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830" yWindow="1140" windowWidth="15480" windowHeight="10410" tabRatio="916"/>
  </bookViews>
  <sheets>
    <sheet name="CECR" sheetId="54" r:id="rId1"/>
    <sheet name="Instructions " sheetId="53" r:id="rId2"/>
    <sheet name="Rapport " sheetId="72" r:id="rId3"/>
    <sheet name="Identification" sheetId="14" r:id="rId4"/>
    <sheet name="3.1 Information" sheetId="36" r:id="rId5"/>
    <sheet name="3.2 A Analyse blindage actuel" sheetId="37" r:id="rId6"/>
    <sheet name="3.2 B Analyse blindage planif" sheetId="41" r:id="rId7"/>
    <sheet name="3.3 Ouverture du collimateur" sheetId="23" r:id="rId8"/>
    <sheet name="3.4 Performances tube radiogène" sheetId="6" r:id="rId9"/>
    <sheet name="3.5 Exposition-Im. Localisation" sheetId="32" r:id="rId10"/>
    <sheet name="3.6 CTDIvol Adulte" sheetId="11" r:id="rId11"/>
    <sheet name="3.6 CTDIvol Pédiatrique" sheetId="63" r:id="rId12"/>
    <sheet name="3.7 Table et Repères lumineux" sheetId="33" r:id="rId13"/>
    <sheet name="3.8 Performances Protocoles" sheetId="50" r:id="rId14"/>
    <sheet name="3.8 Performances CTP404" sheetId="64" r:id="rId15"/>
    <sheet name="3.8 Performances CTP591" sheetId="67" r:id="rId16"/>
    <sheet name="3.8 Performances CTP528" sheetId="68" r:id="rId17"/>
    <sheet name="3.8 Performances CTP515" sheetId="69" r:id="rId18"/>
    <sheet name="3.8 Performances CTP486" sheetId="70" r:id="rId19"/>
    <sheet name="3.9 Station de lecture - Stat 1" sheetId="71" r:id="rId20"/>
    <sheet name="3.9 Station de lecture - Stat 2" sheetId="77" r:id="rId21"/>
    <sheet name="3.9 Station de lecture - Stat 3" sheetId="78" r:id="rId22"/>
    <sheet name="3.9 Station de lecture - Stat 4" sheetId="79" r:id="rId23"/>
    <sheet name="3.9 Station de lecture - Stat 5" sheetId="80" r:id="rId24"/>
  </sheets>
  <externalReferences>
    <externalReference r:id="rId25"/>
    <externalReference r:id="rId26"/>
  </externalReferences>
  <definedNames>
    <definedName name="_">#REF!</definedName>
    <definedName name="__123Graph_AGRAPH3" localSheetId="5" hidden="1">[1]Appareil!#REF!</definedName>
    <definedName name="__123Graph_AGRAPH3" localSheetId="6" hidden="1">[1]Appareil!#REF!</definedName>
    <definedName name="__123Graph_AGRAPH3" localSheetId="9" hidden="1">[1]Appareil!#REF!</definedName>
    <definedName name="__123Graph_AGRAPH3" localSheetId="11" hidden="1">[1]Appareil!#REF!</definedName>
    <definedName name="__123Graph_AGRAPH3" localSheetId="12" hidden="1">[1]Appareil!#REF!</definedName>
    <definedName name="__123Graph_AGRAPH3" localSheetId="14" hidden="1">[1]Appareil!#REF!</definedName>
    <definedName name="__123Graph_AGRAPH3" localSheetId="18" hidden="1">[1]Appareil!#REF!</definedName>
    <definedName name="__123Graph_AGRAPH3" localSheetId="17" hidden="1">[1]Appareil!#REF!</definedName>
    <definedName name="__123Graph_AGRAPH3" localSheetId="16" hidden="1">[1]Appareil!#REF!</definedName>
    <definedName name="__123Graph_AGRAPH3" localSheetId="15" hidden="1">[1]Appareil!#REF!</definedName>
    <definedName name="__123Graph_AGRAPH3" localSheetId="13" hidden="1">[1]Appareil!#REF!</definedName>
    <definedName name="__123Graph_AGRAPH3" localSheetId="19" hidden="1">[1]Appareil!#REF!</definedName>
    <definedName name="__123Graph_AGRAPH3" localSheetId="20" hidden="1">[1]Appareil!#REF!</definedName>
    <definedName name="__123Graph_AGRAPH3" localSheetId="21" hidden="1">[1]Appareil!#REF!</definedName>
    <definedName name="__123Graph_AGRAPH3" localSheetId="22" hidden="1">[1]Appareil!#REF!</definedName>
    <definedName name="__123Graph_AGRAPH3" localSheetId="23" hidden="1">[1]Appareil!#REF!</definedName>
    <definedName name="__123Graph_AGRAPH3" localSheetId="1" hidden="1">[1]Appareil!#REF!</definedName>
    <definedName name="__123Graph_AGRAPH3" localSheetId="2" hidden="1">[1]Appareil!#REF!</definedName>
    <definedName name="__123Graph_AGRAPH3" hidden="1">[1]Appareil!#REF!</definedName>
    <definedName name="__123Graph_AGRAPH4" localSheetId="5" hidden="1">[1]Appareil!#REF!</definedName>
    <definedName name="__123Graph_AGRAPH4" localSheetId="6" hidden="1">[1]Appareil!#REF!</definedName>
    <definedName name="__123Graph_AGRAPH4" localSheetId="9" hidden="1">[1]Appareil!#REF!</definedName>
    <definedName name="__123Graph_AGRAPH4" localSheetId="11" hidden="1">[1]Appareil!#REF!</definedName>
    <definedName name="__123Graph_AGRAPH4" localSheetId="12" hidden="1">[1]Appareil!#REF!</definedName>
    <definedName name="__123Graph_AGRAPH4" localSheetId="14" hidden="1">[1]Appareil!#REF!</definedName>
    <definedName name="__123Graph_AGRAPH4" localSheetId="18" hidden="1">[1]Appareil!#REF!</definedName>
    <definedName name="__123Graph_AGRAPH4" localSheetId="17" hidden="1">[1]Appareil!#REF!</definedName>
    <definedName name="__123Graph_AGRAPH4" localSheetId="16" hidden="1">[1]Appareil!#REF!</definedName>
    <definedName name="__123Graph_AGRAPH4" localSheetId="15" hidden="1">[1]Appareil!#REF!</definedName>
    <definedName name="__123Graph_AGRAPH4" localSheetId="13" hidden="1">[1]Appareil!#REF!</definedName>
    <definedName name="__123Graph_AGRAPH4" localSheetId="19" hidden="1">[1]Appareil!#REF!</definedName>
    <definedName name="__123Graph_AGRAPH4" localSheetId="20" hidden="1">[1]Appareil!#REF!</definedName>
    <definedName name="__123Graph_AGRAPH4" localSheetId="21" hidden="1">[1]Appareil!#REF!</definedName>
    <definedName name="__123Graph_AGRAPH4" localSheetId="22" hidden="1">[1]Appareil!#REF!</definedName>
    <definedName name="__123Graph_AGRAPH4" localSheetId="23" hidden="1">[1]Appareil!#REF!</definedName>
    <definedName name="__123Graph_AGRAPH4" localSheetId="1" hidden="1">[1]Appareil!#REF!</definedName>
    <definedName name="__123Graph_AGRAPH4" localSheetId="2" hidden="1">[1]Appareil!#REF!</definedName>
    <definedName name="__123Graph_AGRAPH4" hidden="1">[1]Appareil!#REF!</definedName>
    <definedName name="_Toc106002349">#REF!</definedName>
    <definedName name="_Toc106002350">#REF!</definedName>
    <definedName name="_Toc106002351">#REF!</definedName>
    <definedName name="_Toc106002352">#REF!</definedName>
    <definedName name="_Toc106002354">#REF!</definedName>
    <definedName name="_Toc106002355">#REF!</definedName>
    <definedName name="_Toc106002356">#REF!</definedName>
    <definedName name="_Toc106002357">#REF!</definedName>
    <definedName name="_Toc106002358">#REF!</definedName>
    <definedName name="_Toc106002359">#REF!</definedName>
    <definedName name="_Toc106002360">#REF!</definedName>
    <definedName name="_Toc106002364">#REF!</definedName>
    <definedName name="_Toc106002365">#REF!</definedName>
    <definedName name="_Toc106002366">#REF!</definedName>
    <definedName name="_Toc106002367">#REF!</definedName>
    <definedName name="_Toc106002368">#REF!</definedName>
    <definedName name="_Toc107159773">#REF!</definedName>
    <definedName name="_Toc109495512">#REF!</definedName>
    <definedName name="_Toc109495513">#REF!</definedName>
    <definedName name="_Toc109495514">#REF!</definedName>
    <definedName name="_Toc109495515">#REF!</definedName>
    <definedName name="_Toc109495516">#REF!</definedName>
    <definedName name="_Toc109495517">#REF!</definedName>
    <definedName name="_Toc109495518">#REF!</definedName>
    <definedName name="_Toc109495519">#REF!</definedName>
    <definedName name="_Toc276540864" localSheetId="3">Identification!#REF!</definedName>
    <definedName name="_Toc293048304" localSheetId="3">Identification!#REF!</definedName>
    <definedName name="_Toc409837595">#REF!</definedName>
    <definedName name="_Toc409837596">#REF!</definedName>
    <definedName name="_Toc409837597">#REF!</definedName>
    <definedName name="_Toc73792562" localSheetId="5">[2]Centre!#REF!</definedName>
    <definedName name="_Toc73792562" localSheetId="6">[2]Centre!#REF!</definedName>
    <definedName name="_Toc73792562" localSheetId="9">[2]Centre!#REF!</definedName>
    <definedName name="_Toc73792562" localSheetId="11">[2]Centre!#REF!</definedName>
    <definedName name="_Toc73792562" localSheetId="12">[2]Centre!#REF!</definedName>
    <definedName name="_Toc73792562" localSheetId="14">[2]Centre!#REF!</definedName>
    <definedName name="_Toc73792562" localSheetId="18">[2]Centre!#REF!</definedName>
    <definedName name="_Toc73792562" localSheetId="17">[2]Centre!#REF!</definedName>
    <definedName name="_Toc73792562" localSheetId="16">[2]Centre!#REF!</definedName>
    <definedName name="_Toc73792562" localSheetId="15">[2]Centre!#REF!</definedName>
    <definedName name="_Toc73792562" localSheetId="13">[2]Centre!#REF!</definedName>
    <definedName name="_Toc73792562" localSheetId="19">[2]Centre!#REF!</definedName>
    <definedName name="_Toc73792562" localSheetId="20">[2]Centre!#REF!</definedName>
    <definedName name="_Toc73792562" localSheetId="21">[2]Centre!#REF!</definedName>
    <definedName name="_Toc73792562" localSheetId="22">[2]Centre!#REF!</definedName>
    <definedName name="_Toc73792562" localSheetId="23">[2]Centre!#REF!</definedName>
    <definedName name="_Toc73792562" localSheetId="1">[2]Centre!#REF!</definedName>
    <definedName name="_Toc73792562" localSheetId="2">[2]Centre!#REF!</definedName>
    <definedName name="_Toc73792562">[2]Centre!#REF!</definedName>
    <definedName name="_Toc73792569">#REF!</definedName>
    <definedName name="_Toc73792572">#REF!</definedName>
    <definedName name="_Toc73792573">#REF!</definedName>
    <definedName name="AFFICHÉ" localSheetId="5">#REF!</definedName>
    <definedName name="AFFICHÉ" localSheetId="6">#REF!</definedName>
    <definedName name="AFFICHÉ" localSheetId="9">#REF!</definedName>
    <definedName name="AFFICHÉ" localSheetId="11">#REF!</definedName>
    <definedName name="AFFICHÉ" localSheetId="12">#REF!</definedName>
    <definedName name="AFFICHÉ" localSheetId="14">#REF!</definedName>
    <definedName name="AFFICHÉ" localSheetId="18">#REF!</definedName>
    <definedName name="AFFICHÉ" localSheetId="17">#REF!</definedName>
    <definedName name="AFFICHÉ" localSheetId="16">#REF!</definedName>
    <definedName name="AFFICHÉ" localSheetId="15">#REF!</definedName>
    <definedName name="AFFICHÉ" localSheetId="13">#REF!</definedName>
    <definedName name="AFFICHÉ" localSheetId="19">#REF!</definedName>
    <definedName name="AFFICHÉ" localSheetId="20">#REF!</definedName>
    <definedName name="AFFICHÉ" localSheetId="21">#REF!</definedName>
    <definedName name="AFFICHÉ" localSheetId="22">#REF!</definedName>
    <definedName name="AFFICHÉ" localSheetId="23">#REF!</definedName>
    <definedName name="AFFICHÉ" localSheetId="1">#REF!</definedName>
    <definedName name="AFFICHÉ" localSheetId="2">#REF!</definedName>
    <definedName name="AFFICHÉ">#REF!</definedName>
    <definedName name="Artifact_Evaluation_MoMo">#REF!</definedName>
    <definedName name="Artifact_Evaluation_MoRh">#REF!</definedName>
    <definedName name="Automatic_Exposure_Control">#REF!</definedName>
    <definedName name="Average_Glandular_Dose">#REF!</definedName>
    <definedName name="Average_Glandular_Dose_MoRh">#REF!</definedName>
    <definedName name="Average_Glanular_Dose_RhRh">#REF!</definedName>
    <definedName name="bb" localSheetId="11" hidden="1">[1]Appareil!#REF!</definedName>
    <definedName name="bb" localSheetId="14" hidden="1">[1]Appareil!#REF!</definedName>
    <definedName name="bb" localSheetId="18" hidden="1">[1]Appareil!#REF!</definedName>
    <definedName name="bb" localSheetId="17" hidden="1">[1]Appareil!#REF!</definedName>
    <definedName name="bb" localSheetId="16" hidden="1">[1]Appareil!#REF!</definedName>
    <definedName name="bb" localSheetId="15" hidden="1">[1]Appareil!#REF!</definedName>
    <definedName name="bb" localSheetId="19" hidden="1">[1]Appareil!#REF!</definedName>
    <definedName name="bb" localSheetId="20" hidden="1">[1]Appareil!#REF!</definedName>
    <definedName name="bb" localSheetId="21" hidden="1">[1]Appareil!#REF!</definedName>
    <definedName name="bb" localSheetId="22" hidden="1">[1]Appareil!#REF!</definedName>
    <definedName name="bb" localSheetId="23" hidden="1">[1]Appareil!#REF!</definedName>
    <definedName name="bb" localSheetId="2" hidden="1">[1]Appareil!#REF!</definedName>
    <definedName name="bb" hidden="1">[1]Appareil!#REF!</definedName>
    <definedName name="Beam_Quality_MoRh">#REF!</definedName>
    <definedName name="Beam_Quality_RhRh">#REF!</definedName>
    <definedName name="CA">#REF!</definedName>
    <definedName name="Collimation_Assessment_MoMo">#REF!</definedName>
    <definedName name="Collimation_Assessment_RhRh">#REF!</definedName>
    <definedName name="Density_Control_Function">#REF!</definedName>
    <definedName name="Equipment_Evaluation" localSheetId="5">#REF!</definedName>
    <definedName name="Equipment_Evaluation" localSheetId="6">#REF!</definedName>
    <definedName name="Equipment_Evaluation" localSheetId="9">#REF!</definedName>
    <definedName name="Equipment_Evaluation" localSheetId="11">#REF!</definedName>
    <definedName name="Equipment_Evaluation" localSheetId="12">#REF!</definedName>
    <definedName name="Equipment_Evaluation" localSheetId="14">#REF!</definedName>
    <definedName name="Equipment_Evaluation" localSheetId="18">#REF!</definedName>
    <definedName name="Equipment_Evaluation" localSheetId="17">#REF!</definedName>
    <definedName name="Equipment_Evaluation" localSheetId="16">#REF!</definedName>
    <definedName name="Equipment_Evaluation" localSheetId="15">#REF!</definedName>
    <definedName name="Equipment_Evaluation" localSheetId="13">#REF!</definedName>
    <definedName name="Equipment_Evaluation" localSheetId="19">#REF!</definedName>
    <definedName name="Equipment_Evaluation" localSheetId="20">#REF!</definedName>
    <definedName name="Equipment_Evaluation" localSheetId="21">#REF!</definedName>
    <definedName name="Equipment_Evaluation" localSheetId="22">#REF!</definedName>
    <definedName name="Equipment_Evaluation" localSheetId="23">#REF!</definedName>
    <definedName name="Equipment_Evaluation" localSheetId="1">#REF!</definedName>
    <definedName name="Equipment_Evaluation" localSheetId="2">#REF!</definedName>
    <definedName name="Equipment_Evaluation">#REF!</definedName>
    <definedName name="Focal_Spot_MoMo">#REF!</definedName>
    <definedName name="Focal_Spot_Rh">#REF!</definedName>
    <definedName name="_xlnm.Print_Titles" localSheetId="2">'Rapport '!$34:$34</definedName>
    <definedName name="MESURÉ" localSheetId="5">#REF!</definedName>
    <definedName name="MESURÉ" localSheetId="6">#REF!</definedName>
    <definedName name="MESURÉ" localSheetId="9">#REF!</definedName>
    <definedName name="MESURÉ" localSheetId="11">#REF!</definedName>
    <definedName name="MESURÉ" localSheetId="12">#REF!</definedName>
    <definedName name="MESURÉ" localSheetId="14">#REF!</definedName>
    <definedName name="MESURÉ" localSheetId="18">#REF!</definedName>
    <definedName name="MESURÉ" localSheetId="17">#REF!</definedName>
    <definedName name="MESURÉ" localSheetId="16">#REF!</definedName>
    <definedName name="MESURÉ" localSheetId="15">#REF!</definedName>
    <definedName name="MESURÉ" localSheetId="13">#REF!</definedName>
    <definedName name="MESURÉ" localSheetId="19">#REF!</definedName>
    <definedName name="MESURÉ" localSheetId="20">#REF!</definedName>
    <definedName name="MESURÉ" localSheetId="21">#REF!</definedName>
    <definedName name="MESURÉ" localSheetId="22">#REF!</definedName>
    <definedName name="MESURÉ" localSheetId="23">#REF!</definedName>
    <definedName name="MESURÉ" localSheetId="1">#REF!</definedName>
    <definedName name="MESURÉ" localSheetId="2">#REF!</definedName>
    <definedName name="MESURÉ">#REF!</definedName>
    <definedName name="MESURÉS" localSheetId="5">#REF!</definedName>
    <definedName name="MESURÉS" localSheetId="6">#REF!</definedName>
    <definedName name="MESURÉS" localSheetId="9">#REF!</definedName>
    <definedName name="MESURÉS" localSheetId="11">#REF!</definedName>
    <definedName name="MESURÉS" localSheetId="12">#REF!</definedName>
    <definedName name="MESURÉS" localSheetId="14">#REF!</definedName>
    <definedName name="MESURÉS" localSheetId="18">#REF!</definedName>
    <definedName name="MESURÉS" localSheetId="17">#REF!</definedName>
    <definedName name="MESURÉS" localSheetId="16">#REF!</definedName>
    <definedName name="MESURÉS" localSheetId="15">#REF!</definedName>
    <definedName name="MESURÉS" localSheetId="13">#REF!</definedName>
    <definedName name="MESURÉS" localSheetId="19">#REF!</definedName>
    <definedName name="MESURÉS" localSheetId="20">#REF!</definedName>
    <definedName name="MESURÉS" localSheetId="21">#REF!</definedName>
    <definedName name="MESURÉS" localSheetId="22">#REF!</definedName>
    <definedName name="MESURÉS" localSheetId="23">#REF!</definedName>
    <definedName name="MESURÉS" localSheetId="1">#REF!</definedName>
    <definedName name="MESURÉS" localSheetId="2">#REF!</definedName>
    <definedName name="MESURÉS">#REF!</definedName>
    <definedName name="Physics_Staff">#REF!</definedName>
    <definedName name="POURCENT">#REF!</definedName>
    <definedName name="TA">#REF!</definedName>
    <definedName name="TB">#REF!</definedName>
    <definedName name="TEST" localSheetId="5">#REF!</definedName>
    <definedName name="TEST" localSheetId="6">#REF!</definedName>
    <definedName name="TEST" localSheetId="9">#REF!</definedName>
    <definedName name="TEST" localSheetId="11">#REF!</definedName>
    <definedName name="TEST" localSheetId="12">#REF!</definedName>
    <definedName name="TEST" localSheetId="14">#REF!</definedName>
    <definedName name="TEST" localSheetId="18">#REF!</definedName>
    <definedName name="TEST" localSheetId="17">#REF!</definedName>
    <definedName name="TEST" localSheetId="16">#REF!</definedName>
    <definedName name="TEST" localSheetId="15">#REF!</definedName>
    <definedName name="TEST" localSheetId="13">#REF!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1">#REF!</definedName>
    <definedName name="TEST" localSheetId="2">#REF!</definedName>
    <definedName name="TEST">#REF!</definedName>
    <definedName name="Test_Pattern_RhRn">#REF!</definedName>
    <definedName name="Texte1" localSheetId="3">Identification!#REF!</definedName>
    <definedName name="Texte2" localSheetId="3">Identification!#REF!</definedName>
    <definedName name="Texte3" localSheetId="3">Identification!#REF!</definedName>
    <definedName name="Texte4" localSheetId="3">Identification!#REF!</definedName>
    <definedName name="Texte5" localSheetId="3">Identification!#REF!</definedName>
    <definedName name="Texte6" localSheetId="3">Identification!#REF!</definedName>
    <definedName name="Texte7" localSheetId="3">Identification!#REF!</definedName>
    <definedName name="Texte8" localSheetId="3">Identification!$A$38</definedName>
    <definedName name="Texte9" localSheetId="3">Identification!#REF!</definedName>
    <definedName name="tree" localSheetId="5">#REF!</definedName>
    <definedName name="tree" localSheetId="6">#REF!</definedName>
    <definedName name="tree" localSheetId="9">#REF!</definedName>
    <definedName name="tree" localSheetId="11">#REF!</definedName>
    <definedName name="tree" localSheetId="12">#REF!</definedName>
    <definedName name="tree" localSheetId="14">#REF!</definedName>
    <definedName name="tree" localSheetId="18">#REF!</definedName>
    <definedName name="tree" localSheetId="17">#REF!</definedName>
    <definedName name="tree" localSheetId="16">#REF!</definedName>
    <definedName name="tree" localSheetId="15">#REF!</definedName>
    <definedName name="tree" localSheetId="13">#REF!</definedName>
    <definedName name="tree" localSheetId="19">#REF!</definedName>
    <definedName name="tree" localSheetId="20">#REF!</definedName>
    <definedName name="tree" localSheetId="21">#REF!</definedName>
    <definedName name="tree" localSheetId="22">#REF!</definedName>
    <definedName name="tree" localSheetId="23">#REF!</definedName>
    <definedName name="tree" localSheetId="1">#REF!</definedName>
    <definedName name="tree" localSheetId="2">#REF!</definedName>
    <definedName name="tree">#REF!</definedName>
    <definedName name="Uniformity_of_Screen_Speed_L">#REF!</definedName>
    <definedName name="Uniformity_of_Screen_Speed_S">#REF!</definedName>
    <definedName name="Viewbox_Luminance_1">#REF!</definedName>
    <definedName name="Viewbox_Luminance_2">#REF!</definedName>
    <definedName name="Viewbox_Luminance_3">#REF!</definedName>
    <definedName name="wrn.DMR_3_Resolution_Slit." hidden="1">{#N/A,#N/A,TRUE,"1 Equip Eval";#N/A,#N/A,TRUE,"2.  Collimator";#N/A,#N/A,TRUE,"2.  Collimator (2)";#N/A,#N/A,TRUE,"3.  Resolution";#N/A,#N/A,TRUE,"3.  Resolution (2)";#N/A,#N/A,TRUE,"3.  Focal Spot";#N/A,#N/A,TRUE,"3.  Focal Spot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GEDMR_3_Resolution." hidden="1">{#N/A,#N/A,TRUE,"1 Equip Eval";#N/A,#N/A,TRUE,"2.  Collimator";#N/A,#N/A,TRUE,"2.  Collimator (2)";#N/A,#N/A,TRUE,"3.  Resolution";#N/A,#N/A,TRUE,"3.  Resolution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X0">#REF!</definedName>
    <definedName name="XA">#REF!</definedName>
    <definedName name="XB">#REF!</definedName>
    <definedName name="Z_2C6D84F3_4E4D_4EC1_83BA_EBD5E2349E23_.wvu.PrintArea" localSheetId="8" hidden="1">'3.4 Performances tube radiogène'!$A$5:$L$191</definedName>
    <definedName name="Z_2C6D84F3_4E4D_4EC1_83BA_EBD5E2349E23_.wvu.PrintArea" localSheetId="9" hidden="1">'3.5 Exposition-Im. Localisation'!$A$5:$K$30</definedName>
    <definedName name="Z_2C6D84F3_4E4D_4EC1_83BA_EBD5E2349E23_.wvu.PrintArea" localSheetId="12" hidden="1">'3.7 Table et Repères lumineux'!$A$5:$J$34</definedName>
    <definedName name="_xlnm.Print_Area" localSheetId="4">'3.1 Information'!$A$1:$D$16</definedName>
    <definedName name="_xlnm.Print_Area" localSheetId="6">'3.2 B Analyse blindage planif'!$A$1:$V$32</definedName>
    <definedName name="_xlnm.Print_Area" localSheetId="8">'3.4 Performances tube radiogène'!$A$1:$T$77</definedName>
    <definedName name="_xlnm.Print_Area" localSheetId="9">'3.5 Exposition-Im. Localisation'!$A$1:$L$31</definedName>
    <definedName name="_xlnm.Print_Area" localSheetId="10">'3.6 CTDIvol Adulte'!$A$1:$G$65</definedName>
    <definedName name="_xlnm.Print_Area" localSheetId="11">'3.6 CTDIvol Pédiatrique'!$A$1:$G$68</definedName>
    <definedName name="_xlnm.Print_Area" localSheetId="12">'3.7 Table et Repères lumineux'!$A$1:$E$54</definedName>
    <definedName name="_xlnm.Print_Area" localSheetId="14">'3.8 Performances CTP404'!$A$1:$K$92</definedName>
    <definedName name="_xlnm.Print_Area" localSheetId="18">'3.8 Performances CTP486'!$A$1:$M$49</definedName>
    <definedName name="_xlnm.Print_Area" localSheetId="17">'3.8 Performances CTP515'!$A$1:$M$111</definedName>
    <definedName name="_xlnm.Print_Area" localSheetId="16">'3.8 Performances CTP528'!$A$1:$M$60</definedName>
    <definedName name="_xlnm.Print_Area" localSheetId="15">'3.8 Performances CTP591'!$A$1:$M$31</definedName>
    <definedName name="_xlnm.Print_Area" localSheetId="13">'3.8 Performances Protocoles'!$A$1:$L$67</definedName>
    <definedName name="_xlnm.Print_Area" localSheetId="19">'3.9 Station de lecture - Stat 1'!$A$1:$R$143</definedName>
    <definedName name="_xlnm.Print_Area" localSheetId="20">'3.9 Station de lecture - Stat 2'!$A$1:$R$143</definedName>
    <definedName name="_xlnm.Print_Area" localSheetId="21">'3.9 Station de lecture - Stat 3'!$A$1:$R$143</definedName>
    <definedName name="_xlnm.Print_Area" localSheetId="22">'3.9 Station de lecture - Stat 4'!$A$1:$R$143</definedName>
    <definedName name="_xlnm.Print_Area" localSheetId="23">'3.9 Station de lecture - Stat 5'!$A$1:$R$143</definedName>
    <definedName name="_xlnm.Print_Area" localSheetId="3">Identification!$A$1:$F$56</definedName>
    <definedName name="_xlnm.Print_Area" localSheetId="1">'Instructions '!$A$1:$D$50</definedName>
    <definedName name="_xlnm.Print_Area" localSheetId="2">'Rapport '!$A$1:$BC$1142</definedName>
  </definedNames>
  <calcPr calcId="145621"/>
  <customWorkbookViews>
    <customWorkbookView name="manrouleau - Affichage personnalisé" guid="{2C6D84F3-4E4D-4EC1-83BA-EBD5E2349E23}" mergeInterval="0" personalView="1" maximized="1" windowWidth="1362" windowHeight="570" activeSheetId="10"/>
  </customWorkbookViews>
</workbook>
</file>

<file path=xl/calcChain.xml><?xml version="1.0" encoding="utf-8"?>
<calcChain xmlns="http://schemas.openxmlformats.org/spreadsheetml/2006/main">
  <c r="E27" i="72" l="1"/>
  <c r="C31" i="72"/>
  <c r="C32" i="72"/>
  <c r="E28" i="72" l="1"/>
  <c r="B34" i="72" l="1"/>
  <c r="P11" i="72"/>
  <c r="P10" i="72"/>
  <c r="P9" i="72"/>
  <c r="P8" i="72"/>
  <c r="P7" i="72"/>
  <c r="P6" i="72"/>
  <c r="P5" i="72"/>
  <c r="P4" i="72"/>
  <c r="D19" i="14"/>
  <c r="E29" i="72"/>
  <c r="V159" i="72"/>
  <c r="AC286" i="72" l="1"/>
  <c r="AC282" i="72"/>
  <c r="AC281" i="72"/>
  <c r="AC280" i="72"/>
  <c r="AC279" i="72"/>
  <c r="AC278" i="72"/>
  <c r="T83" i="6" l="1"/>
  <c r="S83" i="6"/>
  <c r="T82" i="6"/>
  <c r="S82" i="6"/>
  <c r="R83" i="6"/>
  <c r="R82" i="6"/>
  <c r="P83" i="6"/>
  <c r="O83" i="6"/>
  <c r="P82" i="6"/>
  <c r="O82" i="6"/>
  <c r="N83" i="6"/>
  <c r="N82" i="6"/>
  <c r="L83" i="6"/>
  <c r="K83" i="6"/>
  <c r="L82" i="6"/>
  <c r="K82" i="6"/>
  <c r="J83" i="6"/>
  <c r="J82" i="6"/>
  <c r="H83" i="6"/>
  <c r="G83" i="6"/>
  <c r="F83" i="6"/>
  <c r="H82" i="6"/>
  <c r="G82" i="6"/>
  <c r="F82" i="6"/>
  <c r="T50" i="6"/>
  <c r="S50" i="6"/>
  <c r="T49" i="6"/>
  <c r="S49" i="6"/>
  <c r="R50" i="6"/>
  <c r="R49" i="6"/>
  <c r="P50" i="6"/>
  <c r="O50" i="6"/>
  <c r="P49" i="6"/>
  <c r="O49" i="6"/>
  <c r="N50" i="6"/>
  <c r="N49" i="6"/>
  <c r="L50" i="6"/>
  <c r="K50" i="6"/>
  <c r="L49" i="6"/>
  <c r="K49" i="6"/>
  <c r="J50" i="6"/>
  <c r="J49" i="6"/>
  <c r="H50" i="6"/>
  <c r="G50" i="6"/>
  <c r="H49" i="6"/>
  <c r="G49" i="6"/>
  <c r="F50" i="6"/>
  <c r="F49" i="6"/>
  <c r="E130" i="6" l="1"/>
  <c r="E97" i="6"/>
  <c r="C37" i="11"/>
  <c r="C38" i="11" s="1"/>
  <c r="S469" i="72" s="1"/>
  <c r="O491" i="72"/>
  <c r="O490" i="72"/>
  <c r="AN487" i="72"/>
  <c r="AT470" i="72"/>
  <c r="AK470" i="72"/>
  <c r="AB470" i="72"/>
  <c r="S470" i="72"/>
  <c r="AT463" i="72"/>
  <c r="AK463" i="72"/>
  <c r="AB463" i="72"/>
  <c r="S463" i="72"/>
  <c r="AA413" i="72"/>
  <c r="AA382" i="72"/>
  <c r="AA351" i="72"/>
  <c r="F96" i="80"/>
  <c r="F96" i="79"/>
  <c r="G96" i="79" s="1"/>
  <c r="F96" i="78"/>
  <c r="F96" i="77"/>
  <c r="F96" i="71"/>
  <c r="G85" i="69"/>
  <c r="G83" i="69"/>
  <c r="E85" i="69"/>
  <c r="E83" i="69"/>
  <c r="C85" i="69"/>
  <c r="C83" i="69"/>
  <c r="G35" i="69"/>
  <c r="G33" i="69"/>
  <c r="E35" i="69"/>
  <c r="E33" i="69"/>
  <c r="C35" i="69"/>
  <c r="C33" i="69"/>
  <c r="P36" i="6"/>
  <c r="Q124" i="6"/>
  <c r="AV415" i="72" s="1"/>
  <c r="I124" i="6"/>
  <c r="AH415" i="72" s="1"/>
  <c r="E124" i="6"/>
  <c r="AA415" i="72" s="1"/>
  <c r="Q114" i="6"/>
  <c r="M114" i="6"/>
  <c r="I114" i="6"/>
  <c r="AH401" i="72" s="1"/>
  <c r="E114" i="6"/>
  <c r="Q81" i="6"/>
  <c r="AV370" i="72"/>
  <c r="M81" i="6"/>
  <c r="I81" i="6"/>
  <c r="E81" i="6"/>
  <c r="Q58" i="6"/>
  <c r="AV353" i="72" s="1"/>
  <c r="Q91" i="6"/>
  <c r="E91" i="6"/>
  <c r="AA384" i="72"/>
  <c r="L36" i="6"/>
  <c r="AO413" i="72" s="1"/>
  <c r="M58" i="6"/>
  <c r="AO353" i="72" s="1"/>
  <c r="H36" i="6"/>
  <c r="I58" i="6"/>
  <c r="AH353" i="72"/>
  <c r="D36" i="6"/>
  <c r="Q48" i="6"/>
  <c r="AV339" i="72" s="1"/>
  <c r="M48" i="6"/>
  <c r="M54" i="6" s="1"/>
  <c r="I48" i="6"/>
  <c r="AH339" i="72" s="1"/>
  <c r="E48" i="6"/>
  <c r="E54" i="6" s="1"/>
  <c r="H40" i="23"/>
  <c r="H39" i="23"/>
  <c r="H38" i="23"/>
  <c r="AW324" i="72" s="1"/>
  <c r="H37" i="23"/>
  <c r="AW323" i="72" s="1"/>
  <c r="H36" i="23"/>
  <c r="H35" i="23"/>
  <c r="H34" i="23"/>
  <c r="AW320" i="72" s="1"/>
  <c r="H33" i="23"/>
  <c r="AW319" i="72" s="1"/>
  <c r="C36" i="69"/>
  <c r="I28" i="32"/>
  <c r="J28" i="32"/>
  <c r="AT441" i="72" s="1"/>
  <c r="I27" i="32"/>
  <c r="AK440" i="72" s="1"/>
  <c r="I26" i="32"/>
  <c r="J26" i="32" s="1"/>
  <c r="AT439" i="72" s="1"/>
  <c r="I25" i="32"/>
  <c r="AK438" i="72" s="1"/>
  <c r="I24" i="32"/>
  <c r="J24" i="32" s="1"/>
  <c r="AT437" i="72" s="1"/>
  <c r="I23" i="32"/>
  <c r="J23" i="32"/>
  <c r="I22" i="32"/>
  <c r="J22" i="32"/>
  <c r="AT435" i="72" s="1"/>
  <c r="I21" i="32"/>
  <c r="J21" i="32" s="1"/>
  <c r="B34" i="64"/>
  <c r="J79" i="64"/>
  <c r="G40" i="23"/>
  <c r="E40" i="23"/>
  <c r="G38" i="23"/>
  <c r="E38" i="23"/>
  <c r="G36" i="23"/>
  <c r="E36" i="23"/>
  <c r="G34" i="23"/>
  <c r="E34" i="23"/>
  <c r="C40" i="23"/>
  <c r="F40" i="23" s="1"/>
  <c r="C39" i="23"/>
  <c r="C38" i="23"/>
  <c r="F38" i="23" s="1"/>
  <c r="C37" i="23"/>
  <c r="C36" i="23"/>
  <c r="F36" i="23" s="1"/>
  <c r="C35" i="23"/>
  <c r="C34" i="23"/>
  <c r="F34" i="23" s="1"/>
  <c r="C33" i="23"/>
  <c r="C32" i="23"/>
  <c r="G32" i="23"/>
  <c r="AP318" i="72" s="1"/>
  <c r="C31" i="23"/>
  <c r="X1085" i="72"/>
  <c r="X1084" i="72"/>
  <c r="AN1083" i="72"/>
  <c r="AN1082" i="72"/>
  <c r="AN1076" i="72"/>
  <c r="AI1072" i="72"/>
  <c r="O1072" i="72"/>
  <c r="AI1071" i="72"/>
  <c r="O1071" i="72"/>
  <c r="AI1060" i="72"/>
  <c r="O1060" i="72"/>
  <c r="AI1059" i="72"/>
  <c r="O1059" i="72"/>
  <c r="AS1057" i="72"/>
  <c r="AI1057" i="72"/>
  <c r="Y1057" i="72"/>
  <c r="O1057" i="72"/>
  <c r="AS1056" i="72"/>
  <c r="AI1056" i="72"/>
  <c r="Y1056" i="72"/>
  <c r="O1056" i="72"/>
  <c r="X1051" i="72"/>
  <c r="X1050" i="72"/>
  <c r="AN1048" i="72"/>
  <c r="X1048" i="72"/>
  <c r="AN1047" i="72"/>
  <c r="X1047" i="72"/>
  <c r="Q1043" i="72"/>
  <c r="Q1042" i="72"/>
  <c r="AK1041" i="72"/>
  <c r="Q1041" i="72"/>
  <c r="AK1040" i="72"/>
  <c r="Q1040" i="72"/>
  <c r="AK1039" i="72"/>
  <c r="Q1039" i="72"/>
  <c r="AK1038" i="72"/>
  <c r="Q1038" i="72"/>
  <c r="AK1037" i="72"/>
  <c r="Q1037" i="72"/>
  <c r="AK1036" i="72"/>
  <c r="Q1036" i="72"/>
  <c r="AK1035" i="72"/>
  <c r="Q1035" i="72"/>
  <c r="AK1034" i="72"/>
  <c r="Q1034" i="72"/>
  <c r="M1030" i="72"/>
  <c r="M1029" i="72"/>
  <c r="AO1027" i="72"/>
  <c r="AA1027" i="72"/>
  <c r="M1027" i="72"/>
  <c r="AO1026" i="72"/>
  <c r="AA1026" i="72"/>
  <c r="M1026" i="72"/>
  <c r="AO1025" i="72"/>
  <c r="AA1025" i="72"/>
  <c r="M1025" i="72"/>
  <c r="O1085" i="72"/>
  <c r="D115" i="80"/>
  <c r="M114" i="80"/>
  <c r="L114" i="80"/>
  <c r="K114" i="80"/>
  <c r="J114" i="80"/>
  <c r="I114" i="80"/>
  <c r="H114" i="80"/>
  <c r="G114" i="80"/>
  <c r="F114" i="80"/>
  <c r="E114" i="80"/>
  <c r="D114" i="80"/>
  <c r="C114" i="80"/>
  <c r="M113" i="80"/>
  <c r="L113" i="80"/>
  <c r="K113" i="80"/>
  <c r="J113" i="80"/>
  <c r="I113" i="80"/>
  <c r="H113" i="80"/>
  <c r="G113" i="80"/>
  <c r="F113" i="80"/>
  <c r="E113" i="80"/>
  <c r="D113" i="80"/>
  <c r="C113" i="80"/>
  <c r="M112" i="80"/>
  <c r="L112" i="80"/>
  <c r="K112" i="80"/>
  <c r="J112" i="80"/>
  <c r="I112" i="80"/>
  <c r="H112" i="80"/>
  <c r="G112" i="80"/>
  <c r="F112" i="80"/>
  <c r="E112" i="80"/>
  <c r="D112" i="80"/>
  <c r="C112" i="80"/>
  <c r="M111" i="80"/>
  <c r="L111" i="80"/>
  <c r="K111" i="80"/>
  <c r="J111" i="80"/>
  <c r="I111" i="80"/>
  <c r="H111" i="80"/>
  <c r="G111" i="80"/>
  <c r="F111" i="80"/>
  <c r="E111" i="80"/>
  <c r="D111" i="80"/>
  <c r="C111" i="80"/>
  <c r="M110" i="80"/>
  <c r="L110" i="80"/>
  <c r="K110" i="80"/>
  <c r="J110" i="80"/>
  <c r="I110" i="80"/>
  <c r="H110" i="80"/>
  <c r="G110" i="80"/>
  <c r="F110" i="80"/>
  <c r="E110" i="80"/>
  <c r="D110" i="80"/>
  <c r="C110" i="80"/>
  <c r="M109" i="80"/>
  <c r="L109" i="80"/>
  <c r="K109" i="80"/>
  <c r="J109" i="80"/>
  <c r="I109" i="80"/>
  <c r="H109" i="80"/>
  <c r="G109" i="80"/>
  <c r="F109" i="80"/>
  <c r="E109" i="80"/>
  <c r="D109" i="80"/>
  <c r="C109" i="80"/>
  <c r="M108" i="80"/>
  <c r="L108" i="80"/>
  <c r="K108" i="80"/>
  <c r="J108" i="80"/>
  <c r="I108" i="80"/>
  <c r="H108" i="80"/>
  <c r="G108" i="80"/>
  <c r="F108" i="80"/>
  <c r="E108" i="80"/>
  <c r="D108" i="80"/>
  <c r="C108" i="80"/>
  <c r="M107" i="80"/>
  <c r="L107" i="80"/>
  <c r="K107" i="80"/>
  <c r="J107" i="80"/>
  <c r="I107" i="80"/>
  <c r="H107" i="80"/>
  <c r="G107" i="80"/>
  <c r="F107" i="80"/>
  <c r="E107" i="80"/>
  <c r="D107" i="80"/>
  <c r="C107" i="80"/>
  <c r="M106" i="80"/>
  <c r="L106" i="80"/>
  <c r="K106" i="80"/>
  <c r="J106" i="80"/>
  <c r="I106" i="80"/>
  <c r="H106" i="80"/>
  <c r="G106" i="80"/>
  <c r="F106" i="80"/>
  <c r="E106" i="80"/>
  <c r="D106" i="80"/>
  <c r="C106" i="80"/>
  <c r="M105" i="80"/>
  <c r="L105" i="80"/>
  <c r="K105" i="80"/>
  <c r="J105" i="80"/>
  <c r="I105" i="80"/>
  <c r="H105" i="80"/>
  <c r="G105" i="80"/>
  <c r="F105" i="80"/>
  <c r="E105" i="80"/>
  <c r="D105" i="80"/>
  <c r="C105" i="80"/>
  <c r="M104" i="80"/>
  <c r="L104" i="80"/>
  <c r="K104" i="80"/>
  <c r="J104" i="80"/>
  <c r="I104" i="80"/>
  <c r="H104" i="80"/>
  <c r="G104" i="80"/>
  <c r="F104" i="80"/>
  <c r="E104" i="80"/>
  <c r="D104" i="80"/>
  <c r="C104" i="80"/>
  <c r="M103" i="80"/>
  <c r="L103" i="80"/>
  <c r="K103" i="80"/>
  <c r="J103" i="80"/>
  <c r="I103" i="80"/>
  <c r="H103" i="80"/>
  <c r="G103" i="80"/>
  <c r="F103" i="80"/>
  <c r="E103" i="80"/>
  <c r="D103" i="80"/>
  <c r="C103" i="80"/>
  <c r="M102" i="80"/>
  <c r="L102" i="80"/>
  <c r="K102" i="80"/>
  <c r="J102" i="80"/>
  <c r="I102" i="80"/>
  <c r="H102" i="80"/>
  <c r="G102" i="80"/>
  <c r="F102" i="80"/>
  <c r="E102" i="80"/>
  <c r="D102" i="80"/>
  <c r="C102" i="80"/>
  <c r="M101" i="80"/>
  <c r="L101" i="80"/>
  <c r="K101" i="80"/>
  <c r="J101" i="80"/>
  <c r="I101" i="80"/>
  <c r="H101" i="80"/>
  <c r="G101" i="80"/>
  <c r="F101" i="80"/>
  <c r="E101" i="80"/>
  <c r="D101" i="80"/>
  <c r="C101" i="80"/>
  <c r="M100" i="80"/>
  <c r="L100" i="80"/>
  <c r="K100" i="80"/>
  <c r="J100" i="80"/>
  <c r="I100" i="80"/>
  <c r="H100" i="80"/>
  <c r="G100" i="80"/>
  <c r="F100" i="80"/>
  <c r="E100" i="80"/>
  <c r="D100" i="80"/>
  <c r="C100" i="80"/>
  <c r="M99" i="80"/>
  <c r="L99" i="80"/>
  <c r="K99" i="80"/>
  <c r="J99" i="80"/>
  <c r="I99" i="80"/>
  <c r="H99" i="80"/>
  <c r="G99" i="80"/>
  <c r="F99" i="80"/>
  <c r="E99" i="80"/>
  <c r="D99" i="80"/>
  <c r="C99" i="80"/>
  <c r="M98" i="80"/>
  <c r="L98" i="80"/>
  <c r="K98" i="80"/>
  <c r="J98" i="80"/>
  <c r="I98" i="80"/>
  <c r="H98" i="80"/>
  <c r="G98" i="80"/>
  <c r="F98" i="80"/>
  <c r="E98" i="80"/>
  <c r="D98" i="80"/>
  <c r="C98" i="80"/>
  <c r="L97" i="80"/>
  <c r="K97" i="80"/>
  <c r="I97" i="80"/>
  <c r="H97" i="80"/>
  <c r="D97" i="80"/>
  <c r="G115" i="80" s="1"/>
  <c r="C97" i="80"/>
  <c r="G96" i="80"/>
  <c r="E89" i="80"/>
  <c r="X1082" i="72" s="1"/>
  <c r="K88" i="80"/>
  <c r="AN1080" i="72" s="1"/>
  <c r="E88" i="80"/>
  <c r="X1080" i="72" s="1"/>
  <c r="K87" i="80"/>
  <c r="AN1078" i="72" s="1"/>
  <c r="E87" i="80"/>
  <c r="X1078" i="72" s="1"/>
  <c r="K86" i="80"/>
  <c r="O86" i="80" s="1"/>
  <c r="AN1077" i="72" s="1"/>
  <c r="E86" i="80"/>
  <c r="X1076" i="72"/>
  <c r="O84" i="80"/>
  <c r="M84" i="80"/>
  <c r="I84" i="80"/>
  <c r="G84" i="80"/>
  <c r="O83" i="80"/>
  <c r="M83" i="80"/>
  <c r="I83" i="80"/>
  <c r="G83" i="80"/>
  <c r="O82" i="80"/>
  <c r="M82" i="80"/>
  <c r="I82" i="80"/>
  <c r="G82" i="80"/>
  <c r="O81" i="80"/>
  <c r="M81" i="80"/>
  <c r="I81" i="80"/>
  <c r="G81" i="80"/>
  <c r="O80" i="80"/>
  <c r="M80" i="80"/>
  <c r="I80" i="80"/>
  <c r="G80" i="80"/>
  <c r="O79" i="80"/>
  <c r="M79" i="80"/>
  <c r="I79" i="80"/>
  <c r="G79" i="80"/>
  <c r="O78" i="80"/>
  <c r="M78" i="80"/>
  <c r="I78" i="80"/>
  <c r="G78" i="80"/>
  <c r="O77" i="80"/>
  <c r="M77" i="80"/>
  <c r="I77" i="80"/>
  <c r="G77" i="80"/>
  <c r="O76" i="80"/>
  <c r="M76" i="80"/>
  <c r="I76" i="80"/>
  <c r="G76" i="80"/>
  <c r="O75" i="80"/>
  <c r="M75" i="80"/>
  <c r="I75" i="80"/>
  <c r="G75" i="80"/>
  <c r="O74" i="80"/>
  <c r="M74" i="80"/>
  <c r="I74" i="80"/>
  <c r="G74" i="80"/>
  <c r="O73" i="80"/>
  <c r="M73" i="80"/>
  <c r="I73" i="80"/>
  <c r="G73" i="80"/>
  <c r="O72" i="80"/>
  <c r="M72" i="80"/>
  <c r="I72" i="80"/>
  <c r="G72" i="80"/>
  <c r="O71" i="80"/>
  <c r="M71" i="80"/>
  <c r="I71" i="80"/>
  <c r="G71" i="80"/>
  <c r="O70" i="80"/>
  <c r="M70" i="80"/>
  <c r="I70" i="80"/>
  <c r="G70" i="80"/>
  <c r="O69" i="80"/>
  <c r="M69" i="80"/>
  <c r="I69" i="80"/>
  <c r="G69" i="80"/>
  <c r="O68" i="80"/>
  <c r="M68" i="80"/>
  <c r="I68" i="80"/>
  <c r="G68" i="80"/>
  <c r="C68" i="80"/>
  <c r="C69" i="80" s="1"/>
  <c r="C70" i="80" s="1"/>
  <c r="C71" i="80" s="1"/>
  <c r="C72" i="80" s="1"/>
  <c r="C73" i="80" s="1"/>
  <c r="C74" i="80" s="1"/>
  <c r="C75" i="80" s="1"/>
  <c r="C76" i="80" s="1"/>
  <c r="C77" i="80" s="1"/>
  <c r="C78" i="80" s="1"/>
  <c r="C79" i="80" s="1"/>
  <c r="C80" i="80" s="1"/>
  <c r="C81" i="80" s="1"/>
  <c r="C82" i="80" s="1"/>
  <c r="C83" i="80" s="1"/>
  <c r="C84" i="80" s="1"/>
  <c r="A68" i="80"/>
  <c r="A69" i="80" s="1"/>
  <c r="A70" i="80"/>
  <c r="A71" i="80" s="1"/>
  <c r="A72" i="80" s="1"/>
  <c r="A73" i="80" s="1"/>
  <c r="A74" i="80" s="1"/>
  <c r="A75" i="80" s="1"/>
  <c r="A76" i="80" s="1"/>
  <c r="A77" i="80" s="1"/>
  <c r="A78" i="80" s="1"/>
  <c r="A79" i="80" s="1"/>
  <c r="A80" i="80" s="1"/>
  <c r="A81" i="80" s="1"/>
  <c r="A82" i="80" s="1"/>
  <c r="A83" i="80" s="1"/>
  <c r="A84" i="80" s="1"/>
  <c r="Q59" i="80"/>
  <c r="AS1069" i="72"/>
  <c r="O59" i="80"/>
  <c r="AS1067" i="72"/>
  <c r="M59" i="80"/>
  <c r="AS1065" i="72"/>
  <c r="Q58" i="80"/>
  <c r="AI1069" i="72"/>
  <c r="O58" i="80"/>
  <c r="AI1067" i="72"/>
  <c r="M58" i="80"/>
  <c r="AI1065" i="72"/>
  <c r="Q50" i="80"/>
  <c r="Y1069" i="72"/>
  <c r="O50" i="80"/>
  <c r="Y1067" i="72"/>
  <c r="M50" i="80"/>
  <c r="Y1065" i="72"/>
  <c r="Q49" i="80"/>
  <c r="O1069" i="72"/>
  <c r="O49" i="80"/>
  <c r="O1067" i="72"/>
  <c r="M49" i="80"/>
  <c r="O1065" i="72"/>
  <c r="R39" i="80"/>
  <c r="AS1058" i="72"/>
  <c r="M39" i="80"/>
  <c r="Y1058" i="72"/>
  <c r="G39" i="80"/>
  <c r="AN1049" i="72"/>
  <c r="R38" i="80"/>
  <c r="AI1058" i="72"/>
  <c r="M38" i="80"/>
  <c r="O1058" i="72"/>
  <c r="G38" i="80"/>
  <c r="X1049" i="72"/>
  <c r="M17" i="80"/>
  <c r="K17" i="80"/>
  <c r="I17" i="80"/>
  <c r="G17" i="80"/>
  <c r="E17" i="80"/>
  <c r="C17" i="80"/>
  <c r="A17" i="80"/>
  <c r="EB7" i="80"/>
  <c r="EA7" i="80"/>
  <c r="DZ7" i="80"/>
  <c r="O23" i="80" s="1"/>
  <c r="AO1028" i="72"/>
  <c r="EB6" i="80"/>
  <c r="EA6" i="80"/>
  <c r="DZ6" i="80"/>
  <c r="O22" i="80"/>
  <c r="AA1028" i="72" s="1"/>
  <c r="EB5" i="80"/>
  <c r="EA5" i="80"/>
  <c r="DZ5" i="80"/>
  <c r="O21" i="80" s="1"/>
  <c r="M1028" i="72"/>
  <c r="AI1006" i="72"/>
  <c r="O1006" i="72"/>
  <c r="AI1005" i="72"/>
  <c r="O1005" i="72"/>
  <c r="AI994" i="72"/>
  <c r="O994" i="72"/>
  <c r="AI993" i="72"/>
  <c r="O993" i="72"/>
  <c r="AS991" i="72"/>
  <c r="AI991" i="72"/>
  <c r="Y991" i="72"/>
  <c r="O991" i="72"/>
  <c r="AS990" i="72"/>
  <c r="AI990" i="72"/>
  <c r="Y990" i="72"/>
  <c r="O990" i="72"/>
  <c r="X985" i="72"/>
  <c r="X984" i="72"/>
  <c r="AN982" i="72"/>
  <c r="X982" i="72"/>
  <c r="AN981" i="72"/>
  <c r="X981" i="72"/>
  <c r="Q977" i="72"/>
  <c r="Q976" i="72"/>
  <c r="AK975" i="72"/>
  <c r="Q975" i="72"/>
  <c r="AK974" i="72"/>
  <c r="Q974" i="72"/>
  <c r="AK973" i="72"/>
  <c r="Q973" i="72"/>
  <c r="AK972" i="72"/>
  <c r="Q972" i="72"/>
  <c r="AK971" i="72"/>
  <c r="Q971" i="72"/>
  <c r="AK970" i="72"/>
  <c r="Q970" i="72"/>
  <c r="AK969" i="72"/>
  <c r="Q969" i="72"/>
  <c r="AK968" i="72"/>
  <c r="Q968" i="72"/>
  <c r="M964" i="72"/>
  <c r="M963" i="72"/>
  <c r="AO961" i="72"/>
  <c r="AA961" i="72"/>
  <c r="M961" i="72"/>
  <c r="AO960" i="72"/>
  <c r="AA960" i="72"/>
  <c r="M960" i="72"/>
  <c r="AO959" i="72"/>
  <c r="AA959" i="72"/>
  <c r="M959" i="72"/>
  <c r="D115" i="79"/>
  <c r="M114" i="79"/>
  <c r="L114" i="79"/>
  <c r="K114" i="79"/>
  <c r="J114" i="79"/>
  <c r="I114" i="79"/>
  <c r="H114" i="79"/>
  <c r="G114" i="79"/>
  <c r="F114" i="79"/>
  <c r="E114" i="79"/>
  <c r="D114" i="79"/>
  <c r="C114" i="79"/>
  <c r="M113" i="79"/>
  <c r="L113" i="79"/>
  <c r="K113" i="79"/>
  <c r="J113" i="79"/>
  <c r="I113" i="79"/>
  <c r="H113" i="79"/>
  <c r="G113" i="79"/>
  <c r="F113" i="79"/>
  <c r="E113" i="79"/>
  <c r="D113" i="79"/>
  <c r="C113" i="79"/>
  <c r="M112" i="79"/>
  <c r="L112" i="79"/>
  <c r="K112" i="79"/>
  <c r="J112" i="79"/>
  <c r="I112" i="79"/>
  <c r="H112" i="79"/>
  <c r="G112" i="79"/>
  <c r="F112" i="79"/>
  <c r="E112" i="79"/>
  <c r="D112" i="79"/>
  <c r="C112" i="79"/>
  <c r="M111" i="79"/>
  <c r="L111" i="79"/>
  <c r="K111" i="79"/>
  <c r="J111" i="79"/>
  <c r="I111" i="79"/>
  <c r="H111" i="79"/>
  <c r="G111" i="79"/>
  <c r="F111" i="79"/>
  <c r="E111" i="79"/>
  <c r="D111" i="79"/>
  <c r="C111" i="79"/>
  <c r="M110" i="79"/>
  <c r="L110" i="79"/>
  <c r="K110" i="79"/>
  <c r="J110" i="79"/>
  <c r="I110" i="79"/>
  <c r="H110" i="79"/>
  <c r="G110" i="79"/>
  <c r="F110" i="79"/>
  <c r="E110" i="79"/>
  <c r="D110" i="79"/>
  <c r="C110" i="79"/>
  <c r="M109" i="79"/>
  <c r="L109" i="79"/>
  <c r="K109" i="79"/>
  <c r="J109" i="79"/>
  <c r="I109" i="79"/>
  <c r="H109" i="79"/>
  <c r="G109" i="79"/>
  <c r="F109" i="79"/>
  <c r="E109" i="79"/>
  <c r="D109" i="79"/>
  <c r="C109" i="79"/>
  <c r="M108" i="79"/>
  <c r="L108" i="79"/>
  <c r="K108" i="79"/>
  <c r="J108" i="79"/>
  <c r="I108" i="79"/>
  <c r="H108" i="79"/>
  <c r="G108" i="79"/>
  <c r="F108" i="79"/>
  <c r="E108" i="79"/>
  <c r="D108" i="79"/>
  <c r="C108" i="79"/>
  <c r="M107" i="79"/>
  <c r="L107" i="79"/>
  <c r="K107" i="79"/>
  <c r="J107" i="79"/>
  <c r="I107" i="79"/>
  <c r="H107" i="79"/>
  <c r="G107" i="79"/>
  <c r="F107" i="79"/>
  <c r="E107" i="79"/>
  <c r="D107" i="79"/>
  <c r="C107" i="79"/>
  <c r="M106" i="79"/>
  <c r="L106" i="79"/>
  <c r="K106" i="79"/>
  <c r="J106" i="79"/>
  <c r="I106" i="79"/>
  <c r="H106" i="79"/>
  <c r="G106" i="79"/>
  <c r="F106" i="79"/>
  <c r="E106" i="79"/>
  <c r="D106" i="79"/>
  <c r="C106" i="79"/>
  <c r="M105" i="79"/>
  <c r="L105" i="79"/>
  <c r="K105" i="79"/>
  <c r="J105" i="79"/>
  <c r="I105" i="79"/>
  <c r="H105" i="79"/>
  <c r="G105" i="79"/>
  <c r="F105" i="79"/>
  <c r="E105" i="79"/>
  <c r="D105" i="79"/>
  <c r="C105" i="79"/>
  <c r="M104" i="79"/>
  <c r="L104" i="79"/>
  <c r="K104" i="79"/>
  <c r="J104" i="79"/>
  <c r="I104" i="79"/>
  <c r="H104" i="79"/>
  <c r="G104" i="79"/>
  <c r="F104" i="79"/>
  <c r="E104" i="79"/>
  <c r="D104" i="79"/>
  <c r="C104" i="79"/>
  <c r="M103" i="79"/>
  <c r="L103" i="79"/>
  <c r="K103" i="79"/>
  <c r="J103" i="79"/>
  <c r="I103" i="79"/>
  <c r="H103" i="79"/>
  <c r="G103" i="79"/>
  <c r="F103" i="79"/>
  <c r="E103" i="79"/>
  <c r="D103" i="79"/>
  <c r="C103" i="79"/>
  <c r="M102" i="79"/>
  <c r="L102" i="79"/>
  <c r="K102" i="79"/>
  <c r="J102" i="79"/>
  <c r="I102" i="79"/>
  <c r="H102" i="79"/>
  <c r="G102" i="79"/>
  <c r="F102" i="79"/>
  <c r="E102" i="79"/>
  <c r="D102" i="79"/>
  <c r="C102" i="79"/>
  <c r="M101" i="79"/>
  <c r="L101" i="79"/>
  <c r="K101" i="79"/>
  <c r="J101" i="79"/>
  <c r="I101" i="79"/>
  <c r="H101" i="79"/>
  <c r="G101" i="79"/>
  <c r="F101" i="79"/>
  <c r="E101" i="79"/>
  <c r="D101" i="79"/>
  <c r="C101" i="79"/>
  <c r="M100" i="79"/>
  <c r="L100" i="79"/>
  <c r="K100" i="79"/>
  <c r="J100" i="79"/>
  <c r="I100" i="79"/>
  <c r="H100" i="79"/>
  <c r="G100" i="79"/>
  <c r="F100" i="79"/>
  <c r="E100" i="79"/>
  <c r="D100" i="79"/>
  <c r="C100" i="79"/>
  <c r="M99" i="79"/>
  <c r="L99" i="79"/>
  <c r="K99" i="79"/>
  <c r="J99" i="79"/>
  <c r="I99" i="79"/>
  <c r="H99" i="79"/>
  <c r="G99" i="79"/>
  <c r="F99" i="79"/>
  <c r="E99" i="79"/>
  <c r="D99" i="79"/>
  <c r="C99" i="79"/>
  <c r="M98" i="79"/>
  <c r="L98" i="79"/>
  <c r="K98" i="79"/>
  <c r="J98" i="79"/>
  <c r="I98" i="79"/>
  <c r="H98" i="79"/>
  <c r="G98" i="79"/>
  <c r="F98" i="79"/>
  <c r="E98" i="79"/>
  <c r="D98" i="79"/>
  <c r="C98" i="79"/>
  <c r="L97" i="79"/>
  <c r="K97" i="79"/>
  <c r="I97" i="79"/>
  <c r="H97" i="79"/>
  <c r="D97" i="79"/>
  <c r="G115" i="79" s="1"/>
  <c r="C97" i="79"/>
  <c r="E89" i="79"/>
  <c r="I89" i="79" s="1"/>
  <c r="O88" i="79"/>
  <c r="K88" i="79"/>
  <c r="E88" i="79"/>
  <c r="I88" i="79" s="1"/>
  <c r="O87" i="79"/>
  <c r="K87" i="79"/>
  <c r="E87" i="79"/>
  <c r="I87" i="79" s="1"/>
  <c r="O86" i="79"/>
  <c r="K86" i="79"/>
  <c r="E86" i="79"/>
  <c r="I86" i="79" s="1"/>
  <c r="O84" i="79"/>
  <c r="M84" i="79"/>
  <c r="I84" i="79"/>
  <c r="G84" i="79"/>
  <c r="O83" i="79"/>
  <c r="M83" i="79"/>
  <c r="I83" i="79"/>
  <c r="G83" i="79"/>
  <c r="O82" i="79"/>
  <c r="M82" i="79"/>
  <c r="I82" i="79"/>
  <c r="G82" i="79"/>
  <c r="O81" i="79"/>
  <c r="M81" i="79"/>
  <c r="I81" i="79"/>
  <c r="G81" i="79"/>
  <c r="O80" i="79"/>
  <c r="M80" i="79"/>
  <c r="I80" i="79"/>
  <c r="G80" i="79"/>
  <c r="O79" i="79"/>
  <c r="M79" i="79"/>
  <c r="I79" i="79"/>
  <c r="G79" i="79"/>
  <c r="O78" i="79"/>
  <c r="M78" i="79"/>
  <c r="I78" i="79"/>
  <c r="G78" i="79"/>
  <c r="O77" i="79"/>
  <c r="M77" i="79"/>
  <c r="I77" i="79"/>
  <c r="G77" i="79"/>
  <c r="O76" i="79"/>
  <c r="M76" i="79"/>
  <c r="I76" i="79"/>
  <c r="G76" i="79"/>
  <c r="O75" i="79"/>
  <c r="M75" i="79"/>
  <c r="I75" i="79"/>
  <c r="G75" i="79"/>
  <c r="O74" i="79"/>
  <c r="M74" i="79"/>
  <c r="I74" i="79"/>
  <c r="G74" i="79"/>
  <c r="O73" i="79"/>
  <c r="M73" i="79"/>
  <c r="I73" i="79"/>
  <c r="G73" i="79"/>
  <c r="O72" i="79"/>
  <c r="M72" i="79"/>
  <c r="I72" i="79"/>
  <c r="G72" i="79"/>
  <c r="O71" i="79"/>
  <c r="M71" i="79"/>
  <c r="I71" i="79"/>
  <c r="G71" i="79"/>
  <c r="O70" i="79"/>
  <c r="M70" i="79"/>
  <c r="I70" i="79"/>
  <c r="G70" i="79"/>
  <c r="O69" i="79"/>
  <c r="M69" i="79"/>
  <c r="I69" i="79"/>
  <c r="G69" i="79"/>
  <c r="O68" i="79"/>
  <c r="M68" i="79"/>
  <c r="I68" i="79"/>
  <c r="G68" i="79"/>
  <c r="C68" i="79"/>
  <c r="C69" i="79" s="1"/>
  <c r="C70" i="79" s="1"/>
  <c r="C71" i="79" s="1"/>
  <c r="C72" i="79" s="1"/>
  <c r="C73" i="79" s="1"/>
  <c r="C74" i="79" s="1"/>
  <c r="C75" i="79" s="1"/>
  <c r="C76" i="79" s="1"/>
  <c r="C77" i="79" s="1"/>
  <c r="C78" i="79" s="1"/>
  <c r="C79" i="79" s="1"/>
  <c r="C80" i="79" s="1"/>
  <c r="C81" i="79" s="1"/>
  <c r="C82" i="79" s="1"/>
  <c r="C83" i="79" s="1"/>
  <c r="C84" i="79" s="1"/>
  <c r="A68" i="79"/>
  <c r="A69" i="79" s="1"/>
  <c r="A70" i="79" s="1"/>
  <c r="A71" i="79" s="1"/>
  <c r="A72" i="79" s="1"/>
  <c r="A73" i="79" s="1"/>
  <c r="A74" i="79" s="1"/>
  <c r="A75" i="79" s="1"/>
  <c r="A76" i="79" s="1"/>
  <c r="A77" i="79" s="1"/>
  <c r="A78" i="79" s="1"/>
  <c r="A79" i="79" s="1"/>
  <c r="A80" i="79" s="1"/>
  <c r="A81" i="79" s="1"/>
  <c r="A82" i="79" s="1"/>
  <c r="A83" i="79" s="1"/>
  <c r="A84" i="79" s="1"/>
  <c r="Q59" i="79"/>
  <c r="AS1003" i="72"/>
  <c r="O59" i="79"/>
  <c r="P59" i="79" s="1"/>
  <c r="AS1002" i="72" s="1"/>
  <c r="AS1001" i="72"/>
  <c r="M59" i="79"/>
  <c r="AS999" i="72"/>
  <c r="Q58" i="79"/>
  <c r="R58" i="79" s="1"/>
  <c r="AI1004" i="72" s="1"/>
  <c r="AI1003" i="72"/>
  <c r="O58" i="79"/>
  <c r="P58" i="79"/>
  <c r="AI1002" i="72" s="1"/>
  <c r="M58" i="79"/>
  <c r="N58" i="79" s="1"/>
  <c r="AI1000" i="72" s="1"/>
  <c r="Q50" i="79"/>
  <c r="Y1003" i="72" s="1"/>
  <c r="O50" i="79"/>
  <c r="P50" i="79" s="1"/>
  <c r="Y1002" i="72" s="1"/>
  <c r="M50" i="79"/>
  <c r="Y999" i="72" s="1"/>
  <c r="Q49" i="79"/>
  <c r="R49" i="79" s="1"/>
  <c r="O1004" i="72" s="1"/>
  <c r="O49" i="79"/>
  <c r="O1001" i="72" s="1"/>
  <c r="M49" i="79"/>
  <c r="N49" i="79" s="1"/>
  <c r="O1000" i="72" s="1"/>
  <c r="R39" i="79"/>
  <c r="AS992" i="72" s="1"/>
  <c r="M39" i="79"/>
  <c r="Y992" i="72" s="1"/>
  <c r="G39" i="79"/>
  <c r="AN983" i="72" s="1"/>
  <c r="R38" i="79"/>
  <c r="AI992" i="72" s="1"/>
  <c r="M38" i="79"/>
  <c r="O992" i="72" s="1"/>
  <c r="G38" i="79"/>
  <c r="X983" i="72" s="1"/>
  <c r="M17" i="79"/>
  <c r="K17" i="79"/>
  <c r="I17" i="79"/>
  <c r="G17" i="79"/>
  <c r="E17" i="79"/>
  <c r="C17" i="79"/>
  <c r="A17" i="79"/>
  <c r="EB7" i="79"/>
  <c r="EA7" i="79"/>
  <c r="DZ7" i="79"/>
  <c r="O23" i="79"/>
  <c r="AO962" i="72" s="1"/>
  <c r="EB6" i="79"/>
  <c r="EA6" i="79"/>
  <c r="DZ6" i="79"/>
  <c r="O22" i="79" s="1"/>
  <c r="AA962" i="72" s="1"/>
  <c r="EB5" i="79"/>
  <c r="EA5" i="79"/>
  <c r="DZ5" i="79"/>
  <c r="O21" i="79"/>
  <c r="M962" i="72" s="1"/>
  <c r="X1019" i="72"/>
  <c r="O1019" i="72"/>
  <c r="X1018" i="72"/>
  <c r="AN1017" i="72"/>
  <c r="AN1016" i="72"/>
  <c r="AN1010" i="72"/>
  <c r="X953" i="72"/>
  <c r="X952" i="72"/>
  <c r="AN951" i="72"/>
  <c r="AN950" i="72"/>
  <c r="AN944" i="72"/>
  <c r="AI940" i="72"/>
  <c r="O940" i="72"/>
  <c r="AI939" i="72"/>
  <c r="O939" i="72"/>
  <c r="AI928" i="72"/>
  <c r="O928" i="72"/>
  <c r="AI927" i="72"/>
  <c r="O927" i="72"/>
  <c r="AS925" i="72"/>
  <c r="AI925" i="72"/>
  <c r="Y925" i="72"/>
  <c r="O925" i="72"/>
  <c r="AS924" i="72"/>
  <c r="AI924" i="72"/>
  <c r="Y924" i="72"/>
  <c r="O924" i="72"/>
  <c r="X919" i="72"/>
  <c r="X918" i="72"/>
  <c r="AN916" i="72"/>
  <c r="X916" i="72"/>
  <c r="AN915" i="72"/>
  <c r="X915" i="72"/>
  <c r="Q911" i="72"/>
  <c r="Q910" i="72"/>
  <c r="AK909" i="72"/>
  <c r="Q909" i="72"/>
  <c r="AK908" i="72"/>
  <c r="Q908" i="72"/>
  <c r="AK907" i="72"/>
  <c r="Q907" i="72"/>
  <c r="AK906" i="72"/>
  <c r="Q906" i="72"/>
  <c r="AK905" i="72"/>
  <c r="Q905" i="72"/>
  <c r="AK904" i="72"/>
  <c r="Q904" i="72"/>
  <c r="AK903" i="72"/>
  <c r="Q903" i="72"/>
  <c r="AK902" i="72"/>
  <c r="Q902" i="72"/>
  <c r="M898" i="72"/>
  <c r="M897" i="72"/>
  <c r="AO895" i="72"/>
  <c r="AA895" i="72"/>
  <c r="M895" i="72"/>
  <c r="AO894" i="72"/>
  <c r="AA894" i="72"/>
  <c r="M894" i="72"/>
  <c r="AO893" i="72"/>
  <c r="AA893" i="72"/>
  <c r="M893" i="72"/>
  <c r="D115" i="78"/>
  <c r="M114" i="78"/>
  <c r="L114" i="78"/>
  <c r="K114" i="78"/>
  <c r="J114" i="78"/>
  <c r="I114" i="78"/>
  <c r="H114" i="78"/>
  <c r="G114" i="78"/>
  <c r="F114" i="78"/>
  <c r="E114" i="78"/>
  <c r="D114" i="78"/>
  <c r="C114" i="78"/>
  <c r="M113" i="78"/>
  <c r="L113" i="78"/>
  <c r="K113" i="78"/>
  <c r="J113" i="78"/>
  <c r="I113" i="78"/>
  <c r="H113" i="78"/>
  <c r="G113" i="78"/>
  <c r="F113" i="78"/>
  <c r="E113" i="78"/>
  <c r="D113" i="78"/>
  <c r="C113" i="78"/>
  <c r="M112" i="78"/>
  <c r="L112" i="78"/>
  <c r="K112" i="78"/>
  <c r="J112" i="78"/>
  <c r="I112" i="78"/>
  <c r="H112" i="78"/>
  <c r="G112" i="78"/>
  <c r="F112" i="78"/>
  <c r="E112" i="78"/>
  <c r="D112" i="78"/>
  <c r="C112" i="78"/>
  <c r="M111" i="78"/>
  <c r="L111" i="78"/>
  <c r="K111" i="78"/>
  <c r="J111" i="78"/>
  <c r="I111" i="78"/>
  <c r="H111" i="78"/>
  <c r="G111" i="78"/>
  <c r="F111" i="78"/>
  <c r="E111" i="78"/>
  <c r="D111" i="78"/>
  <c r="C111" i="78"/>
  <c r="M110" i="78"/>
  <c r="L110" i="78"/>
  <c r="K110" i="78"/>
  <c r="J110" i="78"/>
  <c r="I110" i="78"/>
  <c r="H110" i="78"/>
  <c r="G110" i="78"/>
  <c r="F110" i="78"/>
  <c r="E110" i="78"/>
  <c r="D110" i="78"/>
  <c r="C110" i="78"/>
  <c r="M109" i="78"/>
  <c r="L109" i="78"/>
  <c r="K109" i="78"/>
  <c r="J109" i="78"/>
  <c r="I109" i="78"/>
  <c r="H109" i="78"/>
  <c r="G109" i="78"/>
  <c r="F109" i="78"/>
  <c r="E109" i="78"/>
  <c r="D109" i="78"/>
  <c r="C109" i="78"/>
  <c r="M108" i="78"/>
  <c r="L108" i="78"/>
  <c r="K108" i="78"/>
  <c r="J108" i="78"/>
  <c r="I108" i="78"/>
  <c r="H108" i="78"/>
  <c r="G108" i="78"/>
  <c r="F108" i="78"/>
  <c r="E108" i="78"/>
  <c r="D108" i="78"/>
  <c r="C108" i="78"/>
  <c r="M107" i="78"/>
  <c r="L107" i="78"/>
  <c r="K107" i="78"/>
  <c r="J107" i="78"/>
  <c r="I107" i="78"/>
  <c r="H107" i="78"/>
  <c r="G107" i="78"/>
  <c r="F107" i="78"/>
  <c r="E107" i="78"/>
  <c r="D107" i="78"/>
  <c r="C107" i="78"/>
  <c r="M106" i="78"/>
  <c r="L106" i="78"/>
  <c r="K106" i="78"/>
  <c r="J106" i="78"/>
  <c r="I106" i="78"/>
  <c r="H106" i="78"/>
  <c r="G106" i="78"/>
  <c r="F106" i="78"/>
  <c r="E106" i="78"/>
  <c r="D106" i="78"/>
  <c r="C106" i="78"/>
  <c r="M105" i="78"/>
  <c r="L105" i="78"/>
  <c r="K105" i="78"/>
  <c r="J105" i="78"/>
  <c r="I105" i="78"/>
  <c r="H105" i="78"/>
  <c r="G105" i="78"/>
  <c r="F105" i="78"/>
  <c r="E105" i="78"/>
  <c r="D105" i="78"/>
  <c r="C105" i="78"/>
  <c r="M104" i="78"/>
  <c r="L104" i="78"/>
  <c r="K104" i="78"/>
  <c r="J104" i="78"/>
  <c r="I104" i="78"/>
  <c r="H104" i="78"/>
  <c r="G104" i="78"/>
  <c r="F104" i="78"/>
  <c r="E104" i="78"/>
  <c r="D104" i="78"/>
  <c r="C104" i="78"/>
  <c r="M103" i="78"/>
  <c r="L103" i="78"/>
  <c r="K103" i="78"/>
  <c r="J103" i="78"/>
  <c r="I103" i="78"/>
  <c r="H103" i="78"/>
  <c r="G103" i="78"/>
  <c r="F103" i="78"/>
  <c r="E103" i="78"/>
  <c r="D103" i="78"/>
  <c r="C103" i="78"/>
  <c r="M102" i="78"/>
  <c r="L102" i="78"/>
  <c r="K102" i="78"/>
  <c r="J102" i="78"/>
  <c r="I102" i="78"/>
  <c r="H102" i="78"/>
  <c r="G102" i="78"/>
  <c r="F102" i="78"/>
  <c r="E102" i="78"/>
  <c r="D102" i="78"/>
  <c r="C102" i="78"/>
  <c r="M101" i="78"/>
  <c r="L101" i="78"/>
  <c r="K101" i="78"/>
  <c r="J101" i="78"/>
  <c r="I101" i="78"/>
  <c r="H101" i="78"/>
  <c r="G101" i="78"/>
  <c r="F101" i="78"/>
  <c r="E101" i="78"/>
  <c r="D101" i="78"/>
  <c r="C101" i="78"/>
  <c r="M100" i="78"/>
  <c r="L100" i="78"/>
  <c r="K100" i="78"/>
  <c r="J100" i="78"/>
  <c r="I100" i="78"/>
  <c r="H100" i="78"/>
  <c r="G100" i="78"/>
  <c r="F100" i="78"/>
  <c r="E100" i="78"/>
  <c r="D100" i="78"/>
  <c r="C100" i="78"/>
  <c r="M99" i="78"/>
  <c r="L99" i="78"/>
  <c r="K99" i="78"/>
  <c r="J99" i="78"/>
  <c r="I99" i="78"/>
  <c r="H99" i="78"/>
  <c r="G99" i="78"/>
  <c r="F99" i="78"/>
  <c r="E99" i="78"/>
  <c r="D99" i="78"/>
  <c r="C99" i="78"/>
  <c r="M98" i="78"/>
  <c r="L98" i="78"/>
  <c r="K98" i="78"/>
  <c r="J98" i="78"/>
  <c r="I98" i="78"/>
  <c r="H98" i="78"/>
  <c r="G98" i="78"/>
  <c r="F98" i="78"/>
  <c r="E98" i="78"/>
  <c r="D98" i="78"/>
  <c r="C98" i="78"/>
  <c r="L97" i="78"/>
  <c r="K97" i="78"/>
  <c r="I97" i="78"/>
  <c r="H97" i="78"/>
  <c r="D97" i="78"/>
  <c r="G115" i="78" s="1"/>
  <c r="C97" i="78"/>
  <c r="G96" i="78"/>
  <c r="E89" i="78"/>
  <c r="X950" i="72" s="1"/>
  <c r="K88" i="78"/>
  <c r="AN948" i="72" s="1"/>
  <c r="E88" i="78"/>
  <c r="X948" i="72" s="1"/>
  <c r="K87" i="78"/>
  <c r="AN946" i="72" s="1"/>
  <c r="E87" i="78"/>
  <c r="X946" i="72" s="1"/>
  <c r="K86" i="78"/>
  <c r="O86" i="78" s="1"/>
  <c r="AN945" i="72" s="1"/>
  <c r="E86" i="78"/>
  <c r="X944" i="72"/>
  <c r="O84" i="78"/>
  <c r="M84" i="78"/>
  <c r="I84" i="78"/>
  <c r="G84" i="78"/>
  <c r="O83" i="78"/>
  <c r="M83" i="78"/>
  <c r="I83" i="78"/>
  <c r="G83" i="78"/>
  <c r="O82" i="78"/>
  <c r="M82" i="78"/>
  <c r="I82" i="78"/>
  <c r="G82" i="78"/>
  <c r="O81" i="78"/>
  <c r="M81" i="78"/>
  <c r="I81" i="78"/>
  <c r="G81" i="78"/>
  <c r="O80" i="78"/>
  <c r="M80" i="78"/>
  <c r="I80" i="78"/>
  <c r="G80" i="78"/>
  <c r="O79" i="78"/>
  <c r="M79" i="78"/>
  <c r="I79" i="78"/>
  <c r="G79" i="78"/>
  <c r="O78" i="78"/>
  <c r="M78" i="78"/>
  <c r="I78" i="78"/>
  <c r="G78" i="78"/>
  <c r="O77" i="78"/>
  <c r="M77" i="78"/>
  <c r="I77" i="78"/>
  <c r="G77" i="78"/>
  <c r="O76" i="78"/>
  <c r="M76" i="78"/>
  <c r="I76" i="78"/>
  <c r="G76" i="78"/>
  <c r="O75" i="78"/>
  <c r="M75" i="78"/>
  <c r="I75" i="78"/>
  <c r="G75" i="78"/>
  <c r="O74" i="78"/>
  <c r="M74" i="78"/>
  <c r="I74" i="78"/>
  <c r="G74" i="78"/>
  <c r="O73" i="78"/>
  <c r="M73" i="78"/>
  <c r="I73" i="78"/>
  <c r="G73" i="78"/>
  <c r="O72" i="78"/>
  <c r="M72" i="78"/>
  <c r="I72" i="78"/>
  <c r="G72" i="78"/>
  <c r="O71" i="78"/>
  <c r="M71" i="78"/>
  <c r="I71" i="78"/>
  <c r="G71" i="78"/>
  <c r="O70" i="78"/>
  <c r="M70" i="78"/>
  <c r="I70" i="78"/>
  <c r="G70" i="78"/>
  <c r="O69" i="78"/>
  <c r="M69" i="78"/>
  <c r="I69" i="78"/>
  <c r="G69" i="78"/>
  <c r="O68" i="78"/>
  <c r="M68" i="78"/>
  <c r="I68" i="78"/>
  <c r="G68" i="78"/>
  <c r="C68" i="78"/>
  <c r="C69" i="78" s="1"/>
  <c r="C70" i="78" s="1"/>
  <c r="C71" i="78" s="1"/>
  <c r="C72" i="78" s="1"/>
  <c r="C73" i="78" s="1"/>
  <c r="C74" i="78" s="1"/>
  <c r="C75" i="78" s="1"/>
  <c r="C76" i="78" s="1"/>
  <c r="C77" i="78" s="1"/>
  <c r="C78" i="78" s="1"/>
  <c r="C79" i="78" s="1"/>
  <c r="C80" i="78" s="1"/>
  <c r="C81" i="78" s="1"/>
  <c r="C82" i="78" s="1"/>
  <c r="C83" i="78" s="1"/>
  <c r="C84" i="78" s="1"/>
  <c r="A68" i="78"/>
  <c r="A69" i="78" s="1"/>
  <c r="A70" i="78" s="1"/>
  <c r="A71" i="78" s="1"/>
  <c r="A72" i="78" s="1"/>
  <c r="A73" i="78" s="1"/>
  <c r="A74" i="78" s="1"/>
  <c r="A75" i="78" s="1"/>
  <c r="A76" i="78" s="1"/>
  <c r="A77" i="78" s="1"/>
  <c r="A78" i="78" s="1"/>
  <c r="A79" i="78" s="1"/>
  <c r="A80" i="78" s="1"/>
  <c r="A81" i="78" s="1"/>
  <c r="A82" i="78" s="1"/>
  <c r="A83" i="78" s="1"/>
  <c r="A84" i="78" s="1"/>
  <c r="Q59" i="78"/>
  <c r="R59" i="78"/>
  <c r="AS938" i="72" s="1"/>
  <c r="O59" i="78"/>
  <c r="P59" i="78" s="1"/>
  <c r="AS936" i="72" s="1"/>
  <c r="M59" i="78"/>
  <c r="N59" i="78"/>
  <c r="AS934" i="72" s="1"/>
  <c r="Q58" i="78"/>
  <c r="AI937" i="72" s="1"/>
  <c r="O58" i="78"/>
  <c r="AI935" i="72" s="1"/>
  <c r="M58" i="78"/>
  <c r="AI933" i="72" s="1"/>
  <c r="Q50" i="78"/>
  <c r="R50" i="78" s="1"/>
  <c r="Y938" i="72" s="1"/>
  <c r="O50" i="78"/>
  <c r="P50" i="78"/>
  <c r="Y936" i="72" s="1"/>
  <c r="M50" i="78"/>
  <c r="N50" i="78" s="1"/>
  <c r="Y934" i="72" s="1"/>
  <c r="Q49" i="78"/>
  <c r="O937" i="72"/>
  <c r="O49" i="78"/>
  <c r="O935" i="72"/>
  <c r="M49" i="78"/>
  <c r="O933" i="72"/>
  <c r="R39" i="78"/>
  <c r="AS926" i="72"/>
  <c r="M39" i="78"/>
  <c r="Y926" i="72"/>
  <c r="G39" i="78"/>
  <c r="AN917" i="72"/>
  <c r="R38" i="78"/>
  <c r="AI926" i="72"/>
  <c r="M38" i="78"/>
  <c r="O926" i="72"/>
  <c r="G38" i="78"/>
  <c r="X917" i="72"/>
  <c r="M17" i="78"/>
  <c r="K17" i="78"/>
  <c r="I17" i="78"/>
  <c r="G17" i="78"/>
  <c r="E17" i="78"/>
  <c r="C17" i="78"/>
  <c r="A17" i="78"/>
  <c r="EB7" i="78"/>
  <c r="EA7" i="78"/>
  <c r="DZ7" i="78"/>
  <c r="O23" i="78" s="1"/>
  <c r="AO896" i="72" s="1"/>
  <c r="EB6" i="78"/>
  <c r="EA6" i="78"/>
  <c r="DZ6" i="78"/>
  <c r="O22" i="78"/>
  <c r="AA896" i="72" s="1"/>
  <c r="EB5" i="78"/>
  <c r="EA5" i="78"/>
  <c r="DZ5" i="78"/>
  <c r="O21" i="78" s="1"/>
  <c r="M896" i="72" s="1"/>
  <c r="O953" i="72"/>
  <c r="X887" i="72"/>
  <c r="X886" i="72"/>
  <c r="AN885" i="72"/>
  <c r="AN884" i="72"/>
  <c r="AN878" i="72"/>
  <c r="AI874" i="72"/>
  <c r="O874" i="72"/>
  <c r="AI873" i="72"/>
  <c r="O873" i="72"/>
  <c r="AI862" i="72"/>
  <c r="O862" i="72"/>
  <c r="AI861" i="72"/>
  <c r="O861" i="72"/>
  <c r="AS859" i="72"/>
  <c r="AI859" i="72"/>
  <c r="Y859" i="72"/>
  <c r="O859" i="72"/>
  <c r="AS858" i="72"/>
  <c r="AI858" i="72"/>
  <c r="Y858" i="72"/>
  <c r="O858" i="72"/>
  <c r="X853" i="72"/>
  <c r="X852" i="72"/>
  <c r="AN850" i="72"/>
  <c r="X850" i="72"/>
  <c r="AN849" i="72"/>
  <c r="X849" i="72"/>
  <c r="Q845" i="72"/>
  <c r="Q844" i="72"/>
  <c r="AK843" i="72"/>
  <c r="Q843" i="72"/>
  <c r="AK842" i="72"/>
  <c r="Q842" i="72"/>
  <c r="AK841" i="72"/>
  <c r="Q841" i="72"/>
  <c r="AK840" i="72"/>
  <c r="Q840" i="72"/>
  <c r="AK839" i="72"/>
  <c r="Q839" i="72"/>
  <c r="AK838" i="72"/>
  <c r="Q838" i="72"/>
  <c r="AK837" i="72"/>
  <c r="Q837" i="72"/>
  <c r="AK836" i="72"/>
  <c r="Q836" i="72"/>
  <c r="M832" i="72"/>
  <c r="M831" i="72"/>
  <c r="AO829" i="72"/>
  <c r="AA829" i="72"/>
  <c r="M829" i="72"/>
  <c r="AO828" i="72"/>
  <c r="AA828" i="72"/>
  <c r="M828" i="72"/>
  <c r="AO827" i="72"/>
  <c r="AA827" i="72"/>
  <c r="M827" i="72"/>
  <c r="O887" i="72"/>
  <c r="X821" i="72"/>
  <c r="X820" i="72"/>
  <c r="AI808" i="72"/>
  <c r="AI807" i="72"/>
  <c r="O808" i="72"/>
  <c r="O807" i="72"/>
  <c r="AI796" i="72"/>
  <c r="AI795" i="72"/>
  <c r="O796" i="72"/>
  <c r="O795" i="72"/>
  <c r="X787" i="72"/>
  <c r="X786" i="72"/>
  <c r="Q779" i="72"/>
  <c r="Q778" i="72"/>
  <c r="M766" i="72"/>
  <c r="M765" i="72"/>
  <c r="D115" i="77"/>
  <c r="M114" i="77"/>
  <c r="L114" i="77"/>
  <c r="K114" i="77"/>
  <c r="J114" i="77"/>
  <c r="I114" i="77"/>
  <c r="H114" i="77"/>
  <c r="G114" i="77"/>
  <c r="F114" i="77"/>
  <c r="E114" i="77"/>
  <c r="D114" i="77"/>
  <c r="C114" i="77"/>
  <c r="M113" i="77"/>
  <c r="L113" i="77"/>
  <c r="K113" i="77"/>
  <c r="J113" i="77"/>
  <c r="I113" i="77"/>
  <c r="H113" i="77"/>
  <c r="G113" i="77"/>
  <c r="F113" i="77"/>
  <c r="E113" i="77"/>
  <c r="D113" i="77"/>
  <c r="C113" i="77"/>
  <c r="M112" i="77"/>
  <c r="L112" i="77"/>
  <c r="K112" i="77"/>
  <c r="J112" i="77"/>
  <c r="I112" i="77"/>
  <c r="H112" i="77"/>
  <c r="G112" i="77"/>
  <c r="F112" i="77"/>
  <c r="E112" i="77"/>
  <c r="D112" i="77"/>
  <c r="C112" i="77"/>
  <c r="M111" i="77"/>
  <c r="L111" i="77"/>
  <c r="K111" i="77"/>
  <c r="J111" i="77"/>
  <c r="I111" i="77"/>
  <c r="H111" i="77"/>
  <c r="G111" i="77"/>
  <c r="F111" i="77"/>
  <c r="E111" i="77"/>
  <c r="D111" i="77"/>
  <c r="C111" i="77"/>
  <c r="M110" i="77"/>
  <c r="L110" i="77"/>
  <c r="K110" i="77"/>
  <c r="J110" i="77"/>
  <c r="I110" i="77"/>
  <c r="H110" i="77"/>
  <c r="G110" i="77"/>
  <c r="F110" i="77"/>
  <c r="E110" i="77"/>
  <c r="D110" i="77"/>
  <c r="C110" i="77"/>
  <c r="M109" i="77"/>
  <c r="L109" i="77"/>
  <c r="K109" i="77"/>
  <c r="J109" i="77"/>
  <c r="I109" i="77"/>
  <c r="H109" i="77"/>
  <c r="G109" i="77"/>
  <c r="F109" i="77"/>
  <c r="E109" i="77"/>
  <c r="D109" i="77"/>
  <c r="C109" i="77"/>
  <c r="M108" i="77"/>
  <c r="L108" i="77"/>
  <c r="K108" i="77"/>
  <c r="J108" i="77"/>
  <c r="I108" i="77"/>
  <c r="H108" i="77"/>
  <c r="G108" i="77"/>
  <c r="F108" i="77"/>
  <c r="E108" i="77"/>
  <c r="D108" i="77"/>
  <c r="C108" i="77"/>
  <c r="M107" i="77"/>
  <c r="L107" i="77"/>
  <c r="K107" i="77"/>
  <c r="J107" i="77"/>
  <c r="I107" i="77"/>
  <c r="H107" i="77"/>
  <c r="G107" i="77"/>
  <c r="F107" i="77"/>
  <c r="E107" i="77"/>
  <c r="D107" i="77"/>
  <c r="C107" i="77"/>
  <c r="M106" i="77"/>
  <c r="L106" i="77"/>
  <c r="K106" i="77"/>
  <c r="J106" i="77"/>
  <c r="I106" i="77"/>
  <c r="H106" i="77"/>
  <c r="G106" i="77"/>
  <c r="F106" i="77"/>
  <c r="E106" i="77"/>
  <c r="D106" i="77"/>
  <c r="C106" i="77"/>
  <c r="M105" i="77"/>
  <c r="L105" i="77"/>
  <c r="K105" i="77"/>
  <c r="J105" i="77"/>
  <c r="I105" i="77"/>
  <c r="H105" i="77"/>
  <c r="G105" i="77"/>
  <c r="F105" i="77"/>
  <c r="E105" i="77"/>
  <c r="D105" i="77"/>
  <c r="C105" i="77"/>
  <c r="M104" i="77"/>
  <c r="L104" i="77"/>
  <c r="K104" i="77"/>
  <c r="J104" i="77"/>
  <c r="I104" i="77"/>
  <c r="H104" i="77"/>
  <c r="G104" i="77"/>
  <c r="F104" i="77"/>
  <c r="E104" i="77"/>
  <c r="D104" i="77"/>
  <c r="C104" i="77"/>
  <c r="M103" i="77"/>
  <c r="L103" i="77"/>
  <c r="K103" i="77"/>
  <c r="J103" i="77"/>
  <c r="I103" i="77"/>
  <c r="H103" i="77"/>
  <c r="G103" i="77"/>
  <c r="F103" i="77"/>
  <c r="E103" i="77"/>
  <c r="D103" i="77"/>
  <c r="C103" i="77"/>
  <c r="M102" i="77"/>
  <c r="L102" i="77"/>
  <c r="K102" i="77"/>
  <c r="J102" i="77"/>
  <c r="I102" i="77"/>
  <c r="H102" i="77"/>
  <c r="G102" i="77"/>
  <c r="F102" i="77"/>
  <c r="E102" i="77"/>
  <c r="D102" i="77"/>
  <c r="C102" i="77"/>
  <c r="M101" i="77"/>
  <c r="L101" i="77"/>
  <c r="K101" i="77"/>
  <c r="J101" i="77"/>
  <c r="I101" i="77"/>
  <c r="H101" i="77"/>
  <c r="G101" i="77"/>
  <c r="F101" i="77"/>
  <c r="E101" i="77"/>
  <c r="D101" i="77"/>
  <c r="C101" i="77"/>
  <c r="M100" i="77"/>
  <c r="L100" i="77"/>
  <c r="K100" i="77"/>
  <c r="J100" i="77"/>
  <c r="I100" i="77"/>
  <c r="H100" i="77"/>
  <c r="G100" i="77"/>
  <c r="F100" i="77"/>
  <c r="E100" i="77"/>
  <c r="D100" i="77"/>
  <c r="C100" i="77"/>
  <c r="M99" i="77"/>
  <c r="L99" i="77"/>
  <c r="K99" i="77"/>
  <c r="J99" i="77"/>
  <c r="I99" i="77"/>
  <c r="H99" i="77"/>
  <c r="G99" i="77"/>
  <c r="F99" i="77"/>
  <c r="E99" i="77"/>
  <c r="D99" i="77"/>
  <c r="C99" i="77"/>
  <c r="M98" i="77"/>
  <c r="L98" i="77"/>
  <c r="K98" i="77"/>
  <c r="J98" i="77"/>
  <c r="I98" i="77"/>
  <c r="H98" i="77"/>
  <c r="G98" i="77"/>
  <c r="F98" i="77"/>
  <c r="E98" i="77"/>
  <c r="D98" i="77"/>
  <c r="C98" i="77"/>
  <c r="L97" i="77"/>
  <c r="K97" i="77"/>
  <c r="I97" i="77"/>
  <c r="H97" i="77"/>
  <c r="D97" i="77"/>
  <c r="G115" i="77"/>
  <c r="C97" i="77"/>
  <c r="G96" i="77"/>
  <c r="E89" i="77"/>
  <c r="X884" i="72"/>
  <c r="K88" i="77"/>
  <c r="AN882" i="72"/>
  <c r="E88" i="77"/>
  <c r="X882" i="72"/>
  <c r="K87" i="77"/>
  <c r="AN880" i="72"/>
  <c r="E87" i="77"/>
  <c r="X880" i="72"/>
  <c r="K86" i="77"/>
  <c r="O86" i="77"/>
  <c r="AN879" i="72" s="1"/>
  <c r="E86" i="77"/>
  <c r="X878" i="72" s="1"/>
  <c r="O84" i="77"/>
  <c r="M84" i="77"/>
  <c r="I84" i="77"/>
  <c r="G84" i="77"/>
  <c r="O83" i="77"/>
  <c r="M83" i="77"/>
  <c r="I83" i="77"/>
  <c r="G83" i="77"/>
  <c r="O82" i="77"/>
  <c r="M82" i="77"/>
  <c r="I82" i="77"/>
  <c r="G82" i="77"/>
  <c r="O81" i="77"/>
  <c r="M81" i="77"/>
  <c r="I81" i="77"/>
  <c r="G81" i="77"/>
  <c r="O80" i="77"/>
  <c r="M80" i="77"/>
  <c r="I80" i="77"/>
  <c r="G80" i="77"/>
  <c r="O79" i="77"/>
  <c r="M79" i="77"/>
  <c r="I79" i="77"/>
  <c r="G79" i="77"/>
  <c r="O78" i="77"/>
  <c r="M78" i="77"/>
  <c r="I78" i="77"/>
  <c r="G78" i="77"/>
  <c r="O77" i="77"/>
  <c r="M77" i="77"/>
  <c r="I77" i="77"/>
  <c r="G77" i="77"/>
  <c r="O76" i="77"/>
  <c r="M76" i="77"/>
  <c r="I76" i="77"/>
  <c r="G76" i="77"/>
  <c r="O75" i="77"/>
  <c r="M75" i="77"/>
  <c r="I75" i="77"/>
  <c r="G75" i="77"/>
  <c r="O74" i="77"/>
  <c r="M74" i="77"/>
  <c r="I74" i="77"/>
  <c r="G74" i="77"/>
  <c r="O73" i="77"/>
  <c r="M73" i="77"/>
  <c r="I73" i="77"/>
  <c r="G73" i="77"/>
  <c r="O72" i="77"/>
  <c r="M72" i="77"/>
  <c r="I72" i="77"/>
  <c r="G72" i="77"/>
  <c r="O71" i="77"/>
  <c r="M71" i="77"/>
  <c r="I71" i="77"/>
  <c r="G71" i="77"/>
  <c r="O70" i="77"/>
  <c r="M70" i="77"/>
  <c r="I70" i="77"/>
  <c r="G70" i="77"/>
  <c r="O69" i="77"/>
  <c r="M69" i="77"/>
  <c r="I69" i="77"/>
  <c r="G69" i="77"/>
  <c r="O68" i="77"/>
  <c r="M68" i="77"/>
  <c r="I68" i="77"/>
  <c r="G68" i="77"/>
  <c r="C68" i="77"/>
  <c r="C69" i="77" s="1"/>
  <c r="C70" i="77" s="1"/>
  <c r="C71" i="77" s="1"/>
  <c r="C72" i="77" s="1"/>
  <c r="C73" i="77" s="1"/>
  <c r="C74" i="77" s="1"/>
  <c r="C75" i="77" s="1"/>
  <c r="C76" i="77" s="1"/>
  <c r="C77" i="77" s="1"/>
  <c r="C78" i="77" s="1"/>
  <c r="C79" i="77" s="1"/>
  <c r="C80" i="77" s="1"/>
  <c r="C81" i="77" s="1"/>
  <c r="C82" i="77" s="1"/>
  <c r="C83" i="77" s="1"/>
  <c r="C84" i="77" s="1"/>
  <c r="A68" i="77"/>
  <c r="A69" i="77"/>
  <c r="A70" i="77" s="1"/>
  <c r="A71" i="77" s="1"/>
  <c r="A72" i="77" s="1"/>
  <c r="A73" i="77" s="1"/>
  <c r="A74" i="77" s="1"/>
  <c r="A75" i="77" s="1"/>
  <c r="A76" i="77" s="1"/>
  <c r="A77" i="77" s="1"/>
  <c r="A78" i="77" s="1"/>
  <c r="A79" i="77" s="1"/>
  <c r="A80" i="77" s="1"/>
  <c r="A81" i="77" s="1"/>
  <c r="A82" i="77" s="1"/>
  <c r="A83" i="77" s="1"/>
  <c r="A84" i="77" s="1"/>
  <c r="Q59" i="77"/>
  <c r="AS871" i="72" s="1"/>
  <c r="O59" i="77"/>
  <c r="AS869" i="72" s="1"/>
  <c r="M59" i="77"/>
  <c r="AS867" i="72" s="1"/>
  <c r="Q58" i="77"/>
  <c r="AI871" i="72" s="1"/>
  <c r="O58" i="77"/>
  <c r="AI869" i="72" s="1"/>
  <c r="M58" i="77"/>
  <c r="AI867" i="72" s="1"/>
  <c r="Q50" i="77"/>
  <c r="Y871" i="72" s="1"/>
  <c r="O50" i="77"/>
  <c r="Y869" i="72" s="1"/>
  <c r="M50" i="77"/>
  <c r="Y867" i="72" s="1"/>
  <c r="Q49" i="77"/>
  <c r="O871" i="72" s="1"/>
  <c r="O49" i="77"/>
  <c r="O869" i="72" s="1"/>
  <c r="M49" i="77"/>
  <c r="O867" i="72" s="1"/>
  <c r="R39" i="77"/>
  <c r="AS860" i="72" s="1"/>
  <c r="M39" i="77"/>
  <c r="Y860" i="72" s="1"/>
  <c r="G39" i="77"/>
  <c r="AN851" i="72" s="1"/>
  <c r="R38" i="77"/>
  <c r="AI860" i="72" s="1"/>
  <c r="M38" i="77"/>
  <c r="O860" i="72" s="1"/>
  <c r="G38" i="77"/>
  <c r="X851" i="72" s="1"/>
  <c r="M17" i="77"/>
  <c r="K17" i="77"/>
  <c r="I17" i="77"/>
  <c r="G17" i="77"/>
  <c r="E17" i="77"/>
  <c r="C17" i="77"/>
  <c r="A17" i="77"/>
  <c r="EB7" i="77"/>
  <c r="EA7" i="77"/>
  <c r="DZ7" i="77"/>
  <c r="O23" i="77"/>
  <c r="AO830" i="72" s="1"/>
  <c r="EB6" i="77"/>
  <c r="EA6" i="77"/>
  <c r="DZ6" i="77"/>
  <c r="O22" i="77" s="1"/>
  <c r="AA830" i="72" s="1"/>
  <c r="EB5" i="77"/>
  <c r="EA5" i="77"/>
  <c r="DZ5" i="77"/>
  <c r="O21" i="77"/>
  <c r="M830" i="72" s="1"/>
  <c r="AN819" i="72"/>
  <c r="AN818" i="72"/>
  <c r="O821" i="72"/>
  <c r="G96" i="71"/>
  <c r="AS793" i="72"/>
  <c r="AI793" i="72"/>
  <c r="AS792" i="72"/>
  <c r="AI792" i="72"/>
  <c r="O792" i="72"/>
  <c r="Y793" i="72"/>
  <c r="O793" i="72"/>
  <c r="Y792" i="72"/>
  <c r="AN784" i="72"/>
  <c r="X784" i="72"/>
  <c r="AN783" i="72"/>
  <c r="X783" i="72"/>
  <c r="G39" i="71"/>
  <c r="AN785" i="72" s="1"/>
  <c r="G38" i="71"/>
  <c r="X785" i="72" s="1"/>
  <c r="Q777" i="72"/>
  <c r="AK776" i="72"/>
  <c r="AK775" i="72"/>
  <c r="AK774" i="72"/>
  <c r="AK773" i="72"/>
  <c r="AK772" i="72"/>
  <c r="AK771" i="72"/>
  <c r="AK770" i="72"/>
  <c r="Q776" i="72"/>
  <c r="Q775" i="72"/>
  <c r="Q774" i="72"/>
  <c r="Q773" i="72"/>
  <c r="Q772" i="72"/>
  <c r="Q771" i="72"/>
  <c r="Q770" i="72"/>
  <c r="AO763" i="72"/>
  <c r="AO762" i="72"/>
  <c r="AO761" i="72"/>
  <c r="AA761" i="72"/>
  <c r="AA762" i="72"/>
  <c r="AA763" i="72"/>
  <c r="M763" i="72"/>
  <c r="M762" i="72"/>
  <c r="M761" i="72"/>
  <c r="M17" i="71"/>
  <c r="K17" i="71"/>
  <c r="I17" i="71"/>
  <c r="G17" i="71"/>
  <c r="E17" i="71"/>
  <c r="C17" i="71"/>
  <c r="A17" i="71"/>
  <c r="AT755" i="72"/>
  <c r="AK755" i="72"/>
  <c r="AD755" i="72"/>
  <c r="X755" i="72"/>
  <c r="S755" i="72"/>
  <c r="L755" i="72"/>
  <c r="F755" i="72"/>
  <c r="AT754" i="72"/>
  <c r="AK754" i="72"/>
  <c r="AD754" i="72"/>
  <c r="X754" i="72"/>
  <c r="S754" i="72"/>
  <c r="L754" i="72"/>
  <c r="F754" i="72"/>
  <c r="AT753" i="72"/>
  <c r="AK753" i="72"/>
  <c r="AD753" i="72"/>
  <c r="X753" i="72"/>
  <c r="S753" i="72"/>
  <c r="L753" i="72"/>
  <c r="F753" i="72"/>
  <c r="AT752" i="72"/>
  <c r="AK752" i="72"/>
  <c r="AD752" i="72"/>
  <c r="X752" i="72"/>
  <c r="S752" i="72"/>
  <c r="L752" i="72"/>
  <c r="F752" i="72"/>
  <c r="AT751" i="72"/>
  <c r="AK751" i="72"/>
  <c r="AD751" i="72"/>
  <c r="X751" i="72"/>
  <c r="S751" i="72"/>
  <c r="L751" i="72"/>
  <c r="F751" i="72"/>
  <c r="AH744" i="72"/>
  <c r="M744" i="72"/>
  <c r="AH743" i="72"/>
  <c r="M743" i="72"/>
  <c r="AH742" i="72"/>
  <c r="M742" i="72"/>
  <c r="AH727" i="72"/>
  <c r="M727" i="72"/>
  <c r="AX733" i="72"/>
  <c r="AT733" i="72"/>
  <c r="AP733" i="72"/>
  <c r="AL733" i="72"/>
  <c r="AH733" i="72"/>
  <c r="AC733" i="72"/>
  <c r="Y733" i="72"/>
  <c r="U733" i="72"/>
  <c r="Q733" i="72"/>
  <c r="M733" i="72"/>
  <c r="AX718" i="72"/>
  <c r="AT718" i="72"/>
  <c r="AP718" i="72"/>
  <c r="AL718" i="72"/>
  <c r="AH718" i="72"/>
  <c r="AC718" i="72"/>
  <c r="Y718" i="72"/>
  <c r="U718" i="72"/>
  <c r="Q718" i="72"/>
  <c r="M718" i="72"/>
  <c r="AX732" i="72"/>
  <c r="AT732" i="72"/>
  <c r="AP732" i="72"/>
  <c r="AL732" i="72"/>
  <c r="AH732" i="72"/>
  <c r="AX717" i="72"/>
  <c r="AT717" i="72"/>
  <c r="AP717" i="72"/>
  <c r="AL717" i="72"/>
  <c r="AH717" i="72"/>
  <c r="AC732" i="72"/>
  <c r="Y732" i="72"/>
  <c r="U732" i="72"/>
  <c r="Q732" i="72"/>
  <c r="M732" i="72"/>
  <c r="AC717" i="72"/>
  <c r="Y717" i="72"/>
  <c r="U717" i="72"/>
  <c r="Q717" i="72"/>
  <c r="M717" i="72"/>
  <c r="AH736" i="72"/>
  <c r="AH735" i="72"/>
  <c r="M736" i="72"/>
  <c r="M735" i="72"/>
  <c r="AH721" i="72"/>
  <c r="AH720" i="72"/>
  <c r="M721" i="72"/>
  <c r="M720" i="72"/>
  <c r="AX740" i="72"/>
  <c r="AC740" i="72"/>
  <c r="AX738" i="72"/>
  <c r="AC738" i="72"/>
  <c r="AX725" i="72"/>
  <c r="AC725" i="72"/>
  <c r="AX723" i="72"/>
  <c r="AC723" i="72"/>
  <c r="AH712" i="72"/>
  <c r="AH706" i="72"/>
  <c r="AH705" i="72"/>
  <c r="AX703" i="72"/>
  <c r="AT703" i="72"/>
  <c r="AP703" i="72"/>
  <c r="AL703" i="72"/>
  <c r="AH703" i="72"/>
  <c r="AX702" i="72"/>
  <c r="AT702" i="72"/>
  <c r="AP702" i="72"/>
  <c r="AL702" i="72"/>
  <c r="AH702" i="72"/>
  <c r="AX708" i="72"/>
  <c r="AX710" i="72"/>
  <c r="M712" i="72"/>
  <c r="AC710" i="72"/>
  <c r="AC708" i="72"/>
  <c r="M706" i="72"/>
  <c r="M705" i="72"/>
  <c r="AC703" i="72"/>
  <c r="Y703" i="72"/>
  <c r="U703" i="72"/>
  <c r="Q703" i="72"/>
  <c r="M703" i="72"/>
  <c r="AC702" i="72"/>
  <c r="Y702" i="72"/>
  <c r="U702" i="72"/>
  <c r="Q702" i="72"/>
  <c r="M702" i="72"/>
  <c r="S695" i="72"/>
  <c r="S694" i="72"/>
  <c r="AY691" i="72"/>
  <c r="AU691" i="72"/>
  <c r="AQ691" i="72"/>
  <c r="AM691" i="72"/>
  <c r="AI691" i="72"/>
  <c r="AE691" i="72"/>
  <c r="AA691" i="72"/>
  <c r="W691" i="72"/>
  <c r="S691" i="72"/>
  <c r="AY679" i="72"/>
  <c r="AU679" i="72"/>
  <c r="AQ679" i="72"/>
  <c r="AM679" i="72"/>
  <c r="AI679" i="72"/>
  <c r="AE679" i="72"/>
  <c r="AA679" i="72"/>
  <c r="W679" i="72"/>
  <c r="S679" i="72"/>
  <c r="S683" i="72"/>
  <c r="S682" i="72"/>
  <c r="N669" i="72"/>
  <c r="N668" i="72"/>
  <c r="AV667" i="72"/>
  <c r="AV666" i="72"/>
  <c r="AV665" i="72"/>
  <c r="AV664" i="72"/>
  <c r="AV663" i="72"/>
  <c r="AG667" i="72"/>
  <c r="AG666" i="72"/>
  <c r="AG665" i="72"/>
  <c r="AG664" i="72"/>
  <c r="AG663" i="72"/>
  <c r="R667" i="72"/>
  <c r="R666" i="72"/>
  <c r="R665" i="72"/>
  <c r="R664" i="72"/>
  <c r="R663" i="72"/>
  <c r="AN667" i="72"/>
  <c r="AN666" i="72"/>
  <c r="AN665" i="72"/>
  <c r="AN664" i="72"/>
  <c r="AN663" i="72"/>
  <c r="Y667" i="72"/>
  <c r="Y666" i="72"/>
  <c r="Y665" i="72"/>
  <c r="Y664" i="72"/>
  <c r="Y663" i="72"/>
  <c r="J667" i="72"/>
  <c r="J666" i="72"/>
  <c r="J665" i="72"/>
  <c r="J664" i="72"/>
  <c r="J663" i="72"/>
  <c r="AV660" i="72"/>
  <c r="AV659" i="72"/>
  <c r="AV658" i="72"/>
  <c r="AV657" i="72"/>
  <c r="AV656" i="72"/>
  <c r="AV655" i="72"/>
  <c r="AG660" i="72"/>
  <c r="AG659" i="72"/>
  <c r="AG658" i="72"/>
  <c r="AG657" i="72"/>
  <c r="AG656" i="72"/>
  <c r="AG655" i="72"/>
  <c r="R660" i="72"/>
  <c r="R659" i="72"/>
  <c r="R658" i="72"/>
  <c r="R657" i="72"/>
  <c r="R656" i="72"/>
  <c r="R655" i="72"/>
  <c r="AN660" i="72"/>
  <c r="AN659" i="72"/>
  <c r="AN658" i="72"/>
  <c r="AN657" i="72"/>
  <c r="AN656" i="72"/>
  <c r="AN655" i="72"/>
  <c r="Y660" i="72"/>
  <c r="Y659" i="72"/>
  <c r="Y658" i="72"/>
  <c r="Y657" i="72"/>
  <c r="Y656" i="72"/>
  <c r="Y655" i="72"/>
  <c r="J660" i="72"/>
  <c r="J659" i="72"/>
  <c r="J658" i="72"/>
  <c r="J657" i="72"/>
  <c r="J656" i="72"/>
  <c r="J655" i="72"/>
  <c r="N648" i="72"/>
  <c r="N647" i="72"/>
  <c r="AV646" i="72"/>
  <c r="AV645" i="72"/>
  <c r="AV644" i="72"/>
  <c r="AV643" i="72"/>
  <c r="AV642" i="72"/>
  <c r="AG646" i="72"/>
  <c r="AG645" i="72"/>
  <c r="AG644" i="72"/>
  <c r="AG643" i="72"/>
  <c r="AG642" i="72"/>
  <c r="R646" i="72"/>
  <c r="R645" i="72"/>
  <c r="R644" i="72"/>
  <c r="R643" i="72"/>
  <c r="R642" i="72"/>
  <c r="AN646" i="72"/>
  <c r="AN645" i="72"/>
  <c r="AN644" i="72"/>
  <c r="AN643" i="72"/>
  <c r="AN642" i="72"/>
  <c r="Y646" i="72"/>
  <c r="Y645" i="72"/>
  <c r="Y644" i="72"/>
  <c r="Y643" i="72"/>
  <c r="Y642" i="72"/>
  <c r="J646" i="72"/>
  <c r="J645" i="72"/>
  <c r="J644" i="72"/>
  <c r="J643" i="72"/>
  <c r="J642" i="72"/>
  <c r="AV639" i="72"/>
  <c r="AV638" i="72"/>
  <c r="AV637" i="72"/>
  <c r="AV636" i="72"/>
  <c r="AV635" i="72"/>
  <c r="AV634" i="72"/>
  <c r="AG639" i="72"/>
  <c r="AG638" i="72"/>
  <c r="AG637" i="72"/>
  <c r="AG636" i="72"/>
  <c r="AG635" i="72"/>
  <c r="AG634" i="72"/>
  <c r="R639" i="72"/>
  <c r="R638" i="72"/>
  <c r="R637" i="72"/>
  <c r="R634" i="72"/>
  <c r="R635" i="72"/>
  <c r="R636" i="72"/>
  <c r="AN639" i="72"/>
  <c r="AN638" i="72"/>
  <c r="AN637" i="72"/>
  <c r="AN636" i="72"/>
  <c r="AN635" i="72"/>
  <c r="AN634" i="72"/>
  <c r="Y639" i="72"/>
  <c r="Y638" i="72"/>
  <c r="Y637" i="72"/>
  <c r="Y636" i="72"/>
  <c r="Y635" i="72"/>
  <c r="Y634" i="72"/>
  <c r="J639" i="72"/>
  <c r="J638" i="72"/>
  <c r="J637" i="72"/>
  <c r="J636" i="72"/>
  <c r="J635" i="72"/>
  <c r="J634" i="72"/>
  <c r="E58" i="68"/>
  <c r="B58" i="68"/>
  <c r="T621" i="72"/>
  <c r="AF621" i="72"/>
  <c r="AF620" i="72"/>
  <c r="T623" i="72"/>
  <c r="T622" i="72"/>
  <c r="T620" i="72"/>
  <c r="AZ615" i="72"/>
  <c r="AV615" i="72"/>
  <c r="AR615" i="72"/>
  <c r="AN615" i="72"/>
  <c r="AJ615" i="72"/>
  <c r="AF615" i="72"/>
  <c r="AB615" i="72"/>
  <c r="X615" i="72"/>
  <c r="T615" i="72"/>
  <c r="AZ614" i="72"/>
  <c r="AV614" i="72"/>
  <c r="AR614" i="72"/>
  <c r="AN614" i="72"/>
  <c r="AJ614" i="72"/>
  <c r="AF614" i="72"/>
  <c r="AB614" i="72"/>
  <c r="X614" i="72"/>
  <c r="T614" i="72"/>
  <c r="J53" i="68"/>
  <c r="AZ616" i="72" s="1"/>
  <c r="G53" i="68"/>
  <c r="AN616" i="72" s="1"/>
  <c r="D53" i="68"/>
  <c r="AB616" i="72" s="1"/>
  <c r="T607" i="72"/>
  <c r="T606" i="72"/>
  <c r="E34" i="68"/>
  <c r="AF605" i="72" s="1"/>
  <c r="B34" i="68"/>
  <c r="T605" i="72" s="1"/>
  <c r="AF604" i="72"/>
  <c r="T604" i="72"/>
  <c r="AV599" i="72"/>
  <c r="AR599" i="72"/>
  <c r="AN599" i="72"/>
  <c r="AF599" i="72"/>
  <c r="AB599" i="72"/>
  <c r="X599" i="72"/>
  <c r="T599" i="72"/>
  <c r="AZ599" i="72"/>
  <c r="AJ599" i="72"/>
  <c r="J29" i="68"/>
  <c r="AZ600" i="72"/>
  <c r="G29" i="68"/>
  <c r="AN600" i="72"/>
  <c r="D29" i="68"/>
  <c r="AB600" i="72"/>
  <c r="AZ598" i="72"/>
  <c r="AV598" i="72"/>
  <c r="AR598" i="72"/>
  <c r="AN598" i="72"/>
  <c r="AJ598" i="72"/>
  <c r="AF598" i="72"/>
  <c r="AB598" i="72"/>
  <c r="X598" i="72"/>
  <c r="T598" i="72"/>
  <c r="W589" i="72"/>
  <c r="W588" i="72"/>
  <c r="AS583" i="72"/>
  <c r="AS582" i="72"/>
  <c r="AH583" i="72"/>
  <c r="AH582" i="72"/>
  <c r="W583" i="72"/>
  <c r="W582" i="72"/>
  <c r="W577" i="72"/>
  <c r="W576" i="72"/>
  <c r="AS571" i="72"/>
  <c r="AH571" i="72"/>
  <c r="W571" i="72"/>
  <c r="AS570" i="72"/>
  <c r="AH570" i="72"/>
  <c r="W570" i="72"/>
  <c r="L563" i="72"/>
  <c r="L562" i="72"/>
  <c r="AT561" i="72"/>
  <c r="AK561" i="72"/>
  <c r="AB561" i="72"/>
  <c r="AT560" i="72"/>
  <c r="AK560" i="72"/>
  <c r="AB560" i="72"/>
  <c r="AT559" i="72"/>
  <c r="AK559" i="72"/>
  <c r="AB559" i="72"/>
  <c r="AO557" i="72"/>
  <c r="AH557" i="72"/>
  <c r="AC557" i="72"/>
  <c r="Y557" i="72"/>
  <c r="U557" i="72"/>
  <c r="Q557" i="72"/>
  <c r="M557" i="72"/>
  <c r="I557" i="72"/>
  <c r="AS555" i="72"/>
  <c r="AO555" i="72"/>
  <c r="AH555" i="72"/>
  <c r="AC555" i="72"/>
  <c r="Y555" i="72"/>
  <c r="U555" i="72"/>
  <c r="Q555" i="72"/>
  <c r="M555" i="72"/>
  <c r="I555" i="72"/>
  <c r="AO553" i="72"/>
  <c r="AH553" i="72"/>
  <c r="AC553" i="72"/>
  <c r="Y553" i="72"/>
  <c r="U553" i="72"/>
  <c r="Q553" i="72"/>
  <c r="M553" i="72"/>
  <c r="I553" i="72"/>
  <c r="L548" i="72"/>
  <c r="L547" i="72"/>
  <c r="AT546" i="72"/>
  <c r="AK546" i="72"/>
  <c r="AB546" i="72"/>
  <c r="AT545" i="72"/>
  <c r="AK545" i="72"/>
  <c r="AB545" i="72"/>
  <c r="AT544" i="72"/>
  <c r="AK544" i="72"/>
  <c r="AB544" i="72"/>
  <c r="AO542" i="72"/>
  <c r="AH542" i="72"/>
  <c r="AC542" i="72"/>
  <c r="Y542" i="72"/>
  <c r="U542" i="72"/>
  <c r="Q542" i="72"/>
  <c r="M542" i="72"/>
  <c r="I542" i="72"/>
  <c r="AO540" i="72"/>
  <c r="AH540" i="72"/>
  <c r="AC540" i="72"/>
  <c r="Y540" i="72"/>
  <c r="U540" i="72"/>
  <c r="Q540" i="72"/>
  <c r="M540" i="72"/>
  <c r="I540" i="72"/>
  <c r="AO538" i="72"/>
  <c r="AH538" i="72"/>
  <c r="AC538" i="72"/>
  <c r="Y538" i="72"/>
  <c r="U538" i="72"/>
  <c r="Q538" i="72"/>
  <c r="M538" i="72"/>
  <c r="I538" i="72"/>
  <c r="I532" i="72"/>
  <c r="AU531" i="72"/>
  <c r="AM531" i="72"/>
  <c r="AD531" i="72"/>
  <c r="W531" i="72"/>
  <c r="R531" i="72"/>
  <c r="L531" i="72"/>
  <c r="F531" i="72"/>
  <c r="AY527" i="72"/>
  <c r="AT527" i="72"/>
  <c r="AP527" i="72"/>
  <c r="AY528" i="72"/>
  <c r="AT528" i="72"/>
  <c r="AP528" i="72"/>
  <c r="AK528" i="72"/>
  <c r="AH528" i="72"/>
  <c r="AD528" i="72"/>
  <c r="AA528" i="72"/>
  <c r="W528" i="72"/>
  <c r="R528" i="72"/>
  <c r="L528" i="72"/>
  <c r="F528" i="72"/>
  <c r="I522" i="72"/>
  <c r="AU521" i="72"/>
  <c r="AM521" i="72"/>
  <c r="AD521" i="72"/>
  <c r="W521" i="72"/>
  <c r="R521" i="72"/>
  <c r="L521" i="72"/>
  <c r="F521" i="72"/>
  <c r="AY517" i="72"/>
  <c r="AT517" i="72"/>
  <c r="AP517" i="72"/>
  <c r="AY518" i="72"/>
  <c r="AT518" i="72"/>
  <c r="AP518" i="72"/>
  <c r="AK518" i="72"/>
  <c r="AH518" i="72"/>
  <c r="AD518" i="72"/>
  <c r="AA518" i="72"/>
  <c r="W518" i="72"/>
  <c r="R518" i="72"/>
  <c r="L518" i="72"/>
  <c r="F518" i="72"/>
  <c r="J512" i="72"/>
  <c r="AL511" i="72"/>
  <c r="V511" i="72"/>
  <c r="J511" i="72"/>
  <c r="L503" i="72"/>
  <c r="L502" i="72"/>
  <c r="W501" i="72"/>
  <c r="L501" i="72"/>
  <c r="L498" i="72"/>
  <c r="AS497" i="72"/>
  <c r="AH497" i="72"/>
  <c r="W497" i="72"/>
  <c r="L497" i="72"/>
  <c r="A497" i="72"/>
  <c r="AX487" i="72"/>
  <c r="AS487" i="72"/>
  <c r="AI487" i="72"/>
  <c r="AD487" i="72"/>
  <c r="Y487" i="72"/>
  <c r="T487" i="72"/>
  <c r="O487" i="72"/>
  <c r="AX486" i="72"/>
  <c r="AS486" i="72"/>
  <c r="AN486" i="72"/>
  <c r="AI486" i="72"/>
  <c r="AD486" i="72"/>
  <c r="Y486" i="72"/>
  <c r="T486" i="72"/>
  <c r="O486" i="72"/>
  <c r="M482" i="72"/>
  <c r="M481" i="72"/>
  <c r="AT474" i="72"/>
  <c r="AK474" i="72"/>
  <c r="AB474" i="72"/>
  <c r="S474" i="72"/>
  <c r="AT473" i="72"/>
  <c r="AK473" i="72"/>
  <c r="AB473" i="72"/>
  <c r="S473" i="72"/>
  <c r="AY462" i="72"/>
  <c r="AT462" i="72"/>
  <c r="AP462" i="72"/>
  <c r="AK462" i="72"/>
  <c r="AG462" i="72"/>
  <c r="AB462" i="72"/>
  <c r="X462" i="72"/>
  <c r="S462" i="72"/>
  <c r="AY461" i="72"/>
  <c r="AT461" i="72"/>
  <c r="AP461" i="72"/>
  <c r="AK461" i="72"/>
  <c r="AG461" i="72"/>
  <c r="AB461" i="72"/>
  <c r="X461" i="72"/>
  <c r="S461" i="72"/>
  <c r="AY460" i="72"/>
  <c r="AT460" i="72"/>
  <c r="AP460" i="72"/>
  <c r="AK460" i="72"/>
  <c r="AG460" i="72"/>
  <c r="AB460" i="72"/>
  <c r="X460" i="72"/>
  <c r="S460" i="72"/>
  <c r="AY459" i="72"/>
  <c r="AT459" i="72"/>
  <c r="AP459" i="72"/>
  <c r="AK459" i="72"/>
  <c r="AG459" i="72"/>
  <c r="AB459" i="72"/>
  <c r="X459" i="72"/>
  <c r="S459" i="72"/>
  <c r="AT458" i="72"/>
  <c r="AK458" i="72"/>
  <c r="AB458" i="72"/>
  <c r="S458" i="72"/>
  <c r="AT457" i="72"/>
  <c r="AK457" i="72"/>
  <c r="AB457" i="72"/>
  <c r="S457" i="72"/>
  <c r="AT456" i="72"/>
  <c r="AK456" i="72"/>
  <c r="AB456" i="72"/>
  <c r="S456" i="72"/>
  <c r="AT455" i="72"/>
  <c r="AK455" i="72"/>
  <c r="AB455" i="72"/>
  <c r="S455" i="72"/>
  <c r="AT454" i="72"/>
  <c r="AK454" i="72"/>
  <c r="AB454" i="72"/>
  <c r="S454" i="72"/>
  <c r="AT453" i="72"/>
  <c r="AK453" i="72"/>
  <c r="AB453" i="72"/>
  <c r="S453" i="72"/>
  <c r="AT452" i="72"/>
  <c r="AK452" i="72"/>
  <c r="AB452" i="72"/>
  <c r="S452" i="72"/>
  <c r="AT451" i="72"/>
  <c r="AK451" i="72"/>
  <c r="AB451" i="72"/>
  <c r="S451" i="72"/>
  <c r="O444" i="72"/>
  <c r="O443" i="72"/>
  <c r="O442" i="72"/>
  <c r="AF441" i="72"/>
  <c r="AA441" i="72"/>
  <c r="V441" i="72"/>
  <c r="Q441" i="72"/>
  <c r="K441" i="72"/>
  <c r="AF440" i="72"/>
  <c r="AA440" i="72"/>
  <c r="V440" i="72"/>
  <c r="Q440" i="72"/>
  <c r="K440" i="72"/>
  <c r="AF439" i="72"/>
  <c r="AA439" i="72"/>
  <c r="V439" i="72"/>
  <c r="Q439" i="72"/>
  <c r="K439" i="72"/>
  <c r="AF438" i="72"/>
  <c r="AA438" i="72"/>
  <c r="V438" i="72"/>
  <c r="Q438" i="72"/>
  <c r="K438" i="72"/>
  <c r="AK437" i="72"/>
  <c r="AF437" i="72"/>
  <c r="AA437" i="72"/>
  <c r="V437" i="72"/>
  <c r="Q437" i="72"/>
  <c r="K437" i="72"/>
  <c r="AF436" i="72"/>
  <c r="AA436" i="72"/>
  <c r="V436" i="72"/>
  <c r="Q436" i="72"/>
  <c r="K436" i="72"/>
  <c r="AF435" i="72"/>
  <c r="AA435" i="72"/>
  <c r="V435" i="72"/>
  <c r="Q435" i="72"/>
  <c r="K435" i="72"/>
  <c r="AF434" i="72"/>
  <c r="AA434" i="72"/>
  <c r="V434" i="72"/>
  <c r="Q434" i="72"/>
  <c r="K434" i="72"/>
  <c r="N427" i="72"/>
  <c r="N426" i="72"/>
  <c r="M418" i="72"/>
  <c r="M417" i="72"/>
  <c r="AV414" i="72"/>
  <c r="AO414" i="72"/>
  <c r="AH414" i="72"/>
  <c r="AA414" i="72"/>
  <c r="AV404" i="72"/>
  <c r="AO404" i="72"/>
  <c r="AH404" i="72"/>
  <c r="AA404" i="72"/>
  <c r="AV403" i="72"/>
  <c r="AO403" i="72"/>
  <c r="AH403" i="72"/>
  <c r="AA403" i="72"/>
  <c r="AV402" i="72"/>
  <c r="AO402" i="72"/>
  <c r="AH402" i="72"/>
  <c r="AA402" i="72"/>
  <c r="M398" i="72"/>
  <c r="N396" i="72"/>
  <c r="N395" i="72"/>
  <c r="M387" i="72"/>
  <c r="M386" i="72"/>
  <c r="AV383" i="72"/>
  <c r="AO383" i="72"/>
  <c r="AH383" i="72"/>
  <c r="AA383" i="72"/>
  <c r="AV373" i="72"/>
  <c r="AO373" i="72"/>
  <c r="AH373" i="72"/>
  <c r="AA373" i="72"/>
  <c r="AV372" i="72"/>
  <c r="AO372" i="72"/>
  <c r="AH372" i="72"/>
  <c r="AA372" i="72"/>
  <c r="AV371" i="72"/>
  <c r="AO371" i="72"/>
  <c r="AH371" i="72"/>
  <c r="AA371" i="72"/>
  <c r="M367" i="72"/>
  <c r="N365" i="72"/>
  <c r="N364" i="72"/>
  <c r="AV352" i="72"/>
  <c r="AO352" i="72"/>
  <c r="AH352" i="72"/>
  <c r="AA352" i="72"/>
  <c r="AV342" i="72"/>
  <c r="AO342" i="72"/>
  <c r="AH342" i="72"/>
  <c r="AA342" i="72"/>
  <c r="AV341" i="72"/>
  <c r="AO341" i="72"/>
  <c r="AH341" i="72"/>
  <c r="AA341" i="72"/>
  <c r="AV340" i="72"/>
  <c r="AO340" i="72"/>
  <c r="AH340" i="72"/>
  <c r="AA340" i="72"/>
  <c r="M336" i="72"/>
  <c r="J334" i="72"/>
  <c r="AW333" i="72"/>
  <c r="AL333" i="72"/>
  <c r="S333" i="72"/>
  <c r="J333" i="72"/>
  <c r="M328" i="72"/>
  <c r="M327" i="72"/>
  <c r="AW326" i="72"/>
  <c r="AP326" i="72"/>
  <c r="AH326" i="72"/>
  <c r="AB326" i="72"/>
  <c r="W326" i="72"/>
  <c r="Q326" i="72"/>
  <c r="I326" i="72"/>
  <c r="A326" i="72"/>
  <c r="AW325" i="72"/>
  <c r="W325" i="72"/>
  <c r="Q325" i="72"/>
  <c r="I325" i="72"/>
  <c r="A325" i="72"/>
  <c r="AP324" i="72"/>
  <c r="AH324" i="72"/>
  <c r="AB324" i="72"/>
  <c r="W324" i="72"/>
  <c r="Q324" i="72"/>
  <c r="I324" i="72"/>
  <c r="A324" i="72"/>
  <c r="W323" i="72"/>
  <c r="Q323" i="72"/>
  <c r="I323" i="72"/>
  <c r="A323" i="72"/>
  <c r="AW322" i="72"/>
  <c r="AP322" i="72"/>
  <c r="AH322" i="72"/>
  <c r="AB322" i="72"/>
  <c r="W322" i="72"/>
  <c r="Q322" i="72"/>
  <c r="I322" i="72"/>
  <c r="A322" i="72"/>
  <c r="AW321" i="72"/>
  <c r="W321" i="72"/>
  <c r="Q321" i="72"/>
  <c r="I321" i="72"/>
  <c r="A321" i="72"/>
  <c r="AP320" i="72"/>
  <c r="AH320" i="72"/>
  <c r="AB320" i="72"/>
  <c r="W320" i="72"/>
  <c r="Q320" i="72"/>
  <c r="I320" i="72"/>
  <c r="A320" i="72"/>
  <c r="W319" i="72"/>
  <c r="Q319" i="72"/>
  <c r="I319" i="72"/>
  <c r="A319" i="72"/>
  <c r="W318" i="72"/>
  <c r="I318" i="72"/>
  <c r="A318" i="72"/>
  <c r="W317" i="72"/>
  <c r="Q317" i="72"/>
  <c r="I317" i="72"/>
  <c r="A317" i="72"/>
  <c r="M311" i="72"/>
  <c r="M310" i="72"/>
  <c r="M309" i="72"/>
  <c r="AF308" i="72"/>
  <c r="A308" i="72"/>
  <c r="AF307" i="72"/>
  <c r="A307" i="72"/>
  <c r="AF306" i="72"/>
  <c r="A306" i="72"/>
  <c r="AF305" i="72"/>
  <c r="A305" i="72"/>
  <c r="M299" i="72"/>
  <c r="M298" i="72"/>
  <c r="M297" i="72"/>
  <c r="AJ294" i="72"/>
  <c r="AC294" i="72"/>
  <c r="AJ293" i="72"/>
  <c r="AC293" i="72"/>
  <c r="AJ292" i="72"/>
  <c r="AC292" i="72"/>
  <c r="AJ291" i="72"/>
  <c r="AC291" i="72"/>
  <c r="AJ290" i="72"/>
  <c r="AC290" i="72"/>
  <c r="AJ289" i="72"/>
  <c r="AC289" i="72"/>
  <c r="AJ288" i="72"/>
  <c r="AC288" i="72"/>
  <c r="AJ287" i="72"/>
  <c r="AC287" i="72"/>
  <c r="AJ286" i="72"/>
  <c r="AJ279" i="72"/>
  <c r="AJ278" i="72"/>
  <c r="AJ285" i="72"/>
  <c r="AC285" i="72"/>
  <c r="AJ282" i="72"/>
  <c r="AJ280" i="72"/>
  <c r="AJ281" i="72"/>
  <c r="AJ277" i="72"/>
  <c r="AC277" i="72"/>
  <c r="AJ273" i="72"/>
  <c r="AC273" i="72"/>
  <c r="AJ272" i="72"/>
  <c r="AC272" i="72"/>
  <c r="AJ269" i="72"/>
  <c r="AC269" i="72"/>
  <c r="AJ271" i="72"/>
  <c r="AC271" i="72"/>
  <c r="AC270" i="72"/>
  <c r="S263" i="72"/>
  <c r="S262" i="72"/>
  <c r="M257" i="72"/>
  <c r="M256" i="72"/>
  <c r="M255" i="72"/>
  <c r="M254" i="72"/>
  <c r="AQ158" i="72"/>
  <c r="AE158" i="72"/>
  <c r="V158" i="72"/>
  <c r="AQ157" i="72"/>
  <c r="AE157" i="72"/>
  <c r="V157" i="72"/>
  <c r="AQ156" i="72"/>
  <c r="AE156" i="72"/>
  <c r="V156" i="72"/>
  <c r="AQ155" i="72"/>
  <c r="AE155" i="72"/>
  <c r="V155" i="72"/>
  <c r="AQ154" i="72"/>
  <c r="AE154" i="72"/>
  <c r="V154" i="72"/>
  <c r="AQ153" i="72"/>
  <c r="AE153" i="72"/>
  <c r="V153" i="72"/>
  <c r="AQ152" i="72"/>
  <c r="AE152" i="72"/>
  <c r="V152" i="72"/>
  <c r="AQ151" i="72"/>
  <c r="AE151" i="72"/>
  <c r="V151" i="72"/>
  <c r="B134" i="72"/>
  <c r="B132" i="72"/>
  <c r="B130" i="72"/>
  <c r="B128" i="72"/>
  <c r="B126" i="72"/>
  <c r="B124" i="72"/>
  <c r="B122" i="72"/>
  <c r="B120" i="72"/>
  <c r="B118" i="72"/>
  <c r="B116" i="72"/>
  <c r="AV23" i="72"/>
  <c r="AO23" i="72"/>
  <c r="AH23" i="72"/>
  <c r="AA23" i="72"/>
  <c r="T23" i="72"/>
  <c r="AV22" i="72"/>
  <c r="AO22" i="72"/>
  <c r="AH22" i="72"/>
  <c r="AA22" i="72"/>
  <c r="T22" i="72"/>
  <c r="AV21" i="72"/>
  <c r="AO21" i="72"/>
  <c r="AH21" i="72"/>
  <c r="AA21" i="72"/>
  <c r="T21" i="72"/>
  <c r="AV20" i="72"/>
  <c r="AO20" i="72"/>
  <c r="AH20" i="72"/>
  <c r="AA20" i="72"/>
  <c r="T20" i="72"/>
  <c r="AV19" i="72"/>
  <c r="AO19" i="72"/>
  <c r="AH19" i="72"/>
  <c r="AA19" i="72"/>
  <c r="T19" i="72"/>
  <c r="AV18" i="72"/>
  <c r="AO18" i="72"/>
  <c r="AH18" i="72"/>
  <c r="AA18" i="72"/>
  <c r="T18" i="72"/>
  <c r="AV17" i="72"/>
  <c r="AO17" i="72"/>
  <c r="AH17" i="72"/>
  <c r="AA17" i="72"/>
  <c r="T17" i="72"/>
  <c r="AV16" i="72"/>
  <c r="AO16" i="72"/>
  <c r="AH16" i="72"/>
  <c r="AA16" i="72"/>
  <c r="T16" i="72"/>
  <c r="N132" i="6"/>
  <c r="BA422" i="72" s="1"/>
  <c r="M132" i="6"/>
  <c r="AX422" i="72" s="1"/>
  <c r="L132" i="6"/>
  <c r="AU422" i="72" s="1"/>
  <c r="K132" i="6"/>
  <c r="K134" i="6" s="1"/>
  <c r="AR423" i="72" s="1"/>
  <c r="J132" i="6"/>
  <c r="J134" i="6"/>
  <c r="AO423" i="72" s="1"/>
  <c r="I132" i="6"/>
  <c r="I134" i="6" s="1"/>
  <c r="AL423" i="72" s="1"/>
  <c r="H132" i="6"/>
  <c r="AI422" i="72"/>
  <c r="G132" i="6"/>
  <c r="G134" i="6"/>
  <c r="AF423" i="72" s="1"/>
  <c r="F132" i="6"/>
  <c r="AC422" i="72" s="1"/>
  <c r="E132" i="6"/>
  <c r="Z422" i="72" s="1"/>
  <c r="J131" i="6"/>
  <c r="AO421" i="72" s="1"/>
  <c r="E131" i="6"/>
  <c r="Z421" i="72" s="1"/>
  <c r="Q122" i="6"/>
  <c r="Q123" i="6" s="1"/>
  <c r="AV410" i="72"/>
  <c r="M122" i="6"/>
  <c r="M123" i="6"/>
  <c r="AO410" i="72" s="1"/>
  <c r="I122" i="6"/>
  <c r="AH409" i="72" s="1"/>
  <c r="E122" i="6"/>
  <c r="E123" i="6" s="1"/>
  <c r="AA410" i="72" s="1"/>
  <c r="Q120" i="6"/>
  <c r="AV405" i="72"/>
  <c r="N99" i="6"/>
  <c r="N101" i="6"/>
  <c r="BA392" i="72" s="1"/>
  <c r="M99" i="6"/>
  <c r="AX391" i="72" s="1"/>
  <c r="L99" i="6"/>
  <c r="AU391" i="72" s="1"/>
  <c r="K99" i="6"/>
  <c r="AR391" i="72" s="1"/>
  <c r="J99" i="6"/>
  <c r="J101" i="6" s="1"/>
  <c r="AO392" i="72" s="1"/>
  <c r="I99" i="6"/>
  <c r="I101" i="6"/>
  <c r="AL392" i="72" s="1"/>
  <c r="H99" i="6"/>
  <c r="AI391" i="72" s="1"/>
  <c r="G99" i="6"/>
  <c r="G101" i="6" s="1"/>
  <c r="AF392" i="72" s="1"/>
  <c r="F99" i="6"/>
  <c r="F101" i="6"/>
  <c r="AC392" i="72" s="1"/>
  <c r="E99" i="6"/>
  <c r="Z391" i="72" s="1"/>
  <c r="J98" i="6"/>
  <c r="AO390" i="72" s="1"/>
  <c r="E98" i="6"/>
  <c r="Z390" i="72" s="1"/>
  <c r="Q89" i="6"/>
  <c r="Q90" i="6" s="1"/>
  <c r="AV379" i="72" s="1"/>
  <c r="M89" i="6"/>
  <c r="M90" i="6"/>
  <c r="AO379" i="72" s="1"/>
  <c r="I89" i="6"/>
  <c r="I90" i="6" s="1"/>
  <c r="AH379" i="72" s="1"/>
  <c r="E89" i="6"/>
  <c r="AA378" i="72"/>
  <c r="AV384" i="72"/>
  <c r="AO370" i="72"/>
  <c r="M120" i="6"/>
  <c r="M121" i="6"/>
  <c r="AO406" i="72" s="1"/>
  <c r="L114" i="71"/>
  <c r="K114" i="71"/>
  <c r="I114" i="71"/>
  <c r="H114" i="71"/>
  <c r="C114" i="71"/>
  <c r="D114" i="71"/>
  <c r="L113" i="71"/>
  <c r="K113" i="71"/>
  <c r="I113" i="71"/>
  <c r="H113" i="71"/>
  <c r="L112" i="71"/>
  <c r="K112" i="71"/>
  <c r="I112" i="71"/>
  <c r="H112" i="71"/>
  <c r="L111" i="71"/>
  <c r="K111" i="71"/>
  <c r="I111" i="71"/>
  <c r="H111" i="71"/>
  <c r="L110" i="71"/>
  <c r="K110" i="71"/>
  <c r="I110" i="71"/>
  <c r="H110" i="71"/>
  <c r="L109" i="71"/>
  <c r="K109" i="71"/>
  <c r="I109" i="71"/>
  <c r="H109" i="71"/>
  <c r="L108" i="71"/>
  <c r="K108" i="71"/>
  <c r="I108" i="71"/>
  <c r="H108" i="71"/>
  <c r="L107" i="71"/>
  <c r="K107" i="71"/>
  <c r="I107" i="71"/>
  <c r="H107" i="71"/>
  <c r="L106" i="71"/>
  <c r="K106" i="71"/>
  <c r="I106" i="71"/>
  <c r="H106" i="71"/>
  <c r="L105" i="71"/>
  <c r="K105" i="71"/>
  <c r="I105" i="71"/>
  <c r="H105" i="71"/>
  <c r="L104" i="71"/>
  <c r="K104" i="71"/>
  <c r="I104" i="71"/>
  <c r="H104" i="71"/>
  <c r="L103" i="71"/>
  <c r="K103" i="71"/>
  <c r="I103" i="71"/>
  <c r="H103" i="71"/>
  <c r="L102" i="71"/>
  <c r="K102" i="71"/>
  <c r="I102" i="71"/>
  <c r="H102" i="71"/>
  <c r="L101" i="71"/>
  <c r="K101" i="71"/>
  <c r="I101" i="71"/>
  <c r="H101" i="71"/>
  <c r="L100" i="71"/>
  <c r="K100" i="71"/>
  <c r="I100" i="71"/>
  <c r="H100" i="71"/>
  <c r="L99" i="71"/>
  <c r="K99" i="71"/>
  <c r="I99" i="71"/>
  <c r="H99" i="71"/>
  <c r="L98" i="71"/>
  <c r="K98" i="71"/>
  <c r="I98" i="71"/>
  <c r="H98" i="71"/>
  <c r="L97" i="71"/>
  <c r="K97" i="71"/>
  <c r="I97" i="71"/>
  <c r="H97" i="71"/>
  <c r="C97" i="71"/>
  <c r="D97" i="71" s="1"/>
  <c r="G115" i="71" s="1"/>
  <c r="E89" i="71"/>
  <c r="X818" i="72"/>
  <c r="K88" i="71"/>
  <c r="AN1014" i="72"/>
  <c r="K87" i="71"/>
  <c r="AN1012" i="72"/>
  <c r="C68" i="71"/>
  <c r="C69" i="71"/>
  <c r="C70" i="71" s="1"/>
  <c r="C71" i="71" s="1"/>
  <c r="C72" i="71" s="1"/>
  <c r="C73" i="71" s="1"/>
  <c r="C74" i="71" s="1"/>
  <c r="C75" i="71" s="1"/>
  <c r="C76" i="71" s="1"/>
  <c r="C77" i="71" s="1"/>
  <c r="C78" i="71" s="1"/>
  <c r="C79" i="71" s="1"/>
  <c r="C80" i="71" s="1"/>
  <c r="C81" i="71" s="1"/>
  <c r="C82" i="71" s="1"/>
  <c r="C83" i="71" s="1"/>
  <c r="C84" i="71" s="1"/>
  <c r="A68" i="71"/>
  <c r="A69" i="71" s="1"/>
  <c r="A70" i="71" s="1"/>
  <c r="A71" i="71" s="1"/>
  <c r="A72" i="71" s="1"/>
  <c r="A73" i="71" s="1"/>
  <c r="A74" i="71" s="1"/>
  <c r="A75" i="71" s="1"/>
  <c r="A76" i="71" s="1"/>
  <c r="A77" i="71" s="1"/>
  <c r="A78" i="71" s="1"/>
  <c r="A79" i="71" s="1"/>
  <c r="A80" i="71" s="1"/>
  <c r="A81" i="71" s="1"/>
  <c r="A82" i="71" s="1"/>
  <c r="A83" i="71" s="1"/>
  <c r="A84" i="71" s="1"/>
  <c r="Q59" i="71"/>
  <c r="R59" i="71"/>
  <c r="AS806" i="72" s="1"/>
  <c r="O59" i="71"/>
  <c r="P59" i="71" s="1"/>
  <c r="AS804" i="72" s="1"/>
  <c r="M59" i="71"/>
  <c r="N59" i="71"/>
  <c r="AS802" i="72" s="1"/>
  <c r="Q58" i="71"/>
  <c r="AI805" i="72" s="1"/>
  <c r="R58" i="71"/>
  <c r="AI806" i="72" s="1"/>
  <c r="O58" i="71"/>
  <c r="P58" i="71" s="1"/>
  <c r="AI804" i="72" s="1"/>
  <c r="M58" i="71"/>
  <c r="N58" i="71"/>
  <c r="AI802" i="72" s="1"/>
  <c r="Q50" i="71"/>
  <c r="Y805" i="72" s="1"/>
  <c r="O50" i="71"/>
  <c r="Y803" i="72" s="1"/>
  <c r="M50" i="71"/>
  <c r="N50" i="71" s="1"/>
  <c r="Y802" i="72" s="1"/>
  <c r="Q49" i="71"/>
  <c r="O805" i="72"/>
  <c r="O49" i="71"/>
  <c r="O803" i="72" s="1"/>
  <c r="M49" i="71"/>
  <c r="N49" i="71" s="1"/>
  <c r="O802" i="72" s="1"/>
  <c r="R39" i="71"/>
  <c r="AS794" i="72"/>
  <c r="M39" i="71"/>
  <c r="Y794" i="72"/>
  <c r="R38" i="71"/>
  <c r="AI794" i="72"/>
  <c r="M38" i="71"/>
  <c r="O794" i="72"/>
  <c r="AK777" i="72"/>
  <c r="EB7" i="71"/>
  <c r="EA7" i="71"/>
  <c r="DZ7" i="71"/>
  <c r="EB6" i="71"/>
  <c r="EA6" i="71"/>
  <c r="DZ6" i="71"/>
  <c r="EB5" i="71"/>
  <c r="EA5" i="71"/>
  <c r="DZ5" i="71"/>
  <c r="O21" i="71" s="1"/>
  <c r="M764" i="72" s="1"/>
  <c r="B74" i="70"/>
  <c r="AH731" i="72"/>
  <c r="B68" i="70"/>
  <c r="AH716" i="72"/>
  <c r="B62" i="70"/>
  <c r="AH701" i="72"/>
  <c r="B30" i="70"/>
  <c r="M701" i="72"/>
  <c r="G44" i="69"/>
  <c r="G45" i="69"/>
  <c r="E42" i="69"/>
  <c r="E41" i="69"/>
  <c r="C45" i="69"/>
  <c r="C44" i="69"/>
  <c r="G43" i="69"/>
  <c r="G42" i="69"/>
  <c r="G41" i="69"/>
  <c r="E45" i="69"/>
  <c r="E44" i="69"/>
  <c r="E43" i="69"/>
  <c r="C43" i="69"/>
  <c r="C42" i="69"/>
  <c r="C41" i="69"/>
  <c r="G38" i="69"/>
  <c r="G37" i="69"/>
  <c r="G36" i="69"/>
  <c r="G34" i="69"/>
  <c r="E38" i="69"/>
  <c r="E37" i="69"/>
  <c r="E36" i="69"/>
  <c r="E34" i="69"/>
  <c r="C38" i="69"/>
  <c r="C37" i="69"/>
  <c r="C34" i="69"/>
  <c r="G88" i="69"/>
  <c r="G87" i="69"/>
  <c r="G86" i="69"/>
  <c r="G84" i="69"/>
  <c r="E88" i="69"/>
  <c r="E87" i="69"/>
  <c r="E86" i="69"/>
  <c r="E84" i="69"/>
  <c r="C88" i="69"/>
  <c r="C87" i="69"/>
  <c r="C86" i="69"/>
  <c r="C84" i="69"/>
  <c r="G95" i="69"/>
  <c r="G94" i="69"/>
  <c r="G93" i="69"/>
  <c r="G92" i="69"/>
  <c r="G91" i="69"/>
  <c r="E95" i="69"/>
  <c r="E94" i="69"/>
  <c r="E93" i="69"/>
  <c r="E92" i="69"/>
  <c r="E91" i="69"/>
  <c r="C95" i="69"/>
  <c r="C94" i="69"/>
  <c r="C93" i="69"/>
  <c r="C92" i="69"/>
  <c r="C91" i="69"/>
  <c r="H102" i="69"/>
  <c r="E102" i="69"/>
  <c r="B102" i="69"/>
  <c r="F80" i="69"/>
  <c r="AN652" i="72"/>
  <c r="D80" i="69"/>
  <c r="AE688" i="72"/>
  <c r="B80" i="69"/>
  <c r="J652" i="72"/>
  <c r="I54" i="68"/>
  <c r="AV617" i="72"/>
  <c r="H54" i="68"/>
  <c r="AR617" i="72"/>
  <c r="I53" i="68"/>
  <c r="AV616" i="72"/>
  <c r="H53" i="68"/>
  <c r="AR616" i="72"/>
  <c r="F54" i="68"/>
  <c r="AJ617" i="72"/>
  <c r="E54" i="68"/>
  <c r="AF617" i="72"/>
  <c r="F53" i="68"/>
  <c r="AJ616" i="72"/>
  <c r="E53" i="68"/>
  <c r="E55" i="68"/>
  <c r="AF618" i="72" s="1"/>
  <c r="C54" i="68"/>
  <c r="X617" i="72" s="1"/>
  <c r="B54" i="68"/>
  <c r="T617" i="72" s="1"/>
  <c r="C53" i="68"/>
  <c r="X616" i="72" s="1"/>
  <c r="B53" i="68"/>
  <c r="B55" i="68" s="1"/>
  <c r="T618" i="72" s="1"/>
  <c r="I30" i="68"/>
  <c r="AV601" i="72"/>
  <c r="I29" i="68"/>
  <c r="AV600" i="72"/>
  <c r="H30" i="68"/>
  <c r="AR601" i="72"/>
  <c r="H29" i="68"/>
  <c r="H31" i="68"/>
  <c r="AR602" i="72" s="1"/>
  <c r="F30" i="68"/>
  <c r="AJ601" i="72" s="1"/>
  <c r="E30" i="68"/>
  <c r="AF601" i="72" s="1"/>
  <c r="F29" i="68"/>
  <c r="AJ600" i="72" s="1"/>
  <c r="E29" i="68"/>
  <c r="AF600" i="72" s="1"/>
  <c r="C30" i="68"/>
  <c r="X601" i="72" s="1"/>
  <c r="B30" i="68"/>
  <c r="T601" i="72" s="1"/>
  <c r="C29" i="68"/>
  <c r="X600" i="72" s="1"/>
  <c r="B29" i="68"/>
  <c r="B31" i="68" s="1"/>
  <c r="T602" i="72" s="1"/>
  <c r="I36" i="67"/>
  <c r="AS581" i="72"/>
  <c r="F36" i="67"/>
  <c r="AH581" i="72"/>
  <c r="C36" i="67"/>
  <c r="W581" i="72"/>
  <c r="C22" i="67"/>
  <c r="W569" i="72"/>
  <c r="I89" i="64"/>
  <c r="H89" i="64"/>
  <c r="G89" i="64"/>
  <c r="F89" i="64"/>
  <c r="E89" i="64"/>
  <c r="D89" i="64"/>
  <c r="C89" i="64"/>
  <c r="B89" i="64"/>
  <c r="I90" i="64"/>
  <c r="H90" i="64"/>
  <c r="G90" i="64"/>
  <c r="F90" i="64"/>
  <c r="E90" i="64"/>
  <c r="D90" i="64"/>
  <c r="C90" i="64"/>
  <c r="B90" i="64"/>
  <c r="I83" i="64"/>
  <c r="H83" i="64"/>
  <c r="G83" i="64"/>
  <c r="F83" i="64"/>
  <c r="E83" i="64"/>
  <c r="D83" i="64"/>
  <c r="C83" i="64"/>
  <c r="B83" i="64"/>
  <c r="I82" i="64"/>
  <c r="H82" i="64"/>
  <c r="G82" i="64"/>
  <c r="F82" i="64"/>
  <c r="E82" i="64"/>
  <c r="D82" i="64"/>
  <c r="C82" i="64"/>
  <c r="B82" i="64"/>
  <c r="I88" i="64"/>
  <c r="H88" i="64"/>
  <c r="G88" i="64"/>
  <c r="F88" i="64"/>
  <c r="E88" i="64"/>
  <c r="D88" i="64"/>
  <c r="C88" i="64"/>
  <c r="B88" i="64"/>
  <c r="I81" i="64"/>
  <c r="H81" i="64"/>
  <c r="G81" i="64"/>
  <c r="F81" i="64"/>
  <c r="E81" i="64"/>
  <c r="D81" i="64"/>
  <c r="C81" i="64"/>
  <c r="B81" i="64"/>
  <c r="I76" i="64"/>
  <c r="H76" i="64"/>
  <c r="G76" i="64"/>
  <c r="F76" i="64"/>
  <c r="E76" i="64"/>
  <c r="D76" i="64"/>
  <c r="C76" i="64"/>
  <c r="B76" i="64"/>
  <c r="I75" i="64"/>
  <c r="H75" i="64"/>
  <c r="G75" i="64"/>
  <c r="F75" i="64"/>
  <c r="E75" i="64"/>
  <c r="D75" i="64"/>
  <c r="C75" i="64"/>
  <c r="B75" i="64"/>
  <c r="I74" i="64"/>
  <c r="H74" i="64"/>
  <c r="G74" i="64"/>
  <c r="F74" i="64"/>
  <c r="E74" i="64"/>
  <c r="D74" i="64"/>
  <c r="C74" i="64"/>
  <c r="B74" i="64"/>
  <c r="B85" i="64"/>
  <c r="I556" i="72"/>
  <c r="B78" i="64"/>
  <c r="I554" i="72"/>
  <c r="B71" i="64"/>
  <c r="I552" i="72"/>
  <c r="B45" i="64"/>
  <c r="I541" i="72"/>
  <c r="B38" i="64"/>
  <c r="I539" i="72"/>
  <c r="B31" i="64"/>
  <c r="I537" i="72"/>
  <c r="H52" i="69"/>
  <c r="E52" i="69"/>
  <c r="B52" i="69"/>
  <c r="B30" i="69"/>
  <c r="S676" i="72" s="1"/>
  <c r="F30" i="69"/>
  <c r="AW676" i="72" s="1"/>
  <c r="AW688" i="72"/>
  <c r="D30" i="69"/>
  <c r="Y631" i="72"/>
  <c r="B26" i="68"/>
  <c r="T596" i="72"/>
  <c r="B42" i="70"/>
  <c r="M731" i="72"/>
  <c r="B36" i="70"/>
  <c r="M716" i="72"/>
  <c r="F22" i="67"/>
  <c r="AH569" i="72"/>
  <c r="G79" i="70"/>
  <c r="AX739" i="72"/>
  <c r="G78" i="70"/>
  <c r="AT739" i="72"/>
  <c r="F78" i="70"/>
  <c r="AT738" i="72"/>
  <c r="H78" i="70"/>
  <c r="AT740" i="72"/>
  <c r="G77" i="70"/>
  <c r="AP739" i="72"/>
  <c r="F77" i="70"/>
  <c r="AP738" i="72"/>
  <c r="H77" i="70"/>
  <c r="AP740" i="72"/>
  <c r="G76" i="70"/>
  <c r="AL739" i="72"/>
  <c r="F76" i="70"/>
  <c r="AL738" i="72"/>
  <c r="H76" i="70"/>
  <c r="AL740" i="72"/>
  <c r="G75" i="70"/>
  <c r="AH739" i="72"/>
  <c r="F75" i="70"/>
  <c r="AH738" i="72"/>
  <c r="H75" i="70"/>
  <c r="AH740" i="72"/>
  <c r="D75" i="70"/>
  <c r="E75" i="70"/>
  <c r="G73" i="70"/>
  <c r="AX724" i="72"/>
  <c r="G72" i="70"/>
  <c r="AT724" i="72"/>
  <c r="F72" i="70"/>
  <c r="AT723" i="72"/>
  <c r="G71" i="70"/>
  <c r="AP724" i="72"/>
  <c r="F71" i="70"/>
  <c r="AP723" i="72"/>
  <c r="H71" i="70"/>
  <c r="AP725" i="72"/>
  <c r="G70" i="70"/>
  <c r="AL724" i="72"/>
  <c r="F70" i="70"/>
  <c r="AL723" i="72"/>
  <c r="H70" i="70"/>
  <c r="AL725" i="72" s="1"/>
  <c r="G69" i="70"/>
  <c r="AH724" i="72" s="1"/>
  <c r="F69" i="70"/>
  <c r="AH723" i="72" s="1"/>
  <c r="H69" i="70"/>
  <c r="AH725" i="72" s="1"/>
  <c r="D69" i="70"/>
  <c r="AH719" i="72" s="1"/>
  <c r="G67" i="70"/>
  <c r="AX709" i="72" s="1"/>
  <c r="G66" i="70"/>
  <c r="F66" i="70"/>
  <c r="AT708" i="72"/>
  <c r="G65" i="70"/>
  <c r="AP709" i="72"/>
  <c r="F65" i="70"/>
  <c r="AP708" i="72"/>
  <c r="H65" i="70"/>
  <c r="AP710" i="72"/>
  <c r="G64" i="70"/>
  <c r="AL709" i="72"/>
  <c r="F64" i="70"/>
  <c r="AL708" i="72"/>
  <c r="H64" i="70"/>
  <c r="AL710" i="72"/>
  <c r="G63" i="70"/>
  <c r="AH709" i="72"/>
  <c r="F63" i="70"/>
  <c r="AH708" i="72"/>
  <c r="H63" i="70"/>
  <c r="AH710" i="72"/>
  <c r="D63" i="70"/>
  <c r="AH704" i="72" s="1"/>
  <c r="G47" i="70"/>
  <c r="AC739" i="72" s="1"/>
  <c r="G46" i="70"/>
  <c r="Y739" i="72" s="1"/>
  <c r="F46" i="70"/>
  <c r="Y738" i="72" s="1"/>
  <c r="H46" i="70"/>
  <c r="Y740" i="72" s="1"/>
  <c r="G45" i="70"/>
  <c r="U739" i="72" s="1"/>
  <c r="F45" i="70"/>
  <c r="U738" i="72" s="1"/>
  <c r="H45" i="70"/>
  <c r="U740" i="72" s="1"/>
  <c r="G44" i="70"/>
  <c r="Q739" i="72" s="1"/>
  <c r="F44" i="70"/>
  <c r="Q738" i="72" s="1"/>
  <c r="H44" i="70"/>
  <c r="Q740" i="72" s="1"/>
  <c r="G43" i="70"/>
  <c r="M739" i="72" s="1"/>
  <c r="F43" i="70"/>
  <c r="M738" i="72" s="1"/>
  <c r="H43" i="70"/>
  <c r="M740" i="72" s="1"/>
  <c r="D43" i="70"/>
  <c r="M734" i="72" s="1"/>
  <c r="E43" i="70"/>
  <c r="M737" i="72" s="1"/>
  <c r="G41" i="70"/>
  <c r="AC724" i="72" s="1"/>
  <c r="G40" i="70"/>
  <c r="Y724" i="72" s="1"/>
  <c r="F40" i="70"/>
  <c r="Y723" i="72" s="1"/>
  <c r="H40" i="70"/>
  <c r="Y725" i="72" s="1"/>
  <c r="G39" i="70"/>
  <c r="U724" i="72" s="1"/>
  <c r="F39" i="70"/>
  <c r="U723" i="72" s="1"/>
  <c r="H39" i="70"/>
  <c r="U725" i="72" s="1"/>
  <c r="G38" i="70"/>
  <c r="Q724" i="72" s="1"/>
  <c r="F38" i="70"/>
  <c r="Q723" i="72" s="1"/>
  <c r="H38" i="70"/>
  <c r="Q725" i="72" s="1"/>
  <c r="G37" i="70"/>
  <c r="M724" i="72" s="1"/>
  <c r="F37" i="70"/>
  <c r="M723" i="72" s="1"/>
  <c r="H37" i="70"/>
  <c r="M725" i="72" s="1"/>
  <c r="D37" i="70"/>
  <c r="M719" i="72" s="1"/>
  <c r="G35" i="70"/>
  <c r="AC709" i="72" s="1"/>
  <c r="G34" i="70"/>
  <c r="Y709" i="72" s="1"/>
  <c r="F34" i="70"/>
  <c r="Y708" i="72" s="1"/>
  <c r="H34" i="70"/>
  <c r="Y710" i="72" s="1"/>
  <c r="G33" i="70"/>
  <c r="U709" i="72" s="1"/>
  <c r="F33" i="70"/>
  <c r="U708" i="72" s="1"/>
  <c r="H33" i="70"/>
  <c r="U710" i="72" s="1"/>
  <c r="G32" i="70"/>
  <c r="Q709" i="72" s="1"/>
  <c r="F32" i="70"/>
  <c r="Q708" i="72" s="1"/>
  <c r="H32" i="70"/>
  <c r="Q710" i="72" s="1"/>
  <c r="G31" i="70"/>
  <c r="M709" i="72" s="1"/>
  <c r="F31" i="70"/>
  <c r="M708" i="72" s="1"/>
  <c r="H31" i="70"/>
  <c r="M710" i="72" s="1"/>
  <c r="D31" i="70"/>
  <c r="E31" i="70" s="1"/>
  <c r="J107" i="69"/>
  <c r="AY690" i="72" s="1"/>
  <c r="I107" i="69"/>
  <c r="I108" i="69" s="1"/>
  <c r="H107" i="69"/>
  <c r="H108" i="69" s="1"/>
  <c r="G107" i="69"/>
  <c r="AM690" i="72" s="1"/>
  <c r="F107" i="69"/>
  <c r="F108" i="69" s="1"/>
  <c r="E107" i="69"/>
  <c r="AE690" i="72" s="1"/>
  <c r="D107" i="69"/>
  <c r="D108" i="69" s="1"/>
  <c r="C107" i="69"/>
  <c r="W690" i="72" s="1"/>
  <c r="B107" i="69"/>
  <c r="B108" i="69" s="1"/>
  <c r="J57" i="69"/>
  <c r="J58" i="69" s="1"/>
  <c r="I57" i="69"/>
  <c r="I58" i="69" s="1"/>
  <c r="H57" i="69"/>
  <c r="H58" i="69" s="1"/>
  <c r="G57" i="69"/>
  <c r="G58" i="69" s="1"/>
  <c r="F57" i="69"/>
  <c r="F58" i="69" s="1"/>
  <c r="E57" i="69"/>
  <c r="E58" i="69" s="1"/>
  <c r="D57" i="69"/>
  <c r="D58" i="69" s="1"/>
  <c r="C57" i="69"/>
  <c r="C58" i="69" s="1"/>
  <c r="B57" i="69"/>
  <c r="B58" i="69" s="1"/>
  <c r="H50" i="68"/>
  <c r="AR612" i="72" s="1"/>
  <c r="E50" i="68"/>
  <c r="AF612" i="72" s="1"/>
  <c r="B50" i="68"/>
  <c r="T612" i="72" s="1"/>
  <c r="H26" i="68"/>
  <c r="AR596" i="72" s="1"/>
  <c r="E26" i="68"/>
  <c r="AF596" i="72" s="1"/>
  <c r="I22" i="67"/>
  <c r="AS569" i="72" s="1"/>
  <c r="I40" i="67"/>
  <c r="AS585" i="72" s="1"/>
  <c r="F40" i="67"/>
  <c r="C40" i="67"/>
  <c r="W585" i="72"/>
  <c r="I39" i="67"/>
  <c r="AS584" i="72"/>
  <c r="I42" i="67"/>
  <c r="AS587" i="72"/>
  <c r="F39" i="67"/>
  <c r="AH584" i="72"/>
  <c r="C39" i="67"/>
  <c r="W584" i="72"/>
  <c r="I26" i="67"/>
  <c r="AS573" i="72"/>
  <c r="F26" i="67"/>
  <c r="AH573" i="72"/>
  <c r="C26" i="67"/>
  <c r="W573" i="72"/>
  <c r="I25" i="67"/>
  <c r="I27" i="67"/>
  <c r="F25" i="67"/>
  <c r="AH572" i="72"/>
  <c r="C25" i="67"/>
  <c r="C27" i="67"/>
  <c r="D87" i="64"/>
  <c r="O561" i="72"/>
  <c r="B87" i="64"/>
  <c r="U561" i="72"/>
  <c r="J86" i="64"/>
  <c r="AS557" i="72"/>
  <c r="D80" i="64"/>
  <c r="O560" i="72"/>
  <c r="B80" i="64"/>
  <c r="U560" i="72"/>
  <c r="K79" i="64"/>
  <c r="I560" i="72"/>
  <c r="D73" i="64"/>
  <c r="O559" i="72"/>
  <c r="B73" i="64"/>
  <c r="U559" i="72"/>
  <c r="J72" i="64"/>
  <c r="AS553" i="72"/>
  <c r="F36" i="64"/>
  <c r="I50" i="64"/>
  <c r="H50" i="64"/>
  <c r="G50" i="64"/>
  <c r="F50" i="64"/>
  <c r="E50" i="64"/>
  <c r="D50" i="64"/>
  <c r="C50" i="64"/>
  <c r="B50" i="64"/>
  <c r="I49" i="64"/>
  <c r="H49" i="64"/>
  <c r="G49" i="64"/>
  <c r="F49" i="64"/>
  <c r="E49" i="64"/>
  <c r="D49" i="64"/>
  <c r="C49" i="64"/>
  <c r="B49" i="64"/>
  <c r="I48" i="64"/>
  <c r="H48" i="64"/>
  <c r="G48" i="64"/>
  <c r="F48" i="64"/>
  <c r="E48" i="64"/>
  <c r="D48" i="64"/>
  <c r="C48" i="64"/>
  <c r="B48" i="64"/>
  <c r="D47" i="64"/>
  <c r="O546" i="72" s="1"/>
  <c r="B47" i="64"/>
  <c r="U546" i="72" s="1"/>
  <c r="J46" i="64"/>
  <c r="K46" i="64" s="1"/>
  <c r="I546" i="72" s="1"/>
  <c r="I43" i="64"/>
  <c r="H43" i="64"/>
  <c r="G43" i="64"/>
  <c r="F43" i="64"/>
  <c r="E43" i="64"/>
  <c r="D43" i="64"/>
  <c r="C43" i="64"/>
  <c r="B43" i="64"/>
  <c r="I42" i="64"/>
  <c r="H42" i="64"/>
  <c r="G42" i="64"/>
  <c r="F42" i="64"/>
  <c r="E42" i="64"/>
  <c r="D42" i="64"/>
  <c r="C42" i="64"/>
  <c r="B42" i="64"/>
  <c r="I41" i="64"/>
  <c r="H41" i="64"/>
  <c r="G41" i="64"/>
  <c r="F41" i="64"/>
  <c r="E41" i="64"/>
  <c r="D41" i="64"/>
  <c r="C41" i="64"/>
  <c r="B41" i="64"/>
  <c r="D40" i="64"/>
  <c r="O545" i="72"/>
  <c r="B40" i="64"/>
  <c r="U545" i="72"/>
  <c r="J39" i="64"/>
  <c r="AS540" i="72"/>
  <c r="I36" i="64"/>
  <c r="H36" i="64"/>
  <c r="G36" i="64"/>
  <c r="E36" i="64"/>
  <c r="D36" i="64"/>
  <c r="C36" i="64"/>
  <c r="B36" i="64"/>
  <c r="I35" i="64"/>
  <c r="H35" i="64"/>
  <c r="G35" i="64"/>
  <c r="F35" i="64"/>
  <c r="E35" i="64"/>
  <c r="D35" i="64"/>
  <c r="C35" i="64"/>
  <c r="B35" i="64"/>
  <c r="I34" i="64"/>
  <c r="H34" i="64"/>
  <c r="G34" i="64"/>
  <c r="F34" i="64"/>
  <c r="E34" i="64"/>
  <c r="D34" i="64"/>
  <c r="C34" i="64"/>
  <c r="D33" i="64"/>
  <c r="O544" i="72"/>
  <c r="B33" i="64"/>
  <c r="U544" i="72"/>
  <c r="J32" i="64"/>
  <c r="AS538" i="72"/>
  <c r="K42" i="41"/>
  <c r="J42" i="41"/>
  <c r="I42" i="41"/>
  <c r="H42" i="41"/>
  <c r="G42" i="41"/>
  <c r="F42" i="41"/>
  <c r="E42" i="41"/>
  <c r="D42" i="41"/>
  <c r="K92" i="37"/>
  <c r="J92" i="37"/>
  <c r="I92" i="37"/>
  <c r="H92" i="37"/>
  <c r="G92" i="37"/>
  <c r="F92" i="37"/>
  <c r="E92" i="37"/>
  <c r="D92" i="37"/>
  <c r="C63" i="63"/>
  <c r="C64" i="63"/>
  <c r="C65" i="63" s="1"/>
  <c r="C40" i="63"/>
  <c r="C41" i="63"/>
  <c r="AK469" i="72" s="1"/>
  <c r="E64" i="6"/>
  <c r="D31" i="33"/>
  <c r="O488" i="72" s="1"/>
  <c r="D32" i="33"/>
  <c r="E32" i="33"/>
  <c r="T489" i="72" s="1"/>
  <c r="D33" i="33"/>
  <c r="Y488" i="72" s="1"/>
  <c r="D34" i="33"/>
  <c r="AD488" i="72" s="1"/>
  <c r="D36" i="33"/>
  <c r="AI488" i="72" s="1"/>
  <c r="D37" i="33"/>
  <c r="AN488" i="72" s="1"/>
  <c r="D39" i="33"/>
  <c r="E39" i="33" s="1"/>
  <c r="AS489" i="72"/>
  <c r="D40" i="33"/>
  <c r="AX488" i="72"/>
  <c r="D52" i="33"/>
  <c r="E52" i="33"/>
  <c r="AS501" i="72" s="1"/>
  <c r="C60" i="11"/>
  <c r="C61" i="11" s="1"/>
  <c r="AB469" i="72"/>
  <c r="E56" i="6"/>
  <c r="E57" i="6" s="1"/>
  <c r="AA348" i="72" s="1"/>
  <c r="I56" i="6"/>
  <c r="AH347" i="72" s="1"/>
  <c r="M56" i="6"/>
  <c r="M57" i="6" s="1"/>
  <c r="AO348" i="72" s="1"/>
  <c r="Q56" i="6"/>
  <c r="AV347" i="72"/>
  <c r="E65" i="6"/>
  <c r="Z359" i="72"/>
  <c r="J65" i="6"/>
  <c r="AO359" i="72"/>
  <c r="E66" i="6"/>
  <c r="Z360" i="72"/>
  <c r="F66" i="6"/>
  <c r="F68" i="6"/>
  <c r="AC361" i="72" s="1"/>
  <c r="G66" i="6"/>
  <c r="AF360" i="72" s="1"/>
  <c r="H66" i="6"/>
  <c r="H68" i="6" s="1"/>
  <c r="AI361" i="72" s="1"/>
  <c r="I66" i="6"/>
  <c r="I68" i="6"/>
  <c r="AL361" i="72" s="1"/>
  <c r="J66" i="6"/>
  <c r="J68" i="6" s="1"/>
  <c r="K66" i="6"/>
  <c r="L66" i="6"/>
  <c r="AU360" i="72" s="1"/>
  <c r="M66" i="6"/>
  <c r="AX360" i="72" s="1"/>
  <c r="N66" i="6"/>
  <c r="N68" i="6" s="1"/>
  <c r="BA361" i="72" s="1"/>
  <c r="C55" i="68"/>
  <c r="X618" i="72"/>
  <c r="I55" i="68"/>
  <c r="AV618" i="72"/>
  <c r="H55" i="68"/>
  <c r="AR618" i="72"/>
  <c r="E31" i="68"/>
  <c r="AF602" i="72"/>
  <c r="C42" i="67"/>
  <c r="W587" i="72"/>
  <c r="F42" i="67"/>
  <c r="AH587" i="72"/>
  <c r="I28" i="67"/>
  <c r="AS575" i="72"/>
  <c r="C28" i="67"/>
  <c r="W575" i="72"/>
  <c r="F28" i="67"/>
  <c r="AH575" i="72"/>
  <c r="H72" i="70"/>
  <c r="AT725" i="72"/>
  <c r="AT709" i="72"/>
  <c r="H66" i="70"/>
  <c r="AT710" i="72" s="1"/>
  <c r="I31" i="68"/>
  <c r="AV602" i="72" s="1"/>
  <c r="C31" i="68"/>
  <c r="X602" i="72" s="1"/>
  <c r="AR600" i="72"/>
  <c r="AS805" i="72"/>
  <c r="AI803" i="72"/>
  <c r="AI801" i="72"/>
  <c r="AS803" i="72"/>
  <c r="O23" i="71"/>
  <c r="AO764" i="72"/>
  <c r="O22" i="71"/>
  <c r="AA764" i="72"/>
  <c r="L101" i="6"/>
  <c r="AU392" i="72"/>
  <c r="L134" i="6"/>
  <c r="AU423" i="72"/>
  <c r="N49" i="80"/>
  <c r="O1066" i="72"/>
  <c r="P49" i="80"/>
  <c r="O1068" i="72"/>
  <c r="R49" i="80"/>
  <c r="O1070" i="72"/>
  <c r="N50" i="80"/>
  <c r="Y1066" i="72"/>
  <c r="P50" i="80"/>
  <c r="Y1068" i="72"/>
  <c r="R50" i="80"/>
  <c r="Y1070" i="72"/>
  <c r="N58" i="80"/>
  <c r="AI1066" i="72"/>
  <c r="P58" i="80"/>
  <c r="AI1068" i="72"/>
  <c r="R58" i="80"/>
  <c r="AI1070" i="72"/>
  <c r="N59" i="80"/>
  <c r="AS1066" i="72"/>
  <c r="P59" i="80"/>
  <c r="AS1068" i="72"/>
  <c r="R59" i="80"/>
  <c r="AS1070" i="72"/>
  <c r="I86" i="80"/>
  <c r="X1077" i="72"/>
  <c r="I87" i="80"/>
  <c r="X1079" i="72"/>
  <c r="O87" i="80"/>
  <c r="AN1079" i="72"/>
  <c r="I88" i="80"/>
  <c r="X1081" i="72"/>
  <c r="O88" i="80"/>
  <c r="AN1081" i="72"/>
  <c r="I89" i="80"/>
  <c r="X1083" i="72"/>
  <c r="P49" i="79"/>
  <c r="O1002" i="72"/>
  <c r="N50" i="79"/>
  <c r="Y1000" i="72"/>
  <c r="R50" i="79"/>
  <c r="Y1004" i="72"/>
  <c r="AI1001" i="72"/>
  <c r="N59" i="79"/>
  <c r="AS1000" i="72" s="1"/>
  <c r="R59" i="79"/>
  <c r="AS1004" i="72" s="1"/>
  <c r="Y933" i="72"/>
  <c r="Y935" i="72"/>
  <c r="Y937" i="72"/>
  <c r="N49" i="78"/>
  <c r="O934" i="72"/>
  <c r="P49" i="78"/>
  <c r="O936" i="72"/>
  <c r="R49" i="78"/>
  <c r="O938" i="72"/>
  <c r="AS933" i="72"/>
  <c r="AS935" i="72"/>
  <c r="AS937" i="72"/>
  <c r="N58" i="78"/>
  <c r="AI934" i="72" s="1"/>
  <c r="P58" i="78"/>
  <c r="AI936" i="72" s="1"/>
  <c r="R58" i="78"/>
  <c r="AI938" i="72" s="1"/>
  <c r="I86" i="78"/>
  <c r="X945" i="72" s="1"/>
  <c r="I87" i="78"/>
  <c r="X947" i="72" s="1"/>
  <c r="O87" i="78"/>
  <c r="AN947" i="72" s="1"/>
  <c r="I88" i="78"/>
  <c r="X949" i="72" s="1"/>
  <c r="O88" i="78"/>
  <c r="AN949" i="72" s="1"/>
  <c r="I89" i="78"/>
  <c r="X951" i="72" s="1"/>
  <c r="N49" i="77"/>
  <c r="O868" i="72" s="1"/>
  <c r="P49" i="77"/>
  <c r="O870" i="72" s="1"/>
  <c r="R49" i="77"/>
  <c r="O872" i="72" s="1"/>
  <c r="N50" i="77"/>
  <c r="Y868" i="72" s="1"/>
  <c r="P50" i="77"/>
  <c r="Y870" i="72"/>
  <c r="R50" i="77"/>
  <c r="Y872" i="72"/>
  <c r="N58" i="77"/>
  <c r="AI868" i="72"/>
  <c r="P58" i="77"/>
  <c r="AI870" i="72"/>
  <c r="R58" i="77"/>
  <c r="AI872" i="72"/>
  <c r="N59" i="77"/>
  <c r="AS868" i="72"/>
  <c r="P59" i="77"/>
  <c r="AS870" i="72"/>
  <c r="R59" i="77"/>
  <c r="AS872" i="72"/>
  <c r="I86" i="77"/>
  <c r="X879" i="72"/>
  <c r="I87" i="77"/>
  <c r="X881" i="72"/>
  <c r="O87" i="77"/>
  <c r="AN881" i="72"/>
  <c r="I88" i="77"/>
  <c r="X883" i="72"/>
  <c r="O88" i="77"/>
  <c r="AN883" i="72"/>
  <c r="I89" i="77"/>
  <c r="X885" i="72"/>
  <c r="Y801" i="72"/>
  <c r="R49" i="71"/>
  <c r="O806" i="72" s="1"/>
  <c r="P50" i="71"/>
  <c r="Y804" i="72" s="1"/>
  <c r="R50" i="71"/>
  <c r="Y806" i="72" s="1"/>
  <c r="AS801" i="72"/>
  <c r="AH737" i="72"/>
  <c r="J75" i="70"/>
  <c r="AH741" i="72" s="1"/>
  <c r="AH734" i="72"/>
  <c r="E69" i="70"/>
  <c r="E63" i="70"/>
  <c r="J63" i="70" s="1"/>
  <c r="AH711" i="72" s="1"/>
  <c r="E37" i="70"/>
  <c r="J37" i="70"/>
  <c r="M726" i="72" s="1"/>
  <c r="M707" i="72"/>
  <c r="J31" i="70"/>
  <c r="M711" i="72"/>
  <c r="M704" i="72"/>
  <c r="J43" i="70"/>
  <c r="M741" i="72" s="1"/>
  <c r="AY678" i="72"/>
  <c r="W678" i="72"/>
  <c r="AM678" i="72"/>
  <c r="AA678" i="72"/>
  <c r="AQ678" i="72"/>
  <c r="J108" i="69"/>
  <c r="J109" i="69"/>
  <c r="AY693" i="72" s="1"/>
  <c r="AU690" i="72"/>
  <c r="C108" i="69"/>
  <c r="W692" i="72"/>
  <c r="E108" i="69"/>
  <c r="G108" i="69"/>
  <c r="G109" i="69" s="1"/>
  <c r="AM693" i="72" s="1"/>
  <c r="AQ690" i="72"/>
  <c r="AI690" i="72"/>
  <c r="AA690" i="72"/>
  <c r="S690" i="72"/>
  <c r="T600" i="72"/>
  <c r="F31" i="68"/>
  <c r="AJ602" i="72" s="1"/>
  <c r="T616" i="72"/>
  <c r="AF616" i="72"/>
  <c r="F55" i="68"/>
  <c r="AJ618" i="72" s="1"/>
  <c r="I41" i="67"/>
  <c r="C41" i="67"/>
  <c r="AH585" i="72"/>
  <c r="F41" i="67"/>
  <c r="AS572" i="72"/>
  <c r="F27" i="67"/>
  <c r="W572" i="72"/>
  <c r="K32" i="64"/>
  <c r="I544" i="72"/>
  <c r="K39" i="64"/>
  <c r="I545" i="72"/>
  <c r="AS542" i="72"/>
  <c r="K72" i="64"/>
  <c r="I559" i="72" s="1"/>
  <c r="K86" i="64"/>
  <c r="I561" i="72" s="1"/>
  <c r="AN631" i="72"/>
  <c r="AQ676" i="72"/>
  <c r="AH676" i="72"/>
  <c r="AE676" i="72"/>
  <c r="AQ688" i="72"/>
  <c r="Y652" i="72"/>
  <c r="S688" i="72"/>
  <c r="E34" i="33"/>
  <c r="AD489" i="72"/>
  <c r="E37" i="33"/>
  <c r="AN489" i="72"/>
  <c r="E40" i="33"/>
  <c r="AX489" i="72"/>
  <c r="AH722" i="72"/>
  <c r="J69" i="70"/>
  <c r="AH726" i="72" s="1"/>
  <c r="AH707" i="72"/>
  <c r="AY692" i="72"/>
  <c r="AE692" i="72"/>
  <c r="E109" i="69"/>
  <c r="AE693" i="72"/>
  <c r="C109" i="69"/>
  <c r="W693" i="72" s="1"/>
  <c r="J631" i="72"/>
  <c r="AH688" i="72"/>
  <c r="AK439" i="72"/>
  <c r="J25" i="32"/>
  <c r="J27" i="32"/>
  <c r="AK441" i="72"/>
  <c r="AT436" i="72"/>
  <c r="AK436" i="72"/>
  <c r="AT440" i="72"/>
  <c r="AT438" i="72"/>
  <c r="AH501" i="72"/>
  <c r="AS488" i="72"/>
  <c r="T488" i="72"/>
  <c r="E36" i="33"/>
  <c r="AI489" i="72"/>
  <c r="E33" i="33"/>
  <c r="Y489" i="72"/>
  <c r="C62" i="11"/>
  <c r="AK435" i="72"/>
  <c r="AK434" i="72"/>
  <c r="AT434" i="72"/>
  <c r="K101" i="6"/>
  <c r="AL422" i="72"/>
  <c r="L68" i="6"/>
  <c r="AU361" i="72"/>
  <c r="AH351" i="72"/>
  <c r="AH382" i="72"/>
  <c r="AH413" i="72"/>
  <c r="AV351" i="72"/>
  <c r="AV382" i="72"/>
  <c r="AV413" i="72"/>
  <c r="AR422" i="72"/>
  <c r="AO391" i="72"/>
  <c r="AC360" i="72"/>
  <c r="C42" i="63"/>
  <c r="AK471" i="72" s="1"/>
  <c r="AT471" i="72"/>
  <c r="C66" i="63"/>
  <c r="AT472" i="72" s="1"/>
  <c r="AT469" i="72"/>
  <c r="E58" i="6"/>
  <c r="AA353" i="72" s="1"/>
  <c r="M124" i="6"/>
  <c r="AO415" i="72"/>
  <c r="AO409" i="72"/>
  <c r="I91" i="6"/>
  <c r="AH384" i="72" s="1"/>
  <c r="AV409" i="72"/>
  <c r="AL391" i="72"/>
  <c r="M91" i="6"/>
  <c r="AO384" i="72" s="1"/>
  <c r="N134" i="6"/>
  <c r="BA423" i="72" s="1"/>
  <c r="AF422" i="72"/>
  <c r="AO347" i="72"/>
  <c r="AO339" i="72"/>
  <c r="AO422" i="72"/>
  <c r="M134" i="6"/>
  <c r="AX423" i="72" s="1"/>
  <c r="M101" i="6"/>
  <c r="AX392" i="72" s="1"/>
  <c r="E90" i="6"/>
  <c r="AA379" i="72" s="1"/>
  <c r="H101" i="6"/>
  <c r="AI392" i="72" s="1"/>
  <c r="AH378" i="72"/>
  <c r="M68" i="6"/>
  <c r="AX361" i="72"/>
  <c r="AA370" i="72"/>
  <c r="AO378" i="72"/>
  <c r="AF391" i="72"/>
  <c r="AV401" i="72"/>
  <c r="AC391" i="72"/>
  <c r="AA339" i="72"/>
  <c r="AA409" i="72"/>
  <c r="AI360" i="72"/>
  <c r="AV378" i="72"/>
  <c r="E134" i="6"/>
  <c r="Z423" i="72"/>
  <c r="F134" i="6"/>
  <c r="AC423" i="72"/>
  <c r="I123" i="6"/>
  <c r="AH410" i="72"/>
  <c r="BA360" i="72"/>
  <c r="AO360" i="72"/>
  <c r="AH370" i="72"/>
  <c r="M87" i="6"/>
  <c r="AO374" i="72" s="1"/>
  <c r="AO401" i="72"/>
  <c r="AO405" i="72"/>
  <c r="AA401" i="72"/>
  <c r="E120" i="6"/>
  <c r="E121" i="6" s="1"/>
  <c r="AA406" i="72" s="1"/>
  <c r="I54" i="6"/>
  <c r="AH343" i="72"/>
  <c r="E55" i="6"/>
  <c r="AA344" i="72"/>
  <c r="AA343" i="72"/>
  <c r="AR392" i="72"/>
  <c r="AO361" i="72"/>
  <c r="M55" i="6"/>
  <c r="AO344" i="72" s="1"/>
  <c r="AO343" i="72"/>
  <c r="E68" i="6"/>
  <c r="Q54" i="6"/>
  <c r="G68" i="6"/>
  <c r="AF361" i="72"/>
  <c r="E87" i="6"/>
  <c r="AL360" i="72"/>
  <c r="H134" i="6"/>
  <c r="E101" i="6"/>
  <c r="Z392" i="72" s="1"/>
  <c r="BA391" i="72"/>
  <c r="Q121" i="6"/>
  <c r="AV406" i="72" s="1"/>
  <c r="Q57" i="6"/>
  <c r="AV348" i="72" s="1"/>
  <c r="I57" i="6"/>
  <c r="AH348" i="72" s="1"/>
  <c r="I87" i="6"/>
  <c r="I88" i="6" s="1"/>
  <c r="AH375" i="72" s="1"/>
  <c r="Q87" i="6"/>
  <c r="I120" i="6"/>
  <c r="Q318" i="72"/>
  <c r="E32" i="23"/>
  <c r="AB318" i="72" s="1"/>
  <c r="F32" i="23"/>
  <c r="AH318" i="72" s="1"/>
  <c r="J135" i="6"/>
  <c r="C43" i="63"/>
  <c r="AK472" i="72" s="1"/>
  <c r="AB471" i="72"/>
  <c r="C63" i="11"/>
  <c r="AB472" i="72"/>
  <c r="M88" i="6"/>
  <c r="AO375" i="72" s="1"/>
  <c r="AA405" i="72"/>
  <c r="I55" i="6"/>
  <c r="AH344" i="72"/>
  <c r="I121" i="6"/>
  <c r="AH406" i="72" s="1"/>
  <c r="AH405" i="72"/>
  <c r="E88" i="6"/>
  <c r="AA375" i="72"/>
  <c r="AA374" i="72"/>
  <c r="AV374" i="72"/>
  <c r="Q88" i="6"/>
  <c r="AV375" i="72"/>
  <c r="E102" i="6"/>
  <c r="Z393" i="72" s="1"/>
  <c r="AI423" i="72"/>
  <c r="E135" i="6"/>
  <c r="Q55" i="6"/>
  <c r="AV344" i="72" s="1"/>
  <c r="AV343" i="72"/>
  <c r="Z361" i="72"/>
  <c r="E69" i="6"/>
  <c r="Z362" i="72" s="1"/>
  <c r="H32" i="23"/>
  <c r="AW318" i="72" s="1"/>
  <c r="J136" i="6"/>
  <c r="AO425" i="72" s="1"/>
  <c r="AO424" i="72"/>
  <c r="E70" i="6"/>
  <c r="Z363" i="72" s="1"/>
  <c r="E136" i="6"/>
  <c r="Z425" i="72" s="1"/>
  <c r="Z424" i="72"/>
  <c r="E103" i="6"/>
  <c r="Z394" i="72" s="1"/>
  <c r="AN816" i="72"/>
  <c r="E88" i="71"/>
  <c r="I88" i="71"/>
  <c r="X817" i="72" s="1"/>
  <c r="O88" i="71"/>
  <c r="AN814" i="72"/>
  <c r="O87" i="71"/>
  <c r="D115" i="71"/>
  <c r="E87" i="71"/>
  <c r="I87" i="71" s="1"/>
  <c r="I89" i="71"/>
  <c r="X1017" i="72" s="1"/>
  <c r="X1016" i="72"/>
  <c r="C39" i="11"/>
  <c r="S471" i="72" s="1"/>
  <c r="X1014" i="72"/>
  <c r="X816" i="72"/>
  <c r="AN817" i="72"/>
  <c r="AN1015" i="72"/>
  <c r="AN815" i="72"/>
  <c r="AN1013" i="72"/>
  <c r="X1015" i="72"/>
  <c r="X819" i="72"/>
  <c r="X814" i="72"/>
  <c r="D103" i="71"/>
  <c r="D108" i="71"/>
  <c r="D100" i="71"/>
  <c r="D99" i="71"/>
  <c r="D110" i="71"/>
  <c r="D111" i="71"/>
  <c r="D112" i="71"/>
  <c r="M112" i="71"/>
  <c r="D104" i="71"/>
  <c r="D113" i="71"/>
  <c r="D102" i="71"/>
  <c r="D107" i="71"/>
  <c r="M107" i="71"/>
  <c r="D109" i="71"/>
  <c r="M109" i="71"/>
  <c r="D101" i="71"/>
  <c r="D106" i="71"/>
  <c r="D105" i="71"/>
  <c r="D98" i="71"/>
  <c r="M98" i="71"/>
  <c r="C40" i="11"/>
  <c r="S472" i="72" s="1"/>
  <c r="M102" i="71"/>
  <c r="M111" i="71"/>
  <c r="M104" i="71"/>
  <c r="M105" i="71"/>
  <c r="M100" i="71"/>
  <c r="M106" i="71"/>
  <c r="M108" i="71"/>
  <c r="M101" i="71"/>
  <c r="M113" i="71"/>
  <c r="M114" i="71"/>
  <c r="M110" i="71"/>
  <c r="M103" i="71"/>
  <c r="M99" i="71"/>
  <c r="C106" i="71"/>
  <c r="J106" i="71"/>
  <c r="J102" i="71"/>
  <c r="C102" i="71"/>
  <c r="C111" i="71"/>
  <c r="J111" i="71"/>
  <c r="C101" i="71"/>
  <c r="J101" i="71"/>
  <c r="C113" i="71"/>
  <c r="J113" i="71"/>
  <c r="J114" i="71"/>
  <c r="J110" i="71"/>
  <c r="C110" i="71"/>
  <c r="C103" i="71"/>
  <c r="J103" i="71"/>
  <c r="J98" i="71"/>
  <c r="C98" i="71"/>
  <c r="E98" i="71"/>
  <c r="M68" i="71"/>
  <c r="C109" i="71"/>
  <c r="J109" i="71"/>
  <c r="J104" i="71"/>
  <c r="C104" i="71"/>
  <c r="J99" i="71"/>
  <c r="C99" i="71"/>
  <c r="J105" i="71"/>
  <c r="C105" i="71"/>
  <c r="E105" i="71"/>
  <c r="M75" i="71"/>
  <c r="O75" i="71"/>
  <c r="C107" i="71"/>
  <c r="J107" i="71"/>
  <c r="C112" i="71"/>
  <c r="J112" i="71"/>
  <c r="J100" i="71"/>
  <c r="C100" i="71"/>
  <c r="E100" i="71"/>
  <c r="M70" i="71"/>
  <c r="O70" i="71"/>
  <c r="C108" i="71"/>
  <c r="E108" i="71"/>
  <c r="M78" i="71"/>
  <c r="O78" i="71"/>
  <c r="J108" i="71"/>
  <c r="E107" i="71"/>
  <c r="M77" i="71"/>
  <c r="O77" i="71"/>
  <c r="O68" i="71"/>
  <c r="E110" i="71"/>
  <c r="M80" i="71"/>
  <c r="O80" i="71"/>
  <c r="E112" i="71"/>
  <c r="M82" i="71"/>
  <c r="O82" i="71"/>
  <c r="E102" i="71"/>
  <c r="M72" i="71"/>
  <c r="O72" i="71"/>
  <c r="E104" i="71"/>
  <c r="M74" i="71"/>
  <c r="O74" i="71"/>
  <c r="E99" i="71"/>
  <c r="M69" i="71"/>
  <c r="O69" i="71"/>
  <c r="G72" i="71"/>
  <c r="I72" i="71"/>
  <c r="F100" i="71"/>
  <c r="G70" i="71"/>
  <c r="I70" i="71"/>
  <c r="G100" i="71"/>
  <c r="E101" i="71"/>
  <c r="M71" i="71"/>
  <c r="O71" i="71"/>
  <c r="G78" i="71"/>
  <c r="I78" i="71"/>
  <c r="G108" i="71"/>
  <c r="F108" i="71"/>
  <c r="F107" i="71"/>
  <c r="E109" i="71"/>
  <c r="M79" i="71"/>
  <c r="O79" i="71"/>
  <c r="E103" i="71"/>
  <c r="M73" i="71"/>
  <c r="O73" i="71"/>
  <c r="F105" i="71"/>
  <c r="G105" i="71"/>
  <c r="G75" i="71"/>
  <c r="I75" i="71"/>
  <c r="F104" i="71"/>
  <c r="G74" i="71"/>
  <c r="I74" i="71"/>
  <c r="G104" i="71"/>
  <c r="F98" i="71"/>
  <c r="G98" i="71"/>
  <c r="G68" i="71"/>
  <c r="E113" i="71"/>
  <c r="M83" i="71"/>
  <c r="O83" i="71"/>
  <c r="E114" i="71"/>
  <c r="M84" i="71"/>
  <c r="O84" i="71"/>
  <c r="E111" i="71"/>
  <c r="M81" i="71"/>
  <c r="O81" i="71"/>
  <c r="E106" i="71"/>
  <c r="M76" i="71"/>
  <c r="O76" i="71"/>
  <c r="F102" i="71"/>
  <c r="G80" i="71"/>
  <c r="I80" i="71"/>
  <c r="G77" i="71"/>
  <c r="I77" i="71"/>
  <c r="G112" i="71"/>
  <c r="G107" i="71"/>
  <c r="G69" i="71"/>
  <c r="I69" i="71"/>
  <c r="F110" i="71"/>
  <c r="G99" i="71"/>
  <c r="G82" i="71"/>
  <c r="I82" i="71"/>
  <c r="G110" i="71"/>
  <c r="F112" i="71"/>
  <c r="F99" i="71"/>
  <c r="G102" i="71"/>
  <c r="K86" i="71"/>
  <c r="AN812" i="72" s="1"/>
  <c r="G111" i="71"/>
  <c r="G81" i="71"/>
  <c r="I81" i="71"/>
  <c r="F111" i="71"/>
  <c r="F114" i="71"/>
  <c r="G84" i="71"/>
  <c r="I84" i="71"/>
  <c r="G114" i="71"/>
  <c r="G113" i="71"/>
  <c r="G83" i="71"/>
  <c r="I83" i="71"/>
  <c r="F113" i="71"/>
  <c r="I68" i="71"/>
  <c r="F103" i="71"/>
  <c r="G73" i="71"/>
  <c r="I73" i="71"/>
  <c r="G103" i="71"/>
  <c r="G101" i="71"/>
  <c r="G71" i="71"/>
  <c r="I71" i="71"/>
  <c r="F101" i="71"/>
  <c r="F106" i="71"/>
  <c r="G76" i="71"/>
  <c r="I76" i="71"/>
  <c r="G106" i="71"/>
  <c r="F109" i="71"/>
  <c r="G109" i="71"/>
  <c r="G79" i="71"/>
  <c r="I79" i="71"/>
  <c r="E86" i="71"/>
  <c r="I86" i="71" s="1"/>
  <c r="X1011" i="72" s="1"/>
  <c r="X1010" i="72"/>
  <c r="M722" i="72"/>
  <c r="B59" i="69"/>
  <c r="S681" i="72" s="1"/>
  <c r="S680" i="72"/>
  <c r="AA680" i="72"/>
  <c r="D59" i="69"/>
  <c r="AA681" i="72" s="1"/>
  <c r="F59" i="69"/>
  <c r="AI681" i="72" s="1"/>
  <c r="AI680" i="72"/>
  <c r="AQ680" i="72"/>
  <c r="H59" i="69"/>
  <c r="AQ681" i="72" s="1"/>
  <c r="J59" i="69"/>
  <c r="AY681" i="72" s="1"/>
  <c r="AY680" i="72"/>
  <c r="I109" i="69"/>
  <c r="AU693" i="72"/>
  <c r="AU692" i="72"/>
  <c r="C59" i="69"/>
  <c r="W681" i="72" s="1"/>
  <c r="W680" i="72"/>
  <c r="AE680" i="72"/>
  <c r="E59" i="69"/>
  <c r="AE681" i="72" s="1"/>
  <c r="G59" i="69"/>
  <c r="AM681" i="72" s="1"/>
  <c r="AM680" i="72"/>
  <c r="AU680" i="72"/>
  <c r="I59" i="69"/>
  <c r="AU681" i="72" s="1"/>
  <c r="B109" i="69"/>
  <c r="S693" i="72" s="1"/>
  <c r="S692" i="72"/>
  <c r="D109" i="69"/>
  <c r="AA693" i="72"/>
  <c r="AA692" i="72"/>
  <c r="F109" i="69"/>
  <c r="AI693" i="72" s="1"/>
  <c r="AI692" i="72"/>
  <c r="H109" i="69"/>
  <c r="AQ693" i="72"/>
  <c r="AQ692" i="72"/>
  <c r="AI678" i="72"/>
  <c r="S678" i="72"/>
  <c r="AE678" i="72"/>
  <c r="AU678" i="72"/>
  <c r="E31" i="33" l="1"/>
  <c r="O489" i="72" s="1"/>
  <c r="E31" i="23"/>
  <c r="AB317" i="72" s="1"/>
  <c r="AA347" i="72"/>
  <c r="O86" i="71"/>
  <c r="X812" i="72"/>
  <c r="X1013" i="72"/>
  <c r="X815" i="72"/>
  <c r="X1012" i="72"/>
  <c r="X813" i="72"/>
  <c r="O801" i="72"/>
  <c r="P49" i="71"/>
  <c r="O804" i="72" s="1"/>
  <c r="AR360" i="72"/>
  <c r="K68" i="6"/>
  <c r="AH374" i="72"/>
  <c r="J102" i="6"/>
  <c r="AM692" i="72"/>
  <c r="O999" i="72"/>
  <c r="O1003" i="72"/>
  <c r="Y1001" i="72"/>
  <c r="AI999" i="72"/>
  <c r="G33" i="23"/>
  <c r="AP319" i="72" s="1"/>
  <c r="E33" i="23"/>
  <c r="AB319" i="72" s="1"/>
  <c r="G35" i="23"/>
  <c r="AP321" i="72" s="1"/>
  <c r="E35" i="23"/>
  <c r="AB321" i="72" s="1"/>
  <c r="G37" i="23"/>
  <c r="AP323" i="72" s="1"/>
  <c r="E37" i="23"/>
  <c r="AB323" i="72" s="1"/>
  <c r="G39" i="23"/>
  <c r="AP325" i="72" s="1"/>
  <c r="E39" i="23"/>
  <c r="AB325" i="72" s="1"/>
  <c r="F33" i="23"/>
  <c r="AH319" i="72" s="1"/>
  <c r="F37" i="23"/>
  <c r="AH323" i="72" s="1"/>
  <c r="G31" i="23"/>
  <c r="AP317" i="72" s="1"/>
  <c r="F35" i="23"/>
  <c r="AH321" i="72" s="1"/>
  <c r="F39" i="23"/>
  <c r="AH325" i="72" s="1"/>
  <c r="AO351" i="72"/>
  <c r="AO382" i="72"/>
  <c r="F31" i="23" l="1"/>
  <c r="H31" i="23" s="1"/>
  <c r="AW317" i="72" s="1"/>
  <c r="AN1011" i="72"/>
  <c r="AN813" i="72"/>
  <c r="AO393" i="72"/>
  <c r="J103" i="6"/>
  <c r="AO394" i="72" s="1"/>
  <c r="AR361" i="72"/>
  <c r="J69" i="6"/>
  <c r="AH317" i="72" l="1"/>
  <c r="AO362" i="72"/>
  <c r="J70" i="6"/>
  <c r="AO363" i="72" s="1"/>
</calcChain>
</file>

<file path=xl/sharedStrings.xml><?xml version="1.0" encoding="utf-8"?>
<sst xmlns="http://schemas.openxmlformats.org/spreadsheetml/2006/main" count="3618" uniqueCount="1119">
  <si>
    <t>Paramètres d'acquisition</t>
  </si>
  <si>
    <t>Pitch</t>
  </si>
  <si>
    <t>Position</t>
  </si>
  <si>
    <t>Conformité</t>
  </si>
  <si>
    <t>Teflon</t>
  </si>
  <si>
    <t>Air</t>
  </si>
  <si>
    <t>LDPE</t>
  </si>
  <si>
    <t>Delrin</t>
  </si>
  <si>
    <t>PMP</t>
  </si>
  <si>
    <t>7 mm</t>
  </si>
  <si>
    <t>5 mm</t>
  </si>
  <si>
    <t>3 mm</t>
  </si>
  <si>
    <t>Ouverture du collimateur</t>
  </si>
  <si>
    <t>Date d'étalonnage</t>
  </si>
  <si>
    <t>kVp</t>
  </si>
  <si>
    <t>Conformation des détecteurs</t>
  </si>
  <si>
    <t>Nombre de détecteurs</t>
  </si>
  <si>
    <t>Dimension nominale d'un détecteur (mm)</t>
  </si>
  <si>
    <t>Coefficient corrélation R</t>
  </si>
  <si>
    <t>1 877 839-1217</t>
  </si>
  <si>
    <t>www.chus.qc.ca/cecr</t>
  </si>
  <si>
    <t>cecr.chus@ssss.gouv.qc.ca</t>
  </si>
  <si>
    <t>Guide québécois de contrôle de qualité et de radioprotection en imagerie médicale</t>
  </si>
  <si>
    <t xml:space="preserve">Document réalisé par : </t>
  </si>
  <si>
    <t>Travailler ensemble dans un même but</t>
  </si>
  <si>
    <t>1)</t>
  </si>
  <si>
    <t>2)</t>
  </si>
  <si>
    <t>Ce fichier, en tout ou en partie, ne peut pas être utilisé à des fins commerciales sans l' autorisation écrite du CECR.</t>
  </si>
  <si>
    <t>3)</t>
  </si>
  <si>
    <t>4)</t>
  </si>
  <si>
    <t>5)</t>
  </si>
  <si>
    <t>Mode d'acquisition :</t>
  </si>
  <si>
    <t>Séquentiel</t>
  </si>
  <si>
    <t>Foyer</t>
  </si>
  <si>
    <t>Corps</t>
  </si>
  <si>
    <t>Philips</t>
  </si>
  <si>
    <t>Toshiba</t>
  </si>
  <si>
    <t>Siemens</t>
  </si>
  <si>
    <t xml:space="preserve">kVp </t>
  </si>
  <si>
    <t xml:space="preserve">mAs </t>
  </si>
  <si>
    <t>Position de fin</t>
  </si>
  <si>
    <t>Position de départ</t>
  </si>
  <si>
    <t xml:space="preserve">Conformité </t>
  </si>
  <si>
    <t>Protocole</t>
  </si>
  <si>
    <t>Type Image de localisation</t>
  </si>
  <si>
    <t>AP</t>
  </si>
  <si>
    <t xml:space="preserve">Mode d'acquisition </t>
  </si>
  <si>
    <t>Configuration des détecteurs</t>
  </si>
  <si>
    <t xml:space="preserve">Modulation </t>
  </si>
  <si>
    <t>Oui</t>
  </si>
  <si>
    <t>Non</t>
  </si>
  <si>
    <t>Mode d'acquisition</t>
  </si>
  <si>
    <t>Hélicoïdal</t>
  </si>
  <si>
    <t xml:space="preserve">Incrément (mm) </t>
  </si>
  <si>
    <t>DFOV</t>
  </si>
  <si>
    <t>Eau</t>
  </si>
  <si>
    <t>Analyse visuelle</t>
  </si>
  <si>
    <t>Cercles (mm)</t>
  </si>
  <si>
    <t>Écart relatif (%)</t>
  </si>
  <si>
    <t>Bruit, nombre CT moyen et uniformité (module CTP 486)</t>
  </si>
  <si>
    <t>Bruit moyen mesuré</t>
  </si>
  <si>
    <t>Matériaux</t>
  </si>
  <si>
    <t>Thorax standard adulte</t>
  </si>
  <si>
    <t>Tête standard adulte</t>
  </si>
  <si>
    <t>Modulation</t>
  </si>
  <si>
    <t xml:space="preserve"> Haut (12h)</t>
  </si>
  <si>
    <t>Droit (3h)</t>
  </si>
  <si>
    <t>Bas (6h)</t>
  </si>
  <si>
    <t>Gauche (9h)</t>
  </si>
  <si>
    <t>Test 3.1 :  Information</t>
  </si>
  <si>
    <t>Aucune anomalie observée</t>
  </si>
  <si>
    <t>Recommandations</t>
  </si>
  <si>
    <t>Service</t>
  </si>
  <si>
    <t>Observations et analyse</t>
  </si>
  <si>
    <t>Marque</t>
  </si>
  <si>
    <t xml:space="preserve">Modèle </t>
  </si>
  <si>
    <t>Numéro de série</t>
  </si>
  <si>
    <t>Liste : TG18-UN</t>
  </si>
  <si>
    <t>Liste : TG18-CT</t>
  </si>
  <si>
    <t>Mire TG18-QC</t>
  </si>
  <si>
    <t>Le nombre de coins de faible contraste visibles est inférieur à 56</t>
  </si>
  <si>
    <t>L'affichage de la mire est inadéquat, préciser les zones problématiques</t>
  </si>
  <si>
    <t>Autres anomalies</t>
  </si>
  <si>
    <t>Évaluation visuelle du transfert de contraste</t>
  </si>
  <si>
    <t xml:space="preserve"> Moniteur </t>
  </si>
  <si>
    <t>Gauche</t>
  </si>
  <si>
    <t>Droit</t>
  </si>
  <si>
    <t xml:space="preserve">Local </t>
  </si>
  <si>
    <t xml:space="preserve">Type </t>
  </si>
  <si>
    <t xml:space="preserve">  Liste : Condition de lecture</t>
  </si>
  <si>
    <t>Impossible d'opacifier adéquatement les fenêtres de la pièce</t>
  </si>
  <si>
    <t>Un ou plusieurs demi-cercles de contraste ne sont pas visibles</t>
  </si>
  <si>
    <t>Des zones non uniformes apparaissent sur l'écran</t>
  </si>
  <si>
    <t xml:space="preserve">Une ou plusieurs non-uniformités ponctuelles supérieures à 1 cm sont visibles </t>
  </si>
  <si>
    <t>Moniteur droit</t>
  </si>
  <si>
    <t xml:space="preserve">Valeur </t>
  </si>
  <si>
    <t xml:space="preserve">Mire TG18-UNL10 </t>
  </si>
  <si>
    <t>Luminances mesurées (cd/m2)</t>
  </si>
  <si>
    <t>Moniteur</t>
  </si>
  <si>
    <t>Luminance</t>
  </si>
  <si>
    <t>JND</t>
  </si>
  <si>
    <t>L</t>
  </si>
  <si>
    <t xml:space="preserve">Moniteur gauche </t>
  </si>
  <si>
    <t>TG18-LN12-#</t>
  </si>
  <si>
    <t>p-value</t>
  </si>
  <si>
    <t xml:space="preserve"> Conformité</t>
  </si>
  <si>
    <t>Évaluation visuelle qualitative (Mire TG18-QC)</t>
  </si>
  <si>
    <t>Méthode de calcul de blindage</t>
  </si>
  <si>
    <t>Écart relatif entre la valeur théorique et  celle mesurée (%)</t>
  </si>
  <si>
    <t>Mesure 1</t>
  </si>
  <si>
    <t>Mesure 2</t>
  </si>
  <si>
    <t>Évaluation visuelle</t>
  </si>
  <si>
    <t xml:space="preserve">Type d'équipement </t>
  </si>
  <si>
    <t>Date de calibration</t>
  </si>
  <si>
    <t>mAs</t>
  </si>
  <si>
    <t>PA</t>
  </si>
  <si>
    <t>Écart (mm)</t>
  </si>
  <si>
    <t xml:space="preserve">  </t>
  </si>
  <si>
    <t>Paramètres de reconstruction</t>
  </si>
  <si>
    <t>Incrément</t>
  </si>
  <si>
    <t>Algorithme de reconstruction</t>
  </si>
  <si>
    <t xml:space="preserve">Identification de la station diagnostique </t>
  </si>
  <si>
    <t>Local</t>
  </si>
  <si>
    <t xml:space="preserve"> </t>
  </si>
  <si>
    <t>Moniteur gauche</t>
  </si>
  <si>
    <t>Théorique (mm)</t>
  </si>
  <si>
    <t>Mesurée (mm)</t>
  </si>
  <si>
    <t>Informations générales</t>
  </si>
  <si>
    <t xml:space="preserve">Installation de tomodensitométrie évaluée </t>
  </si>
  <si>
    <t xml:space="preserve">Instruments de mesure et fantômes utilisés pour effectuer les contrôles de qualité </t>
  </si>
  <si>
    <t xml:space="preserve">Professionnel ayant effectué les contrôles de qualité </t>
  </si>
  <si>
    <t>Conforme</t>
  </si>
  <si>
    <t>Non conforme</t>
  </si>
  <si>
    <t>Précisions</t>
  </si>
  <si>
    <t>Tête</t>
  </si>
  <si>
    <t>Thorax</t>
  </si>
  <si>
    <t>Abdomen-Pelvis</t>
  </si>
  <si>
    <t>Suffisant</t>
  </si>
  <si>
    <t>Méthode utilisée pour analyser le blindage</t>
  </si>
  <si>
    <t>Autre (précisez dans détail)</t>
  </si>
  <si>
    <t>DLP (telle que décrit dans le NRCP Report No 147)</t>
  </si>
  <si>
    <r>
      <t xml:space="preserve">CTDI-100 (telle que décrit dans le </t>
    </r>
    <r>
      <rPr>
        <b/>
        <i/>
        <sz val="11"/>
        <color indexed="8"/>
        <rFont val="Calibri"/>
        <family val="2"/>
      </rPr>
      <t>NRCP Report No 147</t>
    </r>
    <r>
      <rPr>
        <b/>
        <sz val="11"/>
        <color indexed="8"/>
        <rFont val="Calibri"/>
        <family val="2"/>
      </rPr>
      <t>)</t>
    </r>
  </si>
  <si>
    <t>Isodoses (telel que décrit dans le NRCP Report No 147)</t>
  </si>
  <si>
    <t>Modification</t>
  </si>
  <si>
    <t xml:space="preserve"> Date prévue pour effectuer la modification</t>
  </si>
  <si>
    <t>Station 1</t>
  </si>
  <si>
    <t xml:space="preserve">Station 2 </t>
  </si>
  <si>
    <t xml:space="preserve"> Station 3</t>
  </si>
  <si>
    <t>Station 4</t>
  </si>
  <si>
    <t xml:space="preserve"> Station 5</t>
  </si>
  <si>
    <t>Support utilisé</t>
  </si>
  <si>
    <t>Tension (kVp)</t>
  </si>
  <si>
    <t>Clinique-séquentiel</t>
  </si>
  <si>
    <t>Film</t>
  </si>
  <si>
    <t>Cassette</t>
  </si>
  <si>
    <t>Fixe</t>
  </si>
  <si>
    <t>Autre (précisez)</t>
  </si>
  <si>
    <t>ISOcentre</t>
  </si>
  <si>
    <t xml:space="preserve">Débit d'exposition (mR/mAs) ou débit de dose (mGy/mAs) </t>
  </si>
  <si>
    <t>Signature</t>
  </si>
  <si>
    <t>Date</t>
  </si>
  <si>
    <t xml:space="preserve">Mesure de l'exposition au centre de l'image de localisation </t>
  </si>
  <si>
    <t>Longueur de l'image de localisation</t>
  </si>
  <si>
    <t>Position du tube à rayons X</t>
  </si>
  <si>
    <t>Position du tube</t>
  </si>
  <si>
    <t>12h</t>
  </si>
  <si>
    <t>3h</t>
  </si>
  <si>
    <t>6h</t>
  </si>
  <si>
    <t>9h</t>
  </si>
  <si>
    <t>Position du détecteur</t>
  </si>
  <si>
    <t xml:space="preserve">Centre </t>
  </si>
  <si>
    <t>Position du détecteur dans le fantôme</t>
  </si>
  <si>
    <t xml:space="preserve"> Autres (précisez)</t>
  </si>
  <si>
    <t xml:space="preserve">Configuration des détecteurs </t>
  </si>
  <si>
    <t xml:space="preserve">Épaisseur de reconstruction </t>
  </si>
  <si>
    <t>Nombre de paires de lignes par cm visibles</t>
  </si>
  <si>
    <t xml:space="preserve">Fantôme </t>
  </si>
  <si>
    <t>Catphan 600</t>
  </si>
  <si>
    <t>Catphan 500</t>
  </si>
  <si>
    <t>Nombre CT moyen</t>
  </si>
  <si>
    <t>Méthodologie utilisée</t>
  </si>
  <si>
    <t>Contraste 1 %</t>
  </si>
  <si>
    <t>Contraste 0,5 %</t>
  </si>
  <si>
    <t>Contraste 0,3 %</t>
  </si>
  <si>
    <t>Thorax pédiatrique standard</t>
  </si>
  <si>
    <t xml:space="preserve">Mode d'acquisition  </t>
  </si>
  <si>
    <t xml:space="preserve">Coupe (mm) </t>
  </si>
  <si>
    <t xml:space="preserve">Algorithme de reconstruction </t>
  </si>
  <si>
    <t>Philips : Z-DOM</t>
  </si>
  <si>
    <t>Philips : D-DOM</t>
  </si>
  <si>
    <t xml:space="preserve">Toshiba : Sure Exposure </t>
  </si>
  <si>
    <t>GE : AutomA</t>
  </si>
  <si>
    <t>GE : AutomA et SmartmA</t>
  </si>
  <si>
    <t>Siemens : CAREDose</t>
  </si>
  <si>
    <t xml:space="preserve"> Catphan 600, poids et ruban à mesurer millimétrique</t>
  </si>
  <si>
    <t>Temps de rotation (s)</t>
  </si>
  <si>
    <t xml:space="preserve">Oui </t>
  </si>
  <si>
    <t xml:space="preserve"> Méthodologie utilisée</t>
  </si>
  <si>
    <t>Caroline Savard, agente administrative, CECR</t>
  </si>
  <si>
    <t xml:space="preserve"> Charge de travail et autres informations spécifiques à l'installation</t>
  </si>
  <si>
    <t>Paramètres de charge des examens cliniques utlilisés avec ce TDM</t>
  </si>
  <si>
    <t xml:space="preserve">1.2) Linéarité des paramètres de charge </t>
  </si>
  <si>
    <t>Tête pédiatrique standard</t>
  </si>
  <si>
    <t>Conformité
(≤ 2 mm)</t>
  </si>
  <si>
    <t xml:space="preserve">P.Table (mm) </t>
  </si>
  <si>
    <t>Conformité (≤ 1 mm)</t>
  </si>
  <si>
    <t xml:space="preserve">Nom de la modulation </t>
  </si>
  <si>
    <t xml:space="preserve">Filtre 1 : haute résolution </t>
  </si>
  <si>
    <t xml:space="preserve">Filtre 2 : standard </t>
  </si>
  <si>
    <t xml:space="preserve">DFOV </t>
  </si>
  <si>
    <t xml:space="preserve">Dimension du foyer </t>
  </si>
  <si>
    <t xml:space="preserve">Temps de rotation (s) </t>
  </si>
  <si>
    <t xml:space="preserve">Pitch </t>
  </si>
  <si>
    <t xml:space="preserve">Modulation (Oui/Non) </t>
  </si>
  <si>
    <t>Acrylique</t>
  </si>
  <si>
    <t xml:space="preserve">Nombre CT moyen dans ROI extérieure </t>
  </si>
  <si>
    <t xml:space="preserve">Nombre CT moyen dans ROI intérieure </t>
  </si>
  <si>
    <t>Déviation standard (bruit)</t>
  </si>
  <si>
    <t>Test 3.9 : Performance des stations de lecture de tomodensitométrie</t>
  </si>
  <si>
    <t>Module de contrôle de qualité et de radioprotection en tomodensitométrie</t>
  </si>
  <si>
    <t xml:space="preserve">    </t>
  </si>
  <si>
    <t xml:space="preserve"> Responsable du contrôle de qualité en TDM, désigné par l'établissement</t>
  </si>
  <si>
    <t>Stations de lecture diagnostiques évaluées</t>
  </si>
  <si>
    <r>
      <t xml:space="preserve">CTDI-100 (tel que décrit dans le </t>
    </r>
    <r>
      <rPr>
        <b/>
        <i/>
        <sz val="11"/>
        <color indexed="8"/>
        <rFont val="Calibri"/>
        <family val="2"/>
      </rPr>
      <t>NCRP Report n</t>
    </r>
    <r>
      <rPr>
        <b/>
        <i/>
        <vertAlign val="superscript"/>
        <sz val="11"/>
        <color indexed="8"/>
        <rFont val="Calibri"/>
        <family val="2"/>
      </rPr>
      <t>o</t>
    </r>
    <r>
      <rPr>
        <b/>
        <i/>
        <sz val="11"/>
        <color indexed="8"/>
        <rFont val="Calibri"/>
        <family val="2"/>
      </rPr>
      <t>147</t>
    </r>
    <r>
      <rPr>
        <b/>
        <sz val="11"/>
        <color indexed="8"/>
        <rFont val="Calibri"/>
        <family val="2"/>
      </rPr>
      <t>)</t>
    </r>
  </si>
  <si>
    <r>
      <t xml:space="preserve">DLP (tel que décrit dans le </t>
    </r>
    <r>
      <rPr>
        <b/>
        <i/>
        <sz val="11"/>
        <color indexed="8"/>
        <rFont val="Calibri"/>
        <family val="2"/>
      </rPr>
      <t>NCRP Report</t>
    </r>
    <r>
      <rPr>
        <b/>
        <sz val="11"/>
        <color indexed="8"/>
        <rFont val="Calibri"/>
        <family val="2"/>
      </rPr>
      <t xml:space="preserve"> n</t>
    </r>
    <r>
      <rPr>
        <b/>
        <vertAlign val="superscript"/>
        <sz val="11"/>
        <color indexed="8"/>
        <rFont val="Calibri"/>
        <family val="2"/>
      </rPr>
      <t>o</t>
    </r>
    <r>
      <rPr>
        <b/>
        <sz val="11"/>
        <color indexed="8"/>
        <rFont val="Calibri"/>
        <family val="2"/>
      </rPr>
      <t xml:space="preserve"> 147)</t>
    </r>
  </si>
  <si>
    <r>
      <t xml:space="preserve">Isodoses (tel que décrit dans le </t>
    </r>
    <r>
      <rPr>
        <b/>
        <i/>
        <sz val="11"/>
        <color indexed="8"/>
        <rFont val="Calibri"/>
        <family val="2"/>
      </rPr>
      <t>NCRP Report</t>
    </r>
    <r>
      <rPr>
        <b/>
        <sz val="11"/>
        <color indexed="8"/>
        <rFont val="Calibri"/>
        <family val="2"/>
      </rPr>
      <t xml:space="preserve"> n</t>
    </r>
    <r>
      <rPr>
        <b/>
        <vertAlign val="superscript"/>
        <sz val="11"/>
        <color indexed="8"/>
        <rFont val="Calibri"/>
        <family val="2"/>
      </rPr>
      <t>o</t>
    </r>
    <r>
      <rPr>
        <b/>
        <sz val="11"/>
        <color indexed="8"/>
        <rFont val="Calibri"/>
        <family val="2"/>
      </rPr>
      <t xml:space="preserve"> 147)</t>
    </r>
  </si>
  <si>
    <t>Autre (précisez dans détails)</t>
  </si>
  <si>
    <t>Information non disponible</t>
  </si>
  <si>
    <t>La révision de l’analyse de blindage disponible, effectuée sur la base des règles, normes et recommandations en vigueur ainsi que sur la base des conditions et pratiques locales existantes, permet de conclure que le blindage actuel est adéquat. </t>
  </si>
  <si>
    <t>La révision de l’analyse de blindage disponible, effectuée sur la base des règles, normes et recommandations en vigueur ainsi que sur la base des conditions et pratiques locales existantes, ne permet pas de conclure que le blindage actuel est adéquat. Une analyse plus poussée est requise. </t>
  </si>
  <si>
    <t>L’analyse de blindage disponible n’est pas à jour. Une analyse de blindage détaillée et complète est requise. </t>
  </si>
  <si>
    <t>Aucune analyse de blindage n’est disponible. Une analyse de blindage détaillée et complète est requise. </t>
  </si>
  <si>
    <t xml:space="preserve">Recommandations:    </t>
  </si>
  <si>
    <t>Modulation en fonction (O/N)</t>
  </si>
  <si>
    <r>
      <rPr>
        <b/>
        <u/>
        <sz val="11"/>
        <rFont val="Calibri"/>
        <family val="2"/>
      </rPr>
      <t xml:space="preserve">Fréquence </t>
    </r>
    <r>
      <rPr>
        <b/>
        <sz val="11"/>
        <rFont val="Calibri"/>
        <family val="2"/>
      </rPr>
      <t>:</t>
    </r>
    <r>
      <rPr>
        <sz val="11"/>
        <rFont val="Calibri"/>
        <family val="2"/>
      </rPr>
      <t xml:space="preserve"> Annuelle</t>
    </r>
  </si>
  <si>
    <r>
      <t xml:space="preserve">Objectif </t>
    </r>
    <r>
      <rPr>
        <b/>
        <sz val="11"/>
        <rFont val="Calibri"/>
        <family val="2"/>
      </rPr>
      <t xml:space="preserve">: </t>
    </r>
    <r>
      <rPr>
        <sz val="11"/>
        <rFont val="Calibri"/>
        <family val="2"/>
      </rPr>
      <t>S'assurer que les informations techniques et informatiques concernant le TDM et ses fonctionnalités sont à jour.</t>
    </r>
  </si>
  <si>
    <r>
      <rPr>
        <b/>
        <u/>
        <sz val="11"/>
        <rFont val="Calibri"/>
        <family val="2"/>
      </rPr>
      <t xml:space="preserve">Critères de conformité </t>
    </r>
    <r>
      <rPr>
        <b/>
        <sz val="11"/>
        <rFont val="Calibri"/>
        <family val="2"/>
      </rPr>
      <t xml:space="preserve">:   </t>
    </r>
    <r>
      <rPr>
        <sz val="11"/>
        <rFont val="Calibri"/>
        <family val="2"/>
      </rPr>
      <t>• Les mises à jour techniques et informatiques requises pour le TDM sont installées.</t>
    </r>
  </si>
  <si>
    <r>
      <rPr>
        <b/>
        <u/>
        <sz val="11"/>
        <rFont val="Calibri"/>
        <family val="2"/>
      </rPr>
      <t xml:space="preserve">Fréquence </t>
    </r>
    <r>
      <rPr>
        <b/>
        <sz val="11"/>
        <rFont val="Calibri"/>
        <family val="2"/>
      </rPr>
      <t>:</t>
    </r>
    <r>
      <rPr>
        <sz val="11"/>
        <rFont val="Calibri"/>
        <family val="2"/>
      </rPr>
      <t xml:space="preserve"> Annuelle</t>
    </r>
  </si>
  <si>
    <t xml:space="preserve">                                                    • L'installation doit respecter les critères de blindage reconnus et en vigueur.</t>
  </si>
  <si>
    <r>
      <rPr>
        <b/>
        <u/>
        <sz val="11"/>
        <rFont val="Calibri"/>
        <family val="2"/>
      </rPr>
      <t>Notes</t>
    </r>
    <r>
      <rPr>
        <b/>
        <sz val="11"/>
        <rFont val="Calibri"/>
        <family val="2"/>
      </rPr>
      <t xml:space="preserve"> :   • </t>
    </r>
    <r>
      <rPr>
        <sz val="11"/>
        <rFont val="Calibri"/>
        <family val="2"/>
      </rPr>
      <t xml:space="preserve">Toutes les conformations utilisées cliniquement doivent être évaluées.  </t>
    </r>
  </si>
  <si>
    <r>
      <rPr>
        <b/>
        <u/>
        <sz val="11"/>
        <rFont val="Calibri"/>
        <family val="2"/>
      </rPr>
      <t xml:space="preserve">Fréquence </t>
    </r>
    <r>
      <rPr>
        <b/>
        <sz val="11"/>
        <rFont val="Calibri"/>
        <family val="2"/>
      </rPr>
      <t>:</t>
    </r>
    <r>
      <rPr>
        <sz val="11"/>
        <rFont val="Calibri"/>
        <family val="2"/>
      </rPr>
      <t xml:space="preserve"> Annuelle</t>
    </r>
  </si>
  <si>
    <t>Insuffisant</t>
  </si>
  <si>
    <r>
      <rPr>
        <b/>
        <u/>
        <sz val="11"/>
        <rFont val="Calibri"/>
        <family val="2"/>
      </rPr>
      <t xml:space="preserve">Objectif </t>
    </r>
    <r>
      <rPr>
        <b/>
        <sz val="11"/>
        <rFont val="Calibri"/>
        <family val="2"/>
      </rPr>
      <t xml:space="preserve">: </t>
    </r>
    <r>
      <rPr>
        <sz val="11"/>
        <rFont val="Calibri"/>
        <family val="2"/>
      </rPr>
      <t>Vérifier la largeur réelle de l'ouverture du collimateur pour toutes les conformations de détecteurs utilisées cliniquement.</t>
    </r>
  </si>
  <si>
    <r>
      <rPr>
        <b/>
        <u/>
        <sz val="11"/>
        <rFont val="Calibri"/>
        <family val="2"/>
      </rPr>
      <t xml:space="preserve">Fréquence </t>
    </r>
    <r>
      <rPr>
        <b/>
        <sz val="11"/>
        <rFont val="Calibri"/>
        <family val="2"/>
      </rPr>
      <t xml:space="preserve">: </t>
    </r>
    <r>
      <rPr>
        <sz val="11"/>
        <rFont val="Calibri"/>
        <family val="2"/>
      </rPr>
      <t>Annuelle</t>
    </r>
  </si>
  <si>
    <r>
      <t xml:space="preserve">                                     </t>
    </r>
    <r>
      <rPr>
        <sz val="11"/>
        <rFont val="Wingdings"/>
        <charset val="2"/>
      </rPr>
      <t></t>
    </r>
    <r>
      <rPr>
        <sz val="11"/>
        <rFont val="Calibri"/>
        <family val="2"/>
      </rPr>
      <t xml:space="preserve"> </t>
    </r>
    <r>
      <rPr>
        <sz val="11"/>
        <rFont val="Calibri"/>
        <family val="2"/>
      </rPr>
      <t>Marqueurs radio-opaques, si nécessaire</t>
    </r>
  </si>
  <si>
    <r>
      <t xml:space="preserve">                                     </t>
    </r>
    <r>
      <rPr>
        <sz val="11"/>
        <rFont val="Wingdings"/>
        <charset val="2"/>
      </rPr>
      <t></t>
    </r>
    <r>
      <rPr>
        <sz val="11"/>
        <rFont val="Calibri"/>
        <family val="2"/>
      </rPr>
      <t xml:space="preserve"> </t>
    </r>
    <r>
      <rPr>
        <sz val="11"/>
        <rFont val="Calibri"/>
        <family val="2"/>
      </rPr>
      <t>Règle millimétrique et/ou console de lecture CR, selon le cas</t>
    </r>
  </si>
  <si>
    <r>
      <rPr>
        <b/>
        <u/>
        <sz val="11"/>
        <rFont val="Calibri"/>
        <family val="2"/>
      </rPr>
      <t xml:space="preserve">Critères de conformité </t>
    </r>
    <r>
      <rPr>
        <b/>
        <sz val="11"/>
        <rFont val="Calibri"/>
        <family val="2"/>
      </rPr>
      <t xml:space="preserve">: </t>
    </r>
    <r>
      <rPr>
        <sz val="11"/>
        <rFont val="Calibri"/>
        <family val="2"/>
      </rPr>
      <t xml:space="preserve">  </t>
    </r>
    <r>
      <rPr>
        <sz val="11"/>
        <rFont val="Wingdings"/>
        <charset val="2"/>
      </rPr>
      <t></t>
    </r>
    <r>
      <rPr>
        <sz val="11"/>
        <rFont val="Calibri"/>
        <family val="2"/>
      </rPr>
      <t xml:space="preserve"> </t>
    </r>
    <r>
      <rPr>
        <sz val="11"/>
        <rFont val="Calibri"/>
        <family val="2"/>
      </rPr>
      <t xml:space="preserve">Pour une ouverture théorique du collimateur ≤ 5 mm, l’écart avec la valeur réelle  ≤ 60 %. </t>
    </r>
  </si>
  <si>
    <r>
      <rPr>
        <b/>
        <u/>
        <sz val="11"/>
        <rFont val="Calibri"/>
        <family val="2"/>
      </rPr>
      <t xml:space="preserve">Notes </t>
    </r>
    <r>
      <rPr>
        <b/>
        <sz val="11"/>
        <rFont val="Calibri"/>
        <family val="2"/>
      </rPr>
      <t>:</t>
    </r>
    <r>
      <rPr>
        <sz val="11"/>
        <rFont val="Calibri"/>
        <family val="2"/>
      </rPr>
      <t xml:space="preserve">  </t>
    </r>
    <r>
      <rPr>
        <sz val="11"/>
        <rFont val="Wingdings"/>
        <charset val="2"/>
      </rPr>
      <t></t>
    </r>
    <r>
      <rPr>
        <sz val="11"/>
        <rFont val="Calibri"/>
        <family val="2"/>
      </rPr>
      <t xml:space="preserve"> Toutes les conformations utilisées cliniquement doivent être évaluées.  </t>
    </r>
  </si>
  <si>
    <r>
      <t xml:space="preserve">                 </t>
    </r>
    <r>
      <rPr>
        <sz val="11"/>
        <rFont val="Wingdings"/>
        <charset val="2"/>
      </rPr>
      <t></t>
    </r>
    <r>
      <rPr>
        <sz val="11"/>
        <rFont val="Calibri"/>
        <family val="2"/>
      </rPr>
      <t xml:space="preserve"> </t>
    </r>
    <r>
      <rPr>
        <sz val="11"/>
        <rFont val="Calibri"/>
        <family val="2"/>
      </rPr>
      <t>Sélectionner les paramètres de base du protocole utilisé en fonction du support utilisé (film ou cassette) et conserver ces paramètres pour toutes les mesures.</t>
    </r>
  </si>
  <si>
    <t>Autre (préciser ci-bas)</t>
  </si>
  <si>
    <t>Support utilisé:</t>
  </si>
  <si>
    <t>Théorique 
(mm)</t>
  </si>
  <si>
    <t>Mesurée 
(mm)</t>
  </si>
  <si>
    <t>Différence 
(mm)</t>
  </si>
  <si>
    <r>
      <rPr>
        <b/>
        <u/>
        <sz val="11"/>
        <rFont val="Calibri"/>
        <family val="2"/>
      </rPr>
      <t xml:space="preserve">Fréquence </t>
    </r>
    <r>
      <rPr>
        <b/>
        <sz val="11"/>
        <rFont val="Calibri"/>
        <family val="2"/>
      </rPr>
      <t xml:space="preserve">: </t>
    </r>
    <r>
      <rPr>
        <sz val="11"/>
        <rFont val="Calibri"/>
        <family val="2"/>
      </rPr>
      <t>Annuelle (ainsi qu’à la suite de tout changement de tube)</t>
    </r>
  </si>
  <si>
    <r>
      <rPr>
        <b/>
        <u/>
        <sz val="11"/>
        <rFont val="Calibri"/>
        <family val="2"/>
      </rPr>
      <t xml:space="preserve">Matériel requis </t>
    </r>
    <r>
      <rPr>
        <b/>
        <sz val="11"/>
        <rFont val="Calibri"/>
        <family val="2"/>
      </rPr>
      <t>:</t>
    </r>
    <r>
      <rPr>
        <sz val="11"/>
        <rFont val="Calibri"/>
        <family val="2"/>
      </rPr>
      <t xml:space="preserve">   </t>
    </r>
    <r>
      <rPr>
        <sz val="11"/>
        <rFont val="Wingdings"/>
        <charset val="2"/>
      </rPr>
      <t></t>
    </r>
    <r>
      <rPr>
        <sz val="11"/>
        <rFont val="Calibri"/>
        <family val="2"/>
      </rPr>
      <t xml:space="preserve"> </t>
    </r>
    <r>
      <rPr>
        <sz val="11"/>
        <rFont val="Calibri"/>
        <family val="2"/>
      </rPr>
      <t>Multimètre calibré pour mesurer les tensions (kVp) ainsi que l'exposition (mR) ou le kerma (mGy)</t>
    </r>
  </si>
  <si>
    <r>
      <t xml:space="preserve">                            </t>
    </r>
    <r>
      <rPr>
        <sz val="11"/>
        <rFont val="Wingdings"/>
        <charset val="2"/>
      </rPr>
      <t></t>
    </r>
    <r>
      <rPr>
        <sz val="11"/>
        <rFont val="Calibri"/>
        <family val="2"/>
      </rPr>
      <t xml:space="preserve"> </t>
    </r>
    <r>
      <rPr>
        <sz val="11"/>
        <rFont val="Calibri"/>
        <family val="2"/>
      </rPr>
      <t>Feuille d'aluminium atteignant une épaisseur cumulative jusqu'à 10 mm (si le multimètre ne mesure pas la couche de demi-atténuation)</t>
    </r>
  </si>
  <si>
    <r>
      <t xml:space="preserve">                                     </t>
    </r>
    <r>
      <rPr>
        <sz val="11"/>
        <rFont val="Wingdings"/>
        <charset val="2"/>
      </rPr>
      <t></t>
    </r>
    <r>
      <rPr>
        <sz val="11"/>
        <rFont val="Calibri"/>
        <family val="2"/>
      </rPr>
      <t xml:space="preserve"> </t>
    </r>
    <r>
      <rPr>
        <sz val="11"/>
        <rFont val="Calibri"/>
        <family val="2"/>
      </rPr>
      <t>Support à absorbant (pour feuilles d'aluminium)</t>
    </r>
  </si>
  <si>
    <r>
      <rPr>
        <b/>
        <u/>
        <sz val="11"/>
        <rFont val="Calibri"/>
        <family val="2"/>
      </rPr>
      <t xml:space="preserve">Notes </t>
    </r>
    <r>
      <rPr>
        <b/>
        <sz val="11"/>
        <rFont val="Calibri"/>
        <family val="2"/>
      </rPr>
      <t xml:space="preserve">:  </t>
    </r>
    <r>
      <rPr>
        <sz val="11"/>
        <rFont val="Calibri"/>
        <family val="2"/>
      </rPr>
      <t xml:space="preserve"> </t>
    </r>
    <r>
      <rPr>
        <sz val="11"/>
        <rFont val="Wingdings"/>
        <charset val="2"/>
      </rPr>
      <t></t>
    </r>
    <r>
      <rPr>
        <sz val="11"/>
        <rFont val="Calibri"/>
        <family val="2"/>
      </rPr>
      <t xml:space="preserve"> </t>
    </r>
    <r>
      <rPr>
        <sz val="11"/>
        <rFont val="Calibri"/>
        <family val="2"/>
      </rPr>
      <t>Lorsque les protocoles pédiatriques sont disponibles, il est important de vérifier la tension à 80 kVp, lorsqu’elle est disponible.</t>
    </r>
  </si>
  <si>
    <r>
      <t xml:space="preserve">                 </t>
    </r>
    <r>
      <rPr>
        <sz val="11"/>
        <rFont val="Wingdings"/>
        <charset val="2"/>
      </rPr>
      <t></t>
    </r>
    <r>
      <rPr>
        <sz val="11"/>
        <rFont val="Calibri"/>
        <family val="2"/>
      </rPr>
      <t xml:space="preserve"> </t>
    </r>
    <r>
      <rPr>
        <sz val="11"/>
        <rFont val="Calibri"/>
        <family val="2"/>
      </rPr>
      <t>Effectuer ce test avec le tube fixe (habituellement en mode « service »), sinon détailler.</t>
    </r>
  </si>
  <si>
    <r>
      <t xml:space="preserve">                 </t>
    </r>
    <r>
      <rPr>
        <sz val="11"/>
        <rFont val="Wingdings"/>
        <charset val="2"/>
      </rPr>
      <t></t>
    </r>
    <r>
      <rPr>
        <sz val="11"/>
        <rFont val="Calibri"/>
        <family val="2"/>
      </rPr>
      <t xml:space="preserve"> </t>
    </r>
    <r>
      <rPr>
        <sz val="11"/>
        <rFont val="Calibri"/>
        <family val="2"/>
      </rPr>
      <t>Il n'est pas requis de noter l'exposition mesurée avec absorbant lorsque le multimètre permet la mesure directe de la CDA.</t>
    </r>
  </si>
  <si>
    <r>
      <t xml:space="preserve">                 </t>
    </r>
    <r>
      <rPr>
        <sz val="11"/>
        <rFont val="Wingdings"/>
        <charset val="2"/>
      </rPr>
      <t></t>
    </r>
    <r>
      <rPr>
        <sz val="11"/>
        <rFont val="Calibri"/>
        <family val="2"/>
      </rPr>
      <t xml:space="preserve"> </t>
    </r>
    <r>
      <rPr>
        <sz val="11"/>
        <rFont val="Calibri"/>
        <family val="2"/>
      </rPr>
      <t>ATTENTION, pour éviter des problèmes de fonctionnement en mode clinique, certains TDM nécessitent un redémarrage complet de l'appareil après l'utilisation du mode service.</t>
    </r>
  </si>
  <si>
    <r>
      <rPr>
        <b/>
        <u/>
        <sz val="11"/>
        <rFont val="Calibri"/>
        <family val="2"/>
      </rPr>
      <t xml:space="preserve">Objectif </t>
    </r>
    <r>
      <rPr>
        <b/>
        <sz val="11"/>
        <rFont val="Calibri"/>
        <family val="2"/>
      </rPr>
      <t xml:space="preserve">: </t>
    </r>
    <r>
      <rPr>
        <sz val="11"/>
        <rFont val="Calibri"/>
        <family val="2"/>
      </rPr>
      <t>Mesurer l'exposition obtenue lors de la réalisation des images de localisation et s'assurer de sa stabilité.</t>
    </r>
  </si>
  <si>
    <r>
      <rPr>
        <b/>
        <u/>
        <sz val="11"/>
        <rFont val="Calibri"/>
        <family val="2"/>
      </rPr>
      <t xml:space="preserve">Fréquence </t>
    </r>
    <r>
      <rPr>
        <b/>
        <sz val="11"/>
        <rFont val="Calibri"/>
        <family val="2"/>
      </rPr>
      <t xml:space="preserve">: </t>
    </r>
    <r>
      <rPr>
        <sz val="11"/>
        <rFont val="Calibri"/>
        <family val="2"/>
      </rPr>
      <t xml:space="preserve">Annuelle </t>
    </r>
  </si>
  <si>
    <r>
      <rPr>
        <b/>
        <u/>
        <sz val="11"/>
        <rFont val="Calibri"/>
        <family val="2"/>
      </rPr>
      <t xml:space="preserve">Matériel requis </t>
    </r>
    <r>
      <rPr>
        <b/>
        <sz val="11"/>
        <rFont val="Calibri"/>
        <family val="2"/>
      </rPr>
      <t xml:space="preserve">:  </t>
    </r>
    <r>
      <rPr>
        <sz val="11"/>
        <rFont val="Calibri"/>
        <family val="2"/>
      </rPr>
      <t xml:space="preserve"> </t>
    </r>
    <r>
      <rPr>
        <sz val="11"/>
        <rFont val="Wingdings"/>
        <charset val="2"/>
      </rPr>
      <t></t>
    </r>
    <r>
      <rPr>
        <sz val="11"/>
        <rFont val="Calibri"/>
        <family val="2"/>
      </rPr>
      <t xml:space="preserve"> </t>
    </r>
    <r>
      <rPr>
        <sz val="11"/>
        <rFont val="Calibri"/>
        <family val="2"/>
      </rPr>
      <t>Détecteur et sonde calibrés pour mesurer l'exposition (mR) ou le kerma (mGy)</t>
    </r>
  </si>
  <si>
    <r>
      <rPr>
        <b/>
        <u/>
        <sz val="11"/>
        <rFont val="Calibri"/>
        <family val="2"/>
      </rPr>
      <t xml:space="preserve">Matériel requis </t>
    </r>
    <r>
      <rPr>
        <b/>
        <sz val="11"/>
        <rFont val="Calibri"/>
        <family val="2"/>
      </rPr>
      <t xml:space="preserve">:    </t>
    </r>
    <r>
      <rPr>
        <sz val="11"/>
        <rFont val="Wingdings"/>
        <charset val="2"/>
      </rPr>
      <t></t>
    </r>
    <r>
      <rPr>
        <sz val="11"/>
        <rFont val="Calibri"/>
        <family val="2"/>
      </rPr>
      <t xml:space="preserve"> </t>
    </r>
    <r>
      <rPr>
        <sz val="11"/>
        <rFont val="Calibri"/>
        <family val="2"/>
      </rPr>
      <t>Sonde cylindrique (chambre d'ionisation de 100 mm de long ou détecteur solide)</t>
    </r>
  </si>
  <si>
    <r>
      <rPr>
        <b/>
        <u/>
        <sz val="11"/>
        <rFont val="Calibri"/>
        <family val="2"/>
      </rPr>
      <t xml:space="preserve">Fréquence </t>
    </r>
    <r>
      <rPr>
        <b/>
        <sz val="11"/>
        <rFont val="Calibri"/>
        <family val="2"/>
      </rPr>
      <t xml:space="preserve">: </t>
    </r>
    <r>
      <rPr>
        <sz val="11"/>
        <rFont val="Calibri"/>
        <family val="2"/>
      </rPr>
      <t xml:space="preserve">Annuelle </t>
    </r>
  </si>
  <si>
    <r>
      <rPr>
        <b/>
        <u/>
        <sz val="11"/>
        <rFont val="Calibri"/>
        <family val="2"/>
      </rPr>
      <t xml:space="preserve">Matériel requis </t>
    </r>
    <r>
      <rPr>
        <b/>
        <sz val="11"/>
        <rFont val="Calibri"/>
        <family val="2"/>
      </rPr>
      <t>:</t>
    </r>
    <r>
      <rPr>
        <sz val="11"/>
        <rFont val="Calibri"/>
        <family val="2"/>
      </rPr>
      <t xml:space="preserve">   </t>
    </r>
    <r>
      <rPr>
        <sz val="11"/>
        <rFont val="Wingdings"/>
        <charset val="2"/>
      </rPr>
      <t></t>
    </r>
    <r>
      <rPr>
        <sz val="11"/>
        <rFont val="Calibri"/>
        <family val="2"/>
      </rPr>
      <t xml:space="preserve"> </t>
    </r>
    <r>
      <rPr>
        <sz val="11"/>
        <rFont val="Calibri"/>
        <family val="2"/>
      </rPr>
      <t>Fantôme Catphan 600</t>
    </r>
  </si>
  <si>
    <r>
      <t xml:space="preserve">                                     </t>
    </r>
    <r>
      <rPr>
        <sz val="11"/>
        <rFont val="Wingdings"/>
        <charset val="2"/>
      </rPr>
      <t></t>
    </r>
    <r>
      <rPr>
        <sz val="11"/>
        <rFont val="Calibri"/>
        <family val="2"/>
      </rPr>
      <t xml:space="preserve"> </t>
    </r>
    <r>
      <rPr>
        <sz val="11"/>
        <rFont val="Calibri"/>
        <family val="2"/>
      </rPr>
      <t>Poids (inférieur à 135 kg) → Suggestion : utiliser les fantômes CTDI</t>
    </r>
  </si>
  <si>
    <r>
      <rPr>
        <sz val="11"/>
        <rFont val="Calibri"/>
        <family val="2"/>
      </rPr>
      <t xml:space="preserve">                                     </t>
    </r>
    <r>
      <rPr>
        <sz val="11"/>
        <rFont val="Wingdings"/>
        <charset val="2"/>
      </rPr>
      <t></t>
    </r>
    <r>
      <rPr>
        <sz val="11"/>
        <rFont val="Calibri"/>
        <family val="2"/>
      </rPr>
      <t xml:space="preserve"> </t>
    </r>
    <r>
      <rPr>
        <sz val="11"/>
        <rFont val="Calibri"/>
        <family val="2"/>
      </rPr>
      <t>Niveau</t>
    </r>
  </si>
  <si>
    <r>
      <t xml:space="preserve">                                     </t>
    </r>
    <r>
      <rPr>
        <sz val="11"/>
        <rFont val="Wingdings"/>
        <charset val="2"/>
      </rPr>
      <t></t>
    </r>
    <r>
      <rPr>
        <sz val="11"/>
        <rFont val="Calibri"/>
        <family val="2"/>
      </rPr>
      <t xml:space="preserve"> </t>
    </r>
    <r>
      <rPr>
        <sz val="11"/>
        <rFont val="Calibri"/>
        <family val="2"/>
      </rPr>
      <t>Ruban millimétrique</t>
    </r>
  </si>
  <si>
    <r>
      <rPr>
        <b/>
        <u/>
        <sz val="11"/>
        <rFont val="Calibri"/>
        <family val="2"/>
      </rPr>
      <t xml:space="preserve">Objectif </t>
    </r>
    <r>
      <rPr>
        <b/>
        <sz val="11"/>
        <rFont val="Calibri"/>
        <family val="2"/>
      </rPr>
      <t>:</t>
    </r>
    <r>
      <rPr>
        <sz val="11"/>
        <rFont val="Calibri"/>
        <family val="2"/>
      </rPr>
      <t xml:space="preserve">  Évaluer les performances du TDM pour  les protocoles standards de tête et de thorax.</t>
    </r>
  </si>
  <si>
    <r>
      <rPr>
        <b/>
        <u/>
        <sz val="11"/>
        <rFont val="Calibri"/>
        <family val="2"/>
      </rPr>
      <t xml:space="preserve">Fréquence </t>
    </r>
    <r>
      <rPr>
        <b/>
        <sz val="11"/>
        <rFont val="Calibri"/>
        <family val="2"/>
      </rPr>
      <t>:</t>
    </r>
    <r>
      <rPr>
        <sz val="11"/>
        <rFont val="Calibri"/>
        <family val="2"/>
      </rPr>
      <t xml:space="preserve"> Annuelle</t>
    </r>
  </si>
  <si>
    <r>
      <rPr>
        <b/>
        <u/>
        <sz val="11"/>
        <rFont val="Calibri"/>
        <family val="2"/>
      </rPr>
      <t xml:space="preserve">Matériel requis </t>
    </r>
    <r>
      <rPr>
        <b/>
        <sz val="11"/>
        <rFont val="Calibri"/>
        <family val="2"/>
      </rPr>
      <t xml:space="preserve">: </t>
    </r>
    <r>
      <rPr>
        <sz val="11"/>
        <rFont val="Calibri"/>
        <family val="2"/>
      </rPr>
      <t xml:space="preserve">  </t>
    </r>
    <r>
      <rPr>
        <sz val="11"/>
        <rFont val="Wingdings"/>
        <charset val="2"/>
      </rPr>
      <t></t>
    </r>
    <r>
      <rPr>
        <sz val="11"/>
        <rFont val="Calibri"/>
        <family val="2"/>
      </rPr>
      <t xml:space="preserve"> </t>
    </r>
    <r>
      <rPr>
        <sz val="11"/>
        <rFont val="Calibri"/>
        <family val="2"/>
      </rPr>
      <t>Fantôme Catphan 600 (en l'absence d'un Catphan 600, le Catphan 500 pourrait être utilisé en dernier recours)</t>
    </r>
  </si>
  <si>
    <r>
      <t xml:space="preserve">                                     </t>
    </r>
    <r>
      <rPr>
        <sz val="11"/>
        <rFont val="Wingdings"/>
        <charset val="2"/>
      </rPr>
      <t></t>
    </r>
    <r>
      <rPr>
        <sz val="11"/>
        <rFont val="Calibri"/>
        <family val="2"/>
      </rPr>
      <t xml:space="preserve"> </t>
    </r>
    <r>
      <rPr>
        <sz val="11"/>
        <rFont val="Calibri"/>
        <family val="2"/>
      </rPr>
      <t>Rapports antérieurs de contrôle des performances du TDM</t>
    </r>
  </si>
  <si>
    <r>
      <rPr>
        <sz val="11"/>
        <rFont val="Calibri"/>
        <family val="2"/>
      </rPr>
      <t xml:space="preserve">                                    </t>
    </r>
    <r>
      <rPr>
        <sz val="12"/>
        <rFont val="Times New Roman"/>
        <family val="1"/>
      </rPr>
      <t xml:space="preserve"> </t>
    </r>
    <r>
      <rPr>
        <sz val="11"/>
        <rFont val="Wingdings"/>
        <charset val="2"/>
      </rPr>
      <t></t>
    </r>
    <r>
      <rPr>
        <sz val="11"/>
        <rFont val="Calibri"/>
        <family val="2"/>
      </rPr>
      <t xml:space="preserve"> </t>
    </r>
    <r>
      <rPr>
        <sz val="11"/>
        <rFont val="Calibri"/>
        <family val="2"/>
      </rPr>
      <t xml:space="preserve">Niveau    </t>
    </r>
    <r>
      <rPr>
        <sz val="12"/>
        <rFont val="Times New Roman"/>
        <family val="1"/>
      </rPr>
      <t xml:space="preserve">                                </t>
    </r>
  </si>
  <si>
    <r>
      <rPr>
        <b/>
        <u/>
        <sz val="11"/>
        <rFont val="Calibri"/>
        <family val="2"/>
      </rPr>
      <t xml:space="preserve">Critères de conformité </t>
    </r>
    <r>
      <rPr>
        <b/>
        <sz val="11"/>
        <rFont val="Calibri"/>
        <family val="2"/>
      </rPr>
      <t xml:space="preserve">: </t>
    </r>
    <r>
      <rPr>
        <sz val="11"/>
        <rFont val="Calibri"/>
        <family val="2"/>
      </rPr>
      <t xml:space="preserve">   </t>
    </r>
    <r>
      <rPr>
        <sz val="11"/>
        <rFont val="Wingdings"/>
        <charset val="2"/>
      </rPr>
      <t></t>
    </r>
    <r>
      <rPr>
        <b/>
        <sz val="11"/>
        <rFont val="Calibri"/>
        <family val="2"/>
      </rPr>
      <t xml:space="preserve"> </t>
    </r>
    <r>
      <rPr>
        <b/>
        <sz val="11"/>
        <rFont val="Calibri"/>
        <family val="2"/>
      </rPr>
      <t>Étalonnage et linéarité des nombres CT :</t>
    </r>
    <r>
      <rPr>
        <sz val="11"/>
        <rFont val="Calibri"/>
        <family val="2"/>
      </rPr>
      <t xml:space="preserve"> </t>
    </r>
  </si>
  <si>
    <r>
      <t xml:space="preserve">                                       </t>
    </r>
    <r>
      <rPr>
        <sz val="11"/>
        <rFont val="Wingdings"/>
        <charset val="2"/>
      </rPr>
      <t></t>
    </r>
    <r>
      <rPr>
        <sz val="11"/>
        <rFont val="Calibri"/>
        <family val="2"/>
      </rPr>
      <t xml:space="preserve"> </t>
    </r>
    <r>
      <rPr>
        <b/>
        <sz val="11"/>
        <rFont val="Calibri"/>
        <family val="2"/>
      </rPr>
      <t>Précision de l'épaisseur de coupe (EPp désigne l'épaisseur de coupe programmée et EPm désigne l'épaisseur de coupe mesurée) :</t>
    </r>
  </si>
  <si>
    <r>
      <t xml:space="preserve">                                                                               </t>
    </r>
    <r>
      <rPr>
        <sz val="11"/>
        <rFont val="Wingdings"/>
        <charset val="2"/>
      </rPr>
      <t>s</t>
    </r>
    <r>
      <rPr>
        <sz val="11"/>
        <rFont val="Calibri"/>
        <family val="2"/>
      </rPr>
      <t xml:space="preserve"> </t>
    </r>
    <r>
      <rPr>
        <sz val="11"/>
        <rFont val="Calibri"/>
        <family val="2"/>
      </rPr>
      <t>Le coefficient de corrélation linéaire R doit être ≥ 0,99.</t>
    </r>
  </si>
  <si>
    <r>
      <t xml:space="preserve">                                                                              </t>
    </r>
    <r>
      <rPr>
        <sz val="11"/>
        <rFont val="Wingdings"/>
        <charset val="2"/>
      </rPr>
      <t>s</t>
    </r>
    <r>
      <rPr>
        <sz val="11"/>
        <rFont val="Calibri"/>
        <family val="2"/>
      </rPr>
      <t xml:space="preserve"> EPp &lt; 1 mm :   EPm = EPp ± 0,5 mm;</t>
    </r>
  </si>
  <si>
    <r>
      <t xml:space="preserve">                                                                              </t>
    </r>
    <r>
      <rPr>
        <sz val="11"/>
        <rFont val="Wingdings"/>
        <charset val="2"/>
      </rPr>
      <t>s</t>
    </r>
    <r>
      <rPr>
        <sz val="11"/>
        <rFont val="Calibri"/>
        <family val="2"/>
      </rPr>
      <t xml:space="preserve"> 1 mm  ≤ EPp &lt; 2 mm : |EPm-EPp|/ EPp ≤ 0,5;</t>
    </r>
  </si>
  <si>
    <r>
      <t xml:space="preserve">                                                   </t>
    </r>
    <r>
      <rPr>
        <sz val="11"/>
        <rFont val="Wingdings"/>
        <charset val="2"/>
      </rPr>
      <t></t>
    </r>
    <r>
      <rPr>
        <sz val="11"/>
        <rFont val="Calibri"/>
        <family val="2"/>
      </rPr>
      <t xml:space="preserve"> </t>
    </r>
    <r>
      <rPr>
        <b/>
        <sz val="11"/>
        <rFont val="Calibri"/>
        <family val="2"/>
      </rPr>
      <t xml:space="preserve">Résolution spatiale : </t>
    </r>
  </si>
  <si>
    <r>
      <t xml:space="preserve">                                                  </t>
    </r>
    <r>
      <rPr>
        <sz val="11"/>
        <rFont val="Wingdings"/>
        <charset val="2"/>
      </rPr>
      <t></t>
    </r>
    <r>
      <rPr>
        <sz val="11"/>
        <rFont val="Calibri"/>
        <family val="2"/>
      </rPr>
      <t xml:space="preserve"> </t>
    </r>
    <r>
      <rPr>
        <b/>
        <sz val="11"/>
        <rFont val="Calibri"/>
        <family val="2"/>
      </rPr>
      <t>Détectabilité à faible contraste :</t>
    </r>
  </si>
  <si>
    <r>
      <t xml:space="preserve">                                                 </t>
    </r>
    <r>
      <rPr>
        <sz val="11"/>
        <rFont val="Wingdings"/>
        <charset val="2"/>
      </rPr>
      <t></t>
    </r>
    <r>
      <rPr>
        <sz val="11"/>
        <rFont val="Calibri"/>
        <family val="2"/>
      </rPr>
      <t xml:space="preserve"> </t>
    </r>
    <r>
      <rPr>
        <b/>
        <sz val="11"/>
        <rFont val="Calibri"/>
        <family val="2"/>
      </rPr>
      <t>Bruit, nombre CT moyen et uniformité :</t>
    </r>
  </si>
  <si>
    <r>
      <t xml:space="preserve">                                                                              </t>
    </r>
    <r>
      <rPr>
        <sz val="11"/>
        <rFont val="Wingdings"/>
        <charset val="2"/>
      </rPr>
      <t>s</t>
    </r>
    <r>
      <rPr>
        <sz val="11"/>
        <rFont val="Calibri"/>
        <family val="2"/>
      </rPr>
      <t xml:space="preserve"> Lors de l'analyse visuelle, un minimum de 5 pl/cm doit être visible pour un protocole standard et 6 pl/cm pour un protocole haute résolution.</t>
    </r>
  </si>
  <si>
    <r>
      <t xml:space="preserve">                                                         </t>
    </r>
    <r>
      <rPr>
        <sz val="11"/>
        <rFont val="Wingdings"/>
        <charset val="2"/>
      </rPr>
      <t>s</t>
    </r>
    <r>
      <rPr>
        <sz val="11"/>
        <rFont val="Calibri"/>
        <family val="2"/>
      </rPr>
      <t xml:space="preserve"> </t>
    </r>
    <r>
      <rPr>
        <sz val="11"/>
        <rFont val="Calibri"/>
        <family val="2"/>
      </rPr>
      <t>Les nombres CT moyens des différentes ROI dans le module CT486 doivent se situer typiquement entre 5 UH et 18 UH.</t>
    </r>
  </si>
  <si>
    <r>
      <t xml:space="preserve">                                                                            </t>
    </r>
    <r>
      <rPr>
        <sz val="11"/>
        <rFont val="Wingdings"/>
        <charset val="2"/>
      </rPr>
      <t>s</t>
    </r>
    <r>
      <rPr>
        <sz val="11"/>
        <rFont val="Calibri"/>
        <family val="2"/>
      </rPr>
      <t xml:space="preserve"> </t>
    </r>
    <r>
      <rPr>
        <sz val="11"/>
        <rFont val="Calibri"/>
        <family val="2"/>
      </rPr>
      <t>La moyenne des déviations standards des 5 ROI doit correspondre à la valeur de base établie ± 15 %.</t>
    </r>
  </si>
  <si>
    <r>
      <t xml:space="preserve">                                                                            </t>
    </r>
    <r>
      <rPr>
        <sz val="11"/>
        <rFont val="Wingdings"/>
        <charset val="2"/>
      </rPr>
      <t>s</t>
    </r>
    <r>
      <rPr>
        <sz val="11"/>
        <rFont val="Calibri"/>
        <family val="2"/>
      </rPr>
      <t xml:space="preserve"> </t>
    </r>
    <r>
      <rPr>
        <sz val="11"/>
        <rFont val="Calibri"/>
        <family val="2"/>
      </rPr>
      <t>Si des artéfacts sont présents, il faut investiguer.</t>
    </r>
  </si>
  <si>
    <t xml:space="preserve">Protocole </t>
  </si>
  <si>
    <t>Abdomen</t>
  </si>
  <si>
    <t>70  mm (&amp; 70 mm)</t>
  </si>
  <si>
    <t>110 mm (&amp; 110  mm)</t>
  </si>
  <si>
    <t xml:space="preserve"> Thorax standard adulte</t>
  </si>
  <si>
    <t xml:space="preserve">  Position affichée sur le statif (mm) </t>
  </si>
  <si>
    <t xml:space="preserve">CTP 486 (&amp; Non disponible) </t>
  </si>
  <si>
    <t>Coins</t>
  </si>
  <si>
    <t>Filtre 3 : mou</t>
  </si>
  <si>
    <t>Paramètres d'acquisition du protocole</t>
  </si>
  <si>
    <t>Position attendue des marqueurs des différents modules du Catphan 600 (&amp; Catphan 500)</t>
  </si>
  <si>
    <t xml:space="preserve">Position attendue 
(mm)  </t>
  </si>
  <si>
    <t xml:space="preserve">                                                    • À la suite de l'installation de nouvelles fonctionnalités sur le TDM, des travailleurs ont reçu une formation 
                                                       adéquate. </t>
  </si>
  <si>
    <t>Autre protocole 
(s'il y a lieu)</t>
  </si>
  <si>
    <t>France Bélanger, agente administrative en remplacement</t>
  </si>
  <si>
    <t>Mode de 
fonctionnement</t>
  </si>
  <si>
    <r>
      <rPr>
        <b/>
        <u/>
        <sz val="11"/>
        <rFont val="Calibri"/>
        <family val="2"/>
      </rPr>
      <t xml:space="preserve">Critère de conformité </t>
    </r>
    <r>
      <rPr>
        <b/>
        <sz val="11"/>
        <rFont val="Calibri"/>
        <family val="2"/>
      </rPr>
      <t xml:space="preserve">:  </t>
    </r>
    <r>
      <rPr>
        <sz val="11"/>
        <rFont val="Calibri"/>
        <family val="2"/>
      </rPr>
      <t xml:space="preserve"> </t>
    </r>
    <r>
      <rPr>
        <sz val="11"/>
        <rFont val="Wingdings"/>
        <charset val="2"/>
      </rPr>
      <t></t>
    </r>
    <r>
      <rPr>
        <sz val="11"/>
        <rFont val="Calibri"/>
        <family val="2"/>
      </rPr>
      <t xml:space="preserve"> </t>
    </r>
    <r>
      <rPr>
        <sz val="11"/>
        <rFont val="Calibri"/>
        <family val="2"/>
      </rPr>
      <t>La valeur de l'exposition (VE) d'une image de localisation doit demeurer à ± 20 % de la valeur nominale et des valeurs obtenues 
                                                      lors des tests précédents (VF) : |(VE-VF)/VF)| ≤ 20 %.</t>
    </r>
  </si>
  <si>
    <r>
      <rPr>
        <b/>
        <u/>
        <sz val="11"/>
        <rFont val="Calibri"/>
        <family val="2"/>
      </rPr>
      <t xml:space="preserve">Note </t>
    </r>
    <r>
      <rPr>
        <b/>
        <sz val="11"/>
        <rFont val="Calibri"/>
        <family val="2"/>
      </rPr>
      <t xml:space="preserve">:   </t>
    </r>
    <r>
      <rPr>
        <sz val="11"/>
        <rFont val="Calibri"/>
        <family val="2"/>
      </rPr>
      <t>Évaluer l'exposition provenant de toutes les images de localisation effectuées couramment pour les protocoles cliniques prévus pour ce test. Selon les pratiques 
               locales et les spécifications du TDM, une ou deux images de localisation pourront être réalisées préalablement à l'examen clinique, verticalement</t>
    </r>
    <r>
      <rPr>
        <sz val="11"/>
        <color indexed="10"/>
        <rFont val="Calibri"/>
        <family val="2"/>
      </rPr>
      <t xml:space="preserve"> </t>
    </r>
    <r>
      <rPr>
        <sz val="11"/>
        <rFont val="Calibri"/>
        <family val="2"/>
      </rPr>
      <t>et/ou latéralement.</t>
    </r>
  </si>
  <si>
    <t>Dimension 
du foyer</t>
  </si>
  <si>
    <t xml:space="preserve">                   </t>
  </si>
  <si>
    <t>Conformité (≥ 5 pl/cm pour le filtre standard 
et ≥ 6 pour le filtre haute résolution)</t>
  </si>
  <si>
    <t xml:space="preserve">    CECR</t>
  </si>
  <si>
    <t xml:space="preserve">    500, rue Murray, case postale 1</t>
  </si>
  <si>
    <t xml:space="preserve">    Sherbrooke (Québec)  J1G 2K6</t>
  </si>
  <si>
    <r>
      <rPr>
        <b/>
        <u/>
        <sz val="11"/>
        <rFont val="Calibri"/>
        <family val="2"/>
      </rPr>
      <t>Objectif </t>
    </r>
    <r>
      <rPr>
        <b/>
        <sz val="11"/>
        <rFont val="Calibri"/>
        <family val="2"/>
      </rPr>
      <t xml:space="preserve">: </t>
    </r>
    <r>
      <rPr>
        <sz val="11"/>
        <rFont val="Calibri"/>
        <family val="2"/>
      </rPr>
      <t>Évaluer les performances des stations de lecture utilisées en tomodensitométrie, sur la base d'un échantillon représentatif correspondant à 1  vérification de station de lecture pour 
                    5 stations utilisées. Plus spécifiquement, les éléments suivants sont évalués : les conditions de lecture dans la pièce, l'état des moniteurs et la propreté des écrans, la luminance et son 
                   uniformité, la calibration de l'échelle de gris, la distorsion géométrique, la présence d'artéfacts, etc.</t>
    </r>
  </si>
  <si>
    <r>
      <rPr>
        <b/>
        <u/>
        <sz val="11"/>
        <color indexed="8"/>
        <rFont val="Calibri"/>
        <family val="2"/>
      </rPr>
      <t xml:space="preserve">Matériel requis </t>
    </r>
    <r>
      <rPr>
        <b/>
        <sz val="11"/>
        <color indexed="8"/>
        <rFont val="Calibri"/>
        <family val="2"/>
      </rPr>
      <t xml:space="preserve">:  </t>
    </r>
    <r>
      <rPr>
        <sz val="11"/>
        <color theme="1"/>
        <rFont val="Calibri"/>
        <family val="2"/>
        <scheme val="minor"/>
      </rPr>
      <t xml:space="preserve">  </t>
    </r>
    <r>
      <rPr>
        <sz val="11"/>
        <color indexed="8"/>
        <rFont val="Wingdings"/>
        <charset val="2"/>
      </rPr>
      <t></t>
    </r>
    <r>
      <rPr>
        <sz val="11"/>
        <color indexed="8"/>
        <rFont val="Calibri"/>
        <family val="2"/>
      </rPr>
      <t xml:space="preserve"> </t>
    </r>
    <r>
      <rPr>
        <sz val="11"/>
        <color theme="1"/>
        <rFont val="Calibri"/>
        <family val="2"/>
        <scheme val="minor"/>
      </rPr>
      <t>Les mires DICOM 2K : TG18-QC, TG18-CT, TG18-UN, TG18-UNL et TG18-LN12 (note : elles sont disponibles gratuitement à l'adresse : http://deckard.mc.duke.edu/~samei/tg18)</t>
    </r>
  </si>
  <si>
    <t>Pour de plus amples informations, veuillez contacter le CECR aux coordonnées indiquées.</t>
  </si>
  <si>
    <t>Contrôles de qualité TDM - Volet physicien et ingénieur
Explications et instructions</t>
  </si>
  <si>
    <t>Contrôles de qualité TDM - Volet physicien et ingénieur</t>
  </si>
  <si>
    <t>Contrôle de qualité TDM - Volet physicien et ingénieur</t>
  </si>
  <si>
    <r>
      <t xml:space="preserve">Ce fichier a été développé afin de simplifier la collecte des données et la production du rapport à remettre à l'administration de l'établissement, dans le cadre des contrôles de qualité </t>
    </r>
    <r>
      <rPr>
        <b/>
        <i/>
        <sz val="11"/>
        <color indexed="8"/>
        <rFont val="Calibri"/>
        <family val="2"/>
      </rPr>
      <t xml:space="preserve">Volet physicien et ingénieur, </t>
    </r>
    <r>
      <rPr>
        <b/>
        <sz val="11"/>
        <color indexed="8"/>
        <rFont val="Calibri"/>
        <family val="2"/>
      </rPr>
      <t xml:space="preserve">spécifiés dans le </t>
    </r>
    <r>
      <rPr>
        <b/>
        <i/>
        <sz val="11"/>
        <color indexed="8"/>
        <rFont val="Calibri"/>
        <family val="2"/>
      </rPr>
      <t xml:space="preserve">Module de contrôle de qualité et de radioprotection en tomodensitométrie </t>
    </r>
    <r>
      <rPr>
        <b/>
        <sz val="11"/>
        <color indexed="8"/>
        <rFont val="Calibri"/>
        <family val="2"/>
      </rPr>
      <t>du</t>
    </r>
    <r>
      <rPr>
        <b/>
        <i/>
        <sz val="11"/>
        <color indexed="8"/>
        <rFont val="Calibri"/>
        <family val="2"/>
      </rPr>
      <t xml:space="preserve"> Guide québécois de contrôle de qualité et de radioprotection en imagerie médicale</t>
    </r>
    <r>
      <rPr>
        <b/>
        <sz val="11"/>
        <color indexed="8"/>
        <rFont val="Calibri"/>
        <family val="2"/>
      </rPr>
      <t>. Le fichier est organisé comme suit :</t>
    </r>
  </si>
  <si>
    <t>Onglet 
« Identification » :</t>
  </si>
  <si>
    <t>Onglet 
« Rapport » :</t>
  </si>
  <si>
    <t>Onglets 
« 3.9 Station de 
lecture »:</t>
  </si>
  <si>
    <t>Table des matières</t>
  </si>
  <si>
    <t>Page</t>
  </si>
  <si>
    <t>Station 2</t>
  </si>
  <si>
    <t>Station 3</t>
  </si>
  <si>
    <t>Station 5</t>
  </si>
  <si>
    <t>Ce fichier permet de compiler tous les tests de contrôle de qualité décrits dans la section 3 du Module et de produire le rapport
de contrôles de qualité devant être remis à l'administration de votre établissement.</t>
  </si>
  <si>
    <t>Onglets 
3.1 à 3.8 :</t>
  </si>
  <si>
    <t xml:space="preserve">Type d'équipement        </t>
  </si>
  <si>
    <t>Critère spécifique de conformité (%)</t>
  </si>
  <si>
    <r>
      <t xml:space="preserve">                                                    </t>
    </r>
    <r>
      <rPr>
        <sz val="11"/>
        <rFont val="Wingdings"/>
        <charset val="2"/>
      </rPr>
      <t></t>
    </r>
    <r>
      <rPr>
        <sz val="11"/>
        <rFont val="Calibri"/>
        <family val="2"/>
      </rPr>
      <t xml:space="preserve"> </t>
    </r>
    <r>
      <rPr>
        <sz val="11"/>
        <rFont val="Calibri"/>
        <family val="2"/>
      </rPr>
      <t xml:space="preserve">Pour une ouverture théorique du collimateur &gt; 5 mm, l’écart avec la valeur réelle  ≤ 30 %. </t>
    </r>
  </si>
  <si>
    <r>
      <rPr>
        <b/>
        <u/>
        <sz val="11"/>
        <rFont val="Calibri"/>
        <family val="2"/>
      </rPr>
      <t xml:space="preserve">Objectif </t>
    </r>
    <r>
      <rPr>
        <b/>
        <sz val="11"/>
        <rFont val="Calibri"/>
        <family val="2"/>
      </rPr>
      <t xml:space="preserve">: </t>
    </r>
    <r>
      <rPr>
        <sz val="11"/>
        <rFont val="Calibri"/>
        <family val="2"/>
      </rPr>
      <t xml:space="preserve">Vérifier les performances du tube radiogène en évaluant l'exactitude des tensions utilisées cliniquement, le débit d'exposition (ou de kerma dans l'air), sa reproductibilité et sa linéarité  ainsi que la qualité du faisceau. </t>
    </r>
  </si>
  <si>
    <r>
      <rPr>
        <b/>
        <u/>
        <sz val="11"/>
        <rFont val="Calibri"/>
        <family val="2"/>
      </rPr>
      <t xml:space="preserve">Critères de conformité </t>
    </r>
    <r>
      <rPr>
        <b/>
        <sz val="11"/>
        <rFont val="Calibri"/>
        <family val="2"/>
      </rPr>
      <t xml:space="preserve">:   </t>
    </r>
    <r>
      <rPr>
        <sz val="11"/>
        <rFont val="Wingdings"/>
        <charset val="2"/>
      </rPr>
      <t></t>
    </r>
    <r>
      <rPr>
        <sz val="11"/>
        <rFont val="Calibri"/>
        <family val="2"/>
      </rPr>
      <t xml:space="preserve"> </t>
    </r>
    <r>
      <rPr>
        <sz val="11"/>
        <rFont val="Calibri"/>
        <family val="2"/>
      </rPr>
      <t>Précision de la tension - Le pourcentage d'écart relatif de la moyenne Xm des tensions mesurées par rapport à la tension affichée Xa doit être inférieur ou égal à 8 % : |Xm-Xa| / Xa ≤ 0,08.</t>
    </r>
  </si>
  <si>
    <r>
      <t xml:space="preserve">                                                    </t>
    </r>
    <r>
      <rPr>
        <sz val="11"/>
        <rFont val="Wingdings"/>
        <charset val="2"/>
      </rPr>
      <t></t>
    </r>
    <r>
      <rPr>
        <sz val="11"/>
        <rFont val="Calibri"/>
        <family val="2"/>
      </rPr>
      <t xml:space="preserve"> </t>
    </r>
    <r>
      <rPr>
        <sz val="11"/>
        <rFont val="Calibri"/>
        <family val="2"/>
      </rPr>
      <t>Reproductibilité du débit d'exposition (ou de kerma dans l'air) - Le coefficient de variation (C) de toute série de mesures consécutives doit être inférieur ou égal à 0,05 : C ≤ 0,05.</t>
    </r>
  </si>
  <si>
    <r>
      <t xml:space="preserve">                                                    </t>
    </r>
    <r>
      <rPr>
        <sz val="11"/>
        <rFont val="Wingdings"/>
        <charset val="2"/>
      </rPr>
      <t></t>
    </r>
    <r>
      <rPr>
        <sz val="11"/>
        <rFont val="Calibri"/>
        <family val="2"/>
      </rPr>
      <t xml:space="preserve"> </t>
    </r>
    <r>
      <rPr>
        <sz val="11"/>
        <rFont val="Calibri"/>
        <family val="2"/>
      </rPr>
      <t>Qualité du faisceau - Les valeurs de couches de demi-atténuation (CDA) doivent être supérieures ou égales aux valeurs présentées dans le tableau 2 du module (page 50).  De plus, elles doivent demeurer similaires aux 
                                                        valeurs mesurées antérieurement.</t>
    </r>
  </si>
  <si>
    <r>
      <t xml:space="preserve">                 </t>
    </r>
    <r>
      <rPr>
        <sz val="11"/>
        <rFont val="Wingdings"/>
        <charset val="2"/>
      </rPr>
      <t></t>
    </r>
    <r>
      <rPr>
        <sz val="11"/>
        <rFont val="Calibri"/>
        <family val="2"/>
      </rPr>
      <t xml:space="preserve"> </t>
    </r>
    <r>
      <rPr>
        <sz val="11"/>
        <rFont val="Calibri"/>
        <family val="2"/>
      </rPr>
      <t xml:space="preserve">Dans le cas où l’examen TDM le plus couramment utilisé en clinique utilise une tension différente de 120 kVp, identifier les 5 valeurs de mAs utilisées le plus souvent à cette autre tension et assurez-vous d’effectuer l’évaluation de linéarité 
                     du débit en fonction du courant pour ces combinaisons. </t>
    </r>
  </si>
  <si>
    <r>
      <t xml:space="preserve">                 </t>
    </r>
    <r>
      <rPr>
        <sz val="11"/>
        <rFont val="Wingdings"/>
        <charset val="2"/>
      </rPr>
      <t></t>
    </r>
    <r>
      <rPr>
        <sz val="11"/>
        <rFont val="Calibri"/>
        <family val="2"/>
      </rPr>
      <t xml:space="preserve"> </t>
    </r>
    <r>
      <rPr>
        <sz val="11"/>
        <rFont val="Calibri"/>
        <family val="2"/>
      </rPr>
      <t xml:space="preserve">Certains TDM ont plus d’un filtre physique (« Wedge »). Dans ces cas, les mesures doivent être effectuées sur chacun des filtres physiques disponibles ». À titre d’exemple, la plupart des TDM fabriqués par Philips et Siemens ont un seul filtre 
                     physique alors que la plupart des TDM de GE ont 2 filtres et certains TDM Toshiba ont 3 filtres physiques. </t>
    </r>
  </si>
  <si>
    <r>
      <t xml:space="preserve">                             </t>
    </r>
    <r>
      <rPr>
        <sz val="11"/>
        <rFont val="Wingdings"/>
        <charset val="2"/>
      </rPr>
      <t></t>
    </r>
    <r>
      <rPr>
        <sz val="11"/>
        <rFont val="Calibri"/>
        <family val="2"/>
      </rPr>
      <t xml:space="preserve"> </t>
    </r>
    <r>
      <rPr>
        <sz val="11"/>
        <rFont val="Calibri"/>
        <family val="2"/>
      </rPr>
      <t>Détecteur (électromètre, multimètre ou dosimètre, selon le cas)</t>
    </r>
  </si>
  <si>
    <r>
      <t xml:space="preserve">                             </t>
    </r>
    <r>
      <rPr>
        <sz val="11"/>
        <rFont val="Wingdings"/>
        <charset val="2"/>
      </rPr>
      <t></t>
    </r>
    <r>
      <rPr>
        <sz val="11"/>
        <rFont val="Calibri"/>
        <family val="2"/>
      </rPr>
      <t xml:space="preserve"> </t>
    </r>
    <r>
      <rPr>
        <sz val="11"/>
        <rFont val="Calibri"/>
        <family val="2"/>
      </rPr>
      <t>Fantôme PMMA de tête pour la mesure du CTDI (diamètre 16 cm)</t>
    </r>
  </si>
  <si>
    <r>
      <t xml:space="preserve">                             </t>
    </r>
    <r>
      <rPr>
        <sz val="11"/>
        <rFont val="Wingdings"/>
        <charset val="2"/>
      </rPr>
      <t></t>
    </r>
    <r>
      <rPr>
        <sz val="11"/>
        <rFont val="Calibri"/>
        <family val="2"/>
      </rPr>
      <t xml:space="preserve"> </t>
    </r>
    <r>
      <rPr>
        <sz val="11"/>
        <rFont val="Calibri"/>
        <family val="2"/>
      </rPr>
      <t>Fantôme PMMA de corps pour la mesure du CTDI (diamètre 32 cm)</t>
    </r>
  </si>
  <si>
    <t>Précision des déplacements de la table</t>
  </si>
  <si>
    <t>Déplacements de moins de 200 mm</t>
  </si>
  <si>
    <r>
      <rPr>
        <b/>
        <u/>
        <sz val="11"/>
        <rFont val="Calibri"/>
        <family val="2"/>
      </rPr>
      <t xml:space="preserve">Objectif </t>
    </r>
    <r>
      <rPr>
        <b/>
        <sz val="11"/>
        <rFont val="Calibri"/>
        <family val="2"/>
      </rPr>
      <t>:</t>
    </r>
    <r>
      <rPr>
        <sz val="11"/>
        <rFont val="Calibri"/>
        <family val="2"/>
      </rPr>
      <t xml:space="preserve"> Évaluer la précision des mouvements de la table lors des déplacements et son positionnement automatique ainsi 
                    que la précision des repères lumineux utilisés pour le positionnement.</t>
    </r>
  </si>
  <si>
    <r>
      <rPr>
        <b/>
        <u/>
        <sz val="11"/>
        <rFont val="Calibri"/>
        <family val="2"/>
      </rPr>
      <t xml:space="preserve">Critères de conformité </t>
    </r>
    <r>
      <rPr>
        <b/>
        <sz val="11"/>
        <rFont val="Calibri"/>
        <family val="2"/>
      </rPr>
      <t xml:space="preserve">:   </t>
    </r>
    <r>
      <rPr>
        <sz val="11"/>
        <rFont val="Wingdings"/>
        <charset val="2"/>
      </rPr>
      <t></t>
    </r>
    <r>
      <rPr>
        <sz val="11"/>
        <rFont val="Calibri"/>
        <family val="2"/>
      </rPr>
      <t xml:space="preserve"> </t>
    </r>
    <r>
      <rPr>
        <sz val="11"/>
        <rFont val="Calibri"/>
        <family val="2"/>
      </rPr>
      <t>L'écart entre la position attendue (Xatt) de la table et la position observée (Xobs) doit satisfaire 
                                                        la relation suivante : |Xatt-Xobs| ≤ 2 mm.</t>
    </r>
  </si>
  <si>
    <r>
      <t xml:space="preserve">                                                   </t>
    </r>
    <r>
      <rPr>
        <sz val="11"/>
        <rFont val="Wingdings"/>
        <charset val="2"/>
      </rPr>
      <t></t>
    </r>
    <r>
      <rPr>
        <sz val="11"/>
        <rFont val="Calibri"/>
        <family val="2"/>
      </rPr>
      <t xml:space="preserve"> </t>
    </r>
    <r>
      <rPr>
        <sz val="11"/>
        <rFont val="Calibri"/>
        <family val="2"/>
      </rPr>
      <t>Le CTDIvol doit être affiché sur la console des opérateurs et correspondre au type 
                                                    d'examen choisi (tête, corps ou abdomen) et aux conditions de fonctionnement 
                                                    du TDM.</t>
    </r>
  </si>
  <si>
    <r>
      <rPr>
        <b/>
        <u/>
        <sz val="11"/>
        <rFont val="Calibri"/>
        <family val="2"/>
      </rPr>
      <t xml:space="preserve">Note </t>
    </r>
    <r>
      <rPr>
        <b/>
        <sz val="11"/>
        <rFont val="Calibri"/>
        <family val="2"/>
      </rPr>
      <t xml:space="preserve">: </t>
    </r>
    <r>
      <rPr>
        <sz val="11"/>
        <rFont val="Calibri"/>
        <family val="2"/>
      </rPr>
      <t xml:space="preserve">  </t>
    </r>
    <r>
      <rPr>
        <sz val="11"/>
        <rFont val="Wingdings"/>
        <charset val="2"/>
      </rPr>
      <t></t>
    </r>
    <r>
      <rPr>
        <sz val="11"/>
        <rFont val="Calibri"/>
        <family val="2"/>
      </rPr>
      <t xml:space="preserve"> </t>
    </r>
    <r>
      <rPr>
        <sz val="11"/>
        <rFont val="Calibri"/>
        <family val="2"/>
      </rPr>
      <t>Pour la vérification des CTDIvol des protocoles pédiatriques, à moins d'indications contraires des 
                 manufacturiers,  les mêmes fantômes de tête et de corps peuvent être utilisés (16 cm pour la tête et 
                 32 cm  pour le corps) à l'exception des TDM fabriqués par GE.  Dans ce dernier cas, le fantôme de 
                 16 cm sera utilisé pour la tête et le corps.</t>
    </r>
  </si>
  <si>
    <r>
      <t xml:space="preserve">               </t>
    </r>
    <r>
      <rPr>
        <sz val="11"/>
        <rFont val="Wingdings"/>
        <charset val="2"/>
      </rPr>
      <t></t>
    </r>
    <r>
      <rPr>
        <sz val="11"/>
        <rFont val="Calibri"/>
        <family val="2"/>
      </rPr>
      <t xml:space="preserve"> </t>
    </r>
    <r>
      <rPr>
        <sz val="11"/>
        <rFont val="Calibri"/>
        <family val="2"/>
      </rPr>
      <t>Les protocoles pédiatriques utilisés cliniquement doivent être programmés dans l'onglet pédiatrique 
                de la console TDM et doivent être sélectionnés à partir de l'onglet pédiatrique pour ce test.</t>
    </r>
  </si>
  <si>
    <t xml:space="preserve">Mesure 1 </t>
  </si>
  <si>
    <t>Protocole haute résolution utilisé</t>
  </si>
  <si>
    <t>32,5 mm (&amp; 30 mm)</t>
  </si>
  <si>
    <t xml:space="preserve">160 mm  </t>
  </si>
  <si>
    <t>Petit</t>
  </si>
  <si>
    <t>Large</t>
  </si>
  <si>
    <t>Test de la précision du mouvement de la table</t>
  </si>
  <si>
    <t>Test de la précision des repères lumineux</t>
  </si>
  <si>
    <r>
      <t xml:space="preserve">                                                                             </t>
    </r>
    <r>
      <rPr>
        <sz val="11"/>
        <rFont val="Wingdings"/>
        <charset val="2"/>
      </rPr>
      <t>s</t>
    </r>
    <r>
      <rPr>
        <sz val="11"/>
        <rFont val="Calibri"/>
        <family val="2"/>
      </rPr>
      <t xml:space="preserve"> Le rapport signal sur bruit (RSB) mesuré pour chaque pourcentage de contraste (1 %, 0,5 % et 0,3 %) doit correspondre à la valeur de base établie ± 15 %.</t>
    </r>
  </si>
  <si>
    <r>
      <t xml:space="preserve">                                                                               </t>
    </r>
    <r>
      <rPr>
        <sz val="11"/>
        <rFont val="Wingdings"/>
        <charset val="2"/>
      </rPr>
      <t>s</t>
    </r>
    <r>
      <rPr>
        <sz val="11"/>
        <rFont val="Calibri"/>
        <family val="2"/>
      </rPr>
      <t xml:space="preserve"> </t>
    </r>
    <r>
      <rPr>
        <sz val="11"/>
        <rFont val="Calibri"/>
        <family val="2"/>
      </rPr>
      <t>Les nombres CT moyens des différents matériaux mesurés doivent être similaires aux valeurs de base établies et demeurer dans les limites établies pour le TDM.</t>
    </r>
  </si>
  <si>
    <r>
      <t xml:space="preserve">                                                                            </t>
    </r>
    <r>
      <rPr>
        <sz val="11"/>
        <rFont val="Wingdings"/>
        <charset val="2"/>
      </rPr>
      <t>s</t>
    </r>
    <r>
      <rPr>
        <sz val="11"/>
        <rFont val="Calibri"/>
        <family val="2"/>
      </rPr>
      <t xml:space="preserve"> L'écart entre le nombre CT moyen de la ROI du centre (#CT</t>
    </r>
    <r>
      <rPr>
        <vertAlign val="subscript"/>
        <sz val="11"/>
        <rFont val="Calibri"/>
        <family val="2"/>
      </rPr>
      <t>centre</t>
    </r>
    <r>
      <rPr>
        <sz val="11"/>
        <rFont val="Calibri"/>
        <family val="2"/>
      </rPr>
      <t>) et chacun des nombres CT moyens des ROI de périphérie (#CT</t>
    </r>
    <r>
      <rPr>
        <vertAlign val="subscript"/>
        <sz val="11"/>
        <rFont val="Calibri"/>
        <family val="2"/>
      </rPr>
      <t>périphérie</t>
    </r>
    <r>
      <rPr>
        <sz val="11"/>
        <rFont val="Calibri"/>
        <family val="2"/>
      </rPr>
      <t>) doit être inférieur à 5 UH.</t>
    </r>
  </si>
  <si>
    <t>Valeurs attendues des nombres CT dans différents matériaux</t>
  </si>
  <si>
    <t xml:space="preserve">Matériaux </t>
  </si>
  <si>
    <t>Polystyrène</t>
  </si>
  <si>
    <t>FTM 10 %</t>
  </si>
  <si>
    <t>FTM 50 %</t>
  </si>
  <si>
    <t>Détectabilité à faible contraste</t>
  </si>
  <si>
    <t>Filtre mou</t>
  </si>
  <si>
    <t>Filtre standard</t>
  </si>
  <si>
    <t>Filtre haute résolution</t>
  </si>
  <si>
    <t>Analyse de la courbe FTM</t>
  </si>
  <si>
    <t>N/D</t>
  </si>
  <si>
    <r>
      <t xml:space="preserve">                                      </t>
    </r>
    <r>
      <rPr>
        <sz val="11"/>
        <color indexed="8"/>
        <rFont val="Wingdings"/>
        <charset val="2"/>
      </rPr>
      <t></t>
    </r>
    <r>
      <rPr>
        <sz val="11"/>
        <color indexed="8"/>
        <rFont val="Calibri"/>
        <family val="2"/>
      </rPr>
      <t xml:space="preserve"> </t>
    </r>
    <r>
      <rPr>
        <sz val="11"/>
        <color theme="1"/>
        <rFont val="Calibri"/>
        <family val="2"/>
        <scheme val="minor"/>
      </rPr>
      <t>Règle transparente millimétrique</t>
    </r>
  </si>
  <si>
    <r>
      <t xml:space="preserve">                                      </t>
    </r>
    <r>
      <rPr>
        <sz val="11"/>
        <color indexed="8"/>
        <rFont val="Wingdings"/>
        <charset val="2"/>
      </rPr>
      <t></t>
    </r>
    <r>
      <rPr>
        <sz val="11"/>
        <color indexed="8"/>
        <rFont val="Calibri"/>
        <family val="2"/>
      </rPr>
      <t xml:space="preserve"> </t>
    </r>
    <r>
      <rPr>
        <sz val="11"/>
        <color theme="1"/>
        <rFont val="Calibri"/>
        <family val="2"/>
        <scheme val="minor"/>
      </rPr>
      <t>Photomètre avec sonde télescopique</t>
    </r>
  </si>
  <si>
    <t>Date de fabrication</t>
  </si>
  <si>
    <t xml:space="preserve"> Moniteur droit</t>
  </si>
  <si>
    <t>Distorsion géométrique</t>
  </si>
  <si>
    <t>Réponse en luminance</t>
  </si>
  <si>
    <t>Résolution</t>
  </si>
  <si>
    <t>Profondeur de bits et artéfacts de contour</t>
  </si>
  <si>
    <t>Artéfacts de signaux vidéo</t>
  </si>
  <si>
    <t>Diaphonie</t>
  </si>
  <si>
    <t>Conformité globale</t>
  </si>
  <si>
    <t>(Mire TG18-CT)</t>
  </si>
  <si>
    <t xml:space="preserve">Visibilité des demi-cercles de contraste (tous)  </t>
  </si>
  <si>
    <t>Uniformité générale</t>
  </si>
  <si>
    <t xml:space="preserve">Moniteur </t>
  </si>
  <si>
    <t>Anomalie 1</t>
  </si>
  <si>
    <t>Anomalie 2</t>
  </si>
  <si>
    <t>Anomalie 3</t>
  </si>
  <si>
    <t>Pièce</t>
  </si>
  <si>
    <t>Propreté inadéquate de l'écran</t>
  </si>
  <si>
    <t>Autre anomalie</t>
  </si>
  <si>
    <t>Impossibilité d'ajuster adéquatement l'éclairage de la pièce pour obtenir des conditions de lecture optimales</t>
  </si>
  <si>
    <t>Propreté inadéquate de la pièce</t>
  </si>
  <si>
    <t>Distorsions géométriques visibles</t>
  </si>
  <si>
    <t>Motif décentré dans l'écran</t>
  </si>
  <si>
    <t>Lignes de contour croches, non visibles et/ou à l'échelle</t>
  </si>
  <si>
    <t>Les coins de faible contraste des 16 carreaux ne sont pas tous visibles</t>
  </si>
  <si>
    <t>Les motifs Cx ne sont pas tous visibles</t>
  </si>
  <si>
    <t>Les motifs de paires de lignes ne sont pas tous droits, parallèles et/ou visibles</t>
  </si>
  <si>
    <t>Les 3 expressions « QUALITY CONTROL » et les 2 cubes situés au-dessus ne sont pas tous visibles</t>
  </si>
  <si>
    <t>Le dégradé des 2 rampes de luminance n'est pas uniforme et/ou n'a pas l'apparence attendue</t>
  </si>
  <si>
    <t>Des lignes de contour sont visibles</t>
  </si>
  <si>
    <t>Les barres noires et blanches ne sont pas uniformes et/ou n'ont pas l'apparence attendue</t>
  </si>
  <si>
    <t>La section horizontale n'a pas l'apparence attendue</t>
  </si>
  <si>
    <t>Des distorsions apparaissent</t>
  </si>
  <si>
    <t>Évaluation visuelle de l'uniformité</t>
  </si>
  <si>
    <t>(Mire TG18-UN10)</t>
  </si>
  <si>
    <t xml:space="preserve">Évaluation visuelle de l'uniformité </t>
  </si>
  <si>
    <t>(Mire TG18-UN80)</t>
  </si>
  <si>
    <t>Rapport de luminance (RL &gt; 250)</t>
  </si>
  <si>
    <t>Écart de luminance entre les moniteurs droit et gauche (≤ 10 %)</t>
  </si>
  <si>
    <t xml:space="preserve">Variation maximale (%) </t>
  </si>
  <si>
    <t xml:space="preserve">Mire TG18-UNL80 </t>
  </si>
  <si>
    <t xml:space="preserve">Luminance totale </t>
  </si>
  <si>
    <t>Contrastes mesurés</t>
  </si>
  <si>
    <t xml:space="preserve"> Contrastes attendus</t>
  </si>
  <si>
    <t xml:space="preserve"> Moniteur gauche</t>
  </si>
  <si>
    <t>JND mesurés</t>
  </si>
  <si>
    <t>Critère</t>
  </si>
  <si>
    <t xml:space="preserve">Luminance mesurée  (cd/m2) </t>
  </si>
  <si>
    <t>Calcul du RSB pour les 3 cercles extérieurs de 15 mm de diamètre</t>
  </si>
  <si>
    <t>Tests</t>
  </si>
  <si>
    <t>Mires</t>
  </si>
  <si>
    <t>Critères de conformité</t>
  </si>
  <si>
    <t xml:space="preserve">1 : Vérification des conditions de lecture </t>
  </si>
  <si>
    <t>Aucune mire n'est requise pour ce test.</t>
  </si>
  <si>
    <t xml:space="preserve">▪ Les écrans sont propres et exempts de taches. </t>
  </si>
  <si>
    <t xml:space="preserve">▪ Le rhéostat est fonctionnel et permet d'ajuster l'éclairage de la pièce adéquatement. </t>
  </si>
  <si>
    <t>▪ Au poste de lecture, la luminance doit être inférieure à 10 lux, en condition de lecture.</t>
  </si>
  <si>
    <t>▪ Si la pièce comporte des fenêtres, celles-ci doivent pouvoir être opacifiées facilement et suffisamment pour respecter les conditions de lecture.</t>
  </si>
  <si>
    <t xml:space="preserve">2 : Évaluation sommaire </t>
  </si>
  <si>
    <t>TG18-QC</t>
  </si>
  <si>
    <t xml:space="preserve">◊ Distorsion géométrique (quadrants au centre) : </t>
  </si>
  <si>
    <t xml:space="preserve">    ▪ Aucune distorsion géométrique ne doit être visible.</t>
  </si>
  <si>
    <t xml:space="preserve">    ▪  Les lignes de contour du carré central et des différents quadrants du motif utilisé pour évaluer la distorsion géométrique doivent être droites, visibles et à l'échelle; elles représentent les carrés. </t>
  </si>
  <si>
    <t xml:space="preserve">    ▪ La déviation spatiale maximale (Ds) ne doit pas excéder 2 %.</t>
  </si>
  <si>
    <t xml:space="preserve">    ▪ Tous les coins de faible contraste des 16 carreaux doivent être visibles.</t>
  </si>
  <si>
    <t>◊  Résolution (zone centrale et zones 2) :</t>
  </si>
  <si>
    <t xml:space="preserve">    ▪ Tous les motifs Cx doivent être visibles.</t>
  </si>
  <si>
    <t xml:space="preserve">    ▪ Tous les motifs de paires de lignes doivent être droits, parallèles et visibles.</t>
  </si>
  <si>
    <t>◊ Détectabilité à faible contraste (zone 6) :</t>
  </si>
  <si>
    <t xml:space="preserve">    ▪ Les 3 expressions "QUALITY CONTROL" et les 2 cubes situés au-dessus doivent être visibles.</t>
  </si>
  <si>
    <t>◊ Profondeur de bits et artéfacts de contour (zones 5) :</t>
  </si>
  <si>
    <t xml:space="preserve">    ▪ Le dégradé des 2 rampes de luminance doit être uniforme et avoir l'apparence attendue. Aucune ligne de contour ne doit être  visible.</t>
  </si>
  <si>
    <t>◊ Artéfacts de signaux vidéo (zone 3) :</t>
  </si>
  <si>
    <t xml:space="preserve">    ▪ Les grandes barres noires et blanches en haut au centre de la mire doivent être uniformes et avoir l'apparence attendue.</t>
  </si>
  <si>
    <t>◊ Diaphonie (zone 1) :</t>
  </si>
  <si>
    <t xml:space="preserve"> ▪ La  section horizontale située au milieu du haut de la mire doit avoir l'apparence attendue, aucune distorsion ne doit apparaître.</t>
  </si>
  <si>
    <t>3 : Évaluation visuelle du transfert de  contraste</t>
  </si>
  <si>
    <t>TG18-CT</t>
  </si>
  <si>
    <t xml:space="preserve">    ▪ Tous les demi-cercles de contraste doivent être visibles.</t>
  </si>
  <si>
    <t xml:space="preserve">    ▪ Un minimum de 56 coins de faible contraste doivent être visibles.</t>
  </si>
  <si>
    <t xml:space="preserve">    ▪ Il est à noter que si, à l'exception du carré le plus noir et le carré le plus blanc, tous les coins de faible contraste des autres carrés sont visibles, alors un minimum de 56 coins sont visibles et la condition est respectée.</t>
  </si>
  <si>
    <t xml:space="preserve">4 : Évaluation visuelle de l'uniformité </t>
  </si>
  <si>
    <t>TG18-UN10 et TG18-UN80</t>
  </si>
  <si>
    <t xml:space="preserve">    ▪ Chaque mire doit être complètement uniforme.</t>
  </si>
  <si>
    <t xml:space="preserve">5. Évaluation quantitative de l'uniformité </t>
  </si>
  <si>
    <t>TG18-UNL10 et TG18-UNL80</t>
  </si>
  <si>
    <t xml:space="preserve">    ▪ L'écart entre la luminance au centre (Lc) et la luminance dans chacun des coins (Lsg, Lsd,  Lig et Lid) doit être inférieur à 15 % de Lc.</t>
  </si>
  <si>
    <t>TG18-LN12 : groupe de 18 mires identifiées TG18-LN01 à TG18-LN18</t>
  </si>
  <si>
    <t xml:space="preserve">    ▪ Le rapport entre la luminance maximale et minimale doit être supérieur à 250.</t>
  </si>
  <si>
    <t xml:space="preserve">    ▪ La déviation absolue entre les contrastes mesurés et les contrastes attendus (DICOM GSDF) doit être inférieure ou égale à 10 %.</t>
  </si>
  <si>
    <r>
      <t xml:space="preserve">Conformité : </t>
    </r>
    <r>
      <rPr>
        <sz val="11"/>
        <rFont val="Calibri"/>
        <family val="2"/>
      </rPr>
      <t xml:space="preserve">IMPORTANT: La liste des tests à effectuer, les mires à utiliser et les critères de conformité sont détaillés dans l'onglet </t>
    </r>
    <r>
      <rPr>
        <i/>
        <sz val="11"/>
        <rFont val="Calibri"/>
        <family val="2"/>
      </rPr>
      <t>Instructions</t>
    </r>
    <r>
      <rPr>
        <sz val="11"/>
        <rFont val="Calibri"/>
        <family val="2"/>
      </rPr>
      <t>.</t>
    </r>
  </si>
  <si>
    <r>
      <t xml:space="preserve">Déviation spatiale maximale (Ds) </t>
    </r>
    <r>
      <rPr>
        <sz val="10"/>
        <rFont val="Calibri"/>
        <family val="2"/>
      </rPr>
      <t>&gt;</t>
    </r>
    <r>
      <rPr>
        <sz val="10"/>
        <rFont val="Arial"/>
        <family val="2"/>
      </rPr>
      <t xml:space="preserve"> 2 %</t>
    </r>
  </si>
  <si>
    <t>Aspects évalués</t>
  </si>
  <si>
    <t>Écart maximal (%)</t>
  </si>
  <si>
    <t>Standards du manufacturier (STD)</t>
  </si>
  <si>
    <t>Valeurs de base établies (VBÉ)</t>
  </si>
  <si>
    <t>Valeurs obtenues lors du CQ précédent (VCQP)</t>
  </si>
  <si>
    <t>Étalonnage et linéarité des nombres CT (module CTP 404)</t>
  </si>
  <si>
    <t>Contrôles de qualité - volet physicien et ingénieur</t>
  </si>
  <si>
    <r>
      <t xml:space="preserve">L'éclairement lumineux (illuminance) minimal </t>
    </r>
    <r>
      <rPr>
        <sz val="10"/>
        <rFont val="Calibri"/>
        <family val="2"/>
      </rPr>
      <t>≥</t>
    </r>
    <r>
      <rPr>
        <sz val="10"/>
        <rFont val="Arial"/>
        <family val="2"/>
      </rPr>
      <t>10 lux au poste de lecture</t>
    </r>
  </si>
  <si>
    <t xml:space="preserve">Eau  </t>
  </si>
  <si>
    <t>RSB</t>
  </si>
  <si>
    <t>Réponse en luminance des deux moniteurs</t>
  </si>
  <si>
    <t>Déviation maximale tolérée entre les contrastes attendus et mesurés</t>
  </si>
  <si>
    <t>Conformité (± 15 %)</t>
  </si>
  <si>
    <t>0 degré</t>
  </si>
  <si>
    <t xml:space="preserve">
</t>
  </si>
  <si>
    <t xml:space="preserve">Déviation de luminance (Δl ≤ 30 %) </t>
  </si>
  <si>
    <t>2 x (Lmax-Lmin)/(Lmax+Lmin)</t>
  </si>
  <si>
    <t>Conditions de lecture</t>
  </si>
  <si>
    <t>Déviation maximale entre les contrastes observés et attendus (≤ 10 %)</t>
  </si>
  <si>
    <t xml:space="preserve">Écart relatif du bruit  p/r aux  VBÉ </t>
  </si>
  <si>
    <t>Conformité 
(R ≥0,99)</t>
  </si>
  <si>
    <t>Écart relatif du RSB  p/r à la VBÉ</t>
  </si>
  <si>
    <t>Moulay Ali Nassiri, M.Sc. A., M.Sc., Ph.D.,  physicien médical, CECR</t>
  </si>
  <si>
    <t>Conformité des valeurs des nombres CT
 (5 ≤ #CT≤ 18 UH)</t>
  </si>
  <si>
    <t>Déviation standard dans ROI extérieure</t>
  </si>
  <si>
    <t>Filtre physique (SFOV)</t>
  </si>
  <si>
    <t>Résolution spatiale
(module CTP 528)</t>
  </si>
  <si>
    <t>Longueur 7 mm</t>
  </si>
  <si>
    <t>Longueur 5 mm</t>
  </si>
  <si>
    <t>Longueur 3 mm</t>
  </si>
  <si>
    <t># cercles perçus</t>
  </si>
  <si>
    <t>Évaluation par logiciel automatique (s'il y a lieu)</t>
  </si>
  <si>
    <t>VBÉ</t>
  </si>
  <si>
    <t>6 catégories de structures</t>
  </si>
  <si>
    <t>Contraste (%)</t>
  </si>
  <si>
    <t>Nombre de cercles visibles (pour les 6 catégories de structures)</t>
  </si>
  <si>
    <t>6 mm</t>
  </si>
  <si>
    <t>9 mm</t>
  </si>
  <si>
    <t>12 mm</t>
  </si>
  <si>
    <t>15 mm</t>
  </si>
  <si>
    <r>
      <t xml:space="preserve">                                                                              </t>
    </r>
    <r>
      <rPr>
        <sz val="11"/>
        <rFont val="Wingdings"/>
        <charset val="2"/>
      </rPr>
      <t>s</t>
    </r>
    <r>
      <rPr>
        <sz val="11"/>
        <rFont val="Calibri"/>
        <family val="2"/>
      </rPr>
      <t xml:space="preserve"> Lors de l'analyse de la courbe FTM (Fonction de transfert de modulation), les valeurs obtenues à 50 % et 10 % de la courbe FTM doivent correspondre aux valeurs de base 
                                                                                établies ± 15 % (ou minimalement 0,5 pl/cm).</t>
    </r>
  </si>
  <si>
    <t>90 degrés</t>
  </si>
  <si>
    <t>180 degrés</t>
  </si>
  <si>
    <t>270 degrés</t>
  </si>
  <si>
    <t>Différence
(mm)</t>
  </si>
  <si>
    <t>Test 3.7 : Précision des mouvements de la table d'examen et des repères lumineux</t>
  </si>
  <si>
    <t>Écart absolu
 (mm)</t>
  </si>
  <si>
    <t>P.Image (mm)</t>
  </si>
  <si>
    <t>Modulation (Oui/Non)</t>
  </si>
  <si>
    <t>Incrément (mm)</t>
  </si>
  <si>
    <t xml:space="preserve">                 • Sélectionner les paramètres de base du protocole utilisé en fonction du support utilisé (film ou cassette) et conserver ces paramètres pour toutes les mesures.</t>
  </si>
  <si>
    <t xml:space="preserve">         </t>
  </si>
  <si>
    <t>O/N</t>
  </si>
  <si>
    <t>N/A</t>
  </si>
  <si>
    <t>OUI</t>
  </si>
  <si>
    <t>NON</t>
  </si>
  <si>
    <t>Validation du plan de blindage fourni, en fonction de l'aménagement actuel</t>
  </si>
  <si>
    <t>Limites
d'exposition</t>
  </si>
  <si>
    <t>Le plan de blindage fourni est à jour, une copie est jointe en annexe du rapport.</t>
  </si>
  <si>
    <t>Le plan de blindage fourni est inexact, un nouveau plan est joint au rapport.</t>
  </si>
  <si>
    <t>Aucun plan de blindage n'était disponible, un nouveau plan est joint au rapport.</t>
  </si>
  <si>
    <t>L'analyse de blindage fournie est basée sur des paramètres qui demeurent actuels.</t>
  </si>
  <si>
    <t>L'analyse de blindage fournie doit être mise à jour.</t>
  </si>
  <si>
    <t>Une nouvelle analyse détaillée du blindage est requise.</t>
  </si>
  <si>
    <t>L'analyse de blindage détaillée n'était pas disponible, une analyse détaillée du blindage est requise.</t>
  </si>
  <si>
    <t>Isodoses (réf. NCRP Report 147)</t>
  </si>
  <si>
    <t>DLP (réf. NCRP Report 147)</t>
  </si>
  <si>
    <t>CTDI-100 (réf. NCRP Report 147)</t>
  </si>
  <si>
    <t>Blindage amplement suffisant</t>
  </si>
  <si>
    <t>Blindage juste suffisant - voir recommandations</t>
  </si>
  <si>
    <t>Blindage insuffisant - voir recommandations</t>
  </si>
  <si>
    <t>Voir observations et analyse détaillée</t>
  </si>
  <si>
    <r>
      <rPr>
        <b/>
        <u/>
        <sz val="11"/>
        <rFont val="Calibri"/>
        <family val="2"/>
      </rPr>
      <t xml:space="preserve">Objectif </t>
    </r>
    <r>
      <rPr>
        <b/>
        <sz val="11"/>
        <rFont val="Calibri"/>
        <family val="2"/>
      </rPr>
      <t>:</t>
    </r>
    <r>
      <rPr>
        <sz val="11"/>
        <rFont val="Calibri"/>
        <family val="2"/>
      </rPr>
      <t xml:space="preserve"> Vérifier si le blindage de la salle de tomodensitométrie respecte les normes en vigueur et s'il limite adéquatement les risques d'exposition des travailleurs et des membres du public actuellement ainsi que dans la prochaine année, 
                    si des changements sont prévus.</t>
    </r>
  </si>
  <si>
    <r>
      <rPr>
        <b/>
        <u/>
        <sz val="11"/>
        <rFont val="Calibri"/>
        <family val="2"/>
      </rPr>
      <t xml:space="preserve">Critères de conformité </t>
    </r>
    <r>
      <rPr>
        <b/>
        <sz val="11"/>
        <rFont val="Calibri"/>
        <family val="2"/>
      </rPr>
      <t xml:space="preserve">:   </t>
    </r>
    <r>
      <rPr>
        <sz val="11"/>
        <rFont val="Calibri"/>
        <family val="2"/>
      </rPr>
      <t>• L'exposition hebdomadaire potentielle dans les zones contrôlées et non contrôlées doit respecter le principe ALARA, les limites d'exposition fixées par l'établissement ainsi que les limites recommandées par le CECR 
                                                       et les normes internationales.</t>
    </r>
  </si>
  <si>
    <r>
      <rPr>
        <b/>
        <u/>
        <sz val="11"/>
        <rFont val="Calibri"/>
        <family val="2"/>
      </rPr>
      <t xml:space="preserve">Important </t>
    </r>
    <r>
      <rPr>
        <b/>
        <sz val="11"/>
        <rFont val="Calibri"/>
        <family val="2"/>
      </rPr>
      <t xml:space="preserve">:  </t>
    </r>
    <r>
      <rPr>
        <sz val="11"/>
        <rFont val="Calibri"/>
        <family val="2"/>
      </rPr>
      <t>Un plan de blindage de la salle de tomodensitmétrie et ses environs (plan à l'échelle, complet et à jour) est requis et doit être joint au rapport remis à l'établissement.</t>
    </r>
  </si>
  <si>
    <t xml:space="preserve">                 • Si le mode service est inaccessible sur le TDM, le test peut être réalisé en mode clinique, en sélectionnant le mode séquentiel. Toutefois, assurez-vous de n’effectuer qu’une seule rotation par test. </t>
  </si>
  <si>
    <t xml:space="preserve">                 • Lorsque l’analyse complète et à jour du blindage n’est pas disponible, une évaluation appropriée du blindage et une mise à jour de la documentation pertinente est requise.</t>
  </si>
  <si>
    <t>Validation des informations disponibles</t>
  </si>
  <si>
    <t>Disponibilité (O/N)</t>
  </si>
  <si>
    <t>Concordance (O/N)</t>
  </si>
  <si>
    <t>Le plan de blindage fourni est incomplet, le plan amendé est joint au rapport.</t>
  </si>
  <si>
    <t xml:space="preserve"> Tête standard adulte</t>
  </si>
  <si>
    <t>Mesures</t>
  </si>
  <si>
    <t>Méthodologie</t>
  </si>
  <si>
    <t>Paramètres de charge</t>
  </si>
  <si>
    <t>Protocoles pédiatriques</t>
  </si>
  <si>
    <t>Protocoles adultes</t>
  </si>
  <si>
    <r>
      <rPr>
        <b/>
        <sz val="9"/>
        <color indexed="8"/>
        <rFont val="Calibri"/>
        <family val="2"/>
      </rPr>
      <t xml:space="preserve">Note 1 : </t>
    </r>
    <r>
      <rPr>
        <sz val="9"/>
        <color indexed="8"/>
        <rFont val="Calibri"/>
        <family val="2"/>
      </rPr>
      <t xml:space="preserve">À moins d'avis contraire, la réalisation des différentes vérifications présentées dans ce rapport ainsi que les critères de conformité utilisés sont basés sur le </t>
    </r>
    <r>
      <rPr>
        <i/>
        <u/>
        <sz val="9"/>
        <color indexed="8"/>
        <rFont val="Calibri"/>
        <family val="2"/>
      </rPr>
      <t>Module de contrôle de qualité et de radioprotection en tomodensitométrie</t>
    </r>
    <r>
      <rPr>
        <sz val="9"/>
        <color indexed="8"/>
        <rFont val="Calibri"/>
        <family val="2"/>
      </rPr>
      <t xml:space="preserve"> du </t>
    </r>
    <r>
      <rPr>
        <i/>
        <sz val="9"/>
        <color indexed="8"/>
        <rFont val="Calibri"/>
        <family val="2"/>
      </rPr>
      <t>Guide québécois de contrôle de qualité et de radioprotection en imagerie médicale</t>
    </r>
    <r>
      <rPr>
        <sz val="9"/>
        <color indexed="8"/>
        <rFont val="Calibri"/>
        <family val="2"/>
      </rPr>
      <t>, accessible sur la page Internet du CECR, au www.chus.qc.ca/cecr.</t>
    </r>
  </si>
  <si>
    <r>
      <rPr>
        <b/>
        <sz val="9"/>
        <color indexed="8"/>
        <rFont val="Calibri"/>
        <family val="2"/>
      </rPr>
      <t>Note 2 :</t>
    </r>
    <r>
      <rPr>
        <sz val="9"/>
        <color indexed="8"/>
        <rFont val="Calibri"/>
        <family val="2"/>
      </rPr>
      <t xml:space="preserve"> Le plan de blindage se trouve en annexe du rapport.</t>
    </r>
  </si>
  <si>
    <t>Position attendue (mm)</t>
  </si>
  <si>
    <t>Mesure de l'exposition au centre de l'image de localisation</t>
  </si>
  <si>
    <t>Écart relatif entre la valeur théorique et  celle mesurée 
(%)</t>
  </si>
  <si>
    <t>Linéarité des paramètres de charge</t>
  </si>
  <si>
    <t>Dimension nominale
(mm)</t>
  </si>
  <si>
    <r>
      <t>CTDI</t>
    </r>
    <r>
      <rPr>
        <vertAlign val="subscript"/>
        <sz val="9"/>
        <color indexed="8"/>
        <rFont val="Calibri"/>
        <family val="2"/>
      </rPr>
      <t>vol</t>
    </r>
    <r>
      <rPr>
        <sz val="9"/>
        <color indexed="8"/>
        <rFont val="Calibri"/>
        <family val="2"/>
      </rPr>
      <t xml:space="preserve"> mesurée (mGy)</t>
    </r>
  </si>
  <si>
    <r>
      <t>CTDI</t>
    </r>
    <r>
      <rPr>
        <vertAlign val="subscript"/>
        <sz val="9"/>
        <color indexed="8"/>
        <rFont val="Calibri"/>
        <family val="2"/>
      </rPr>
      <t>vol</t>
    </r>
    <r>
      <rPr>
        <sz val="9"/>
        <color indexed="8"/>
        <rFont val="Calibri"/>
        <family val="2"/>
      </rPr>
      <t xml:space="preserve"> affichée (mGy)</t>
    </r>
  </si>
  <si>
    <t>8-  Performances du TDM</t>
  </si>
  <si>
    <t>Logiciel de traitement et d'analyse</t>
  </si>
  <si>
    <t>Écart absolu ≤ 0,5 mm</t>
  </si>
  <si>
    <t>Écart relatif ≤ 50 %</t>
  </si>
  <si>
    <t>Écart absolu ≤ 1 mm</t>
  </si>
  <si>
    <t>Écart du nombre CT p/r au centre</t>
  </si>
  <si>
    <t>Écart relatif du bruit p/r aux VBÉ</t>
  </si>
  <si>
    <t>Similarité du bruit moyen mesuré p/r aux mesures du CQ précédent</t>
  </si>
  <si>
    <t>Écart relatif entre l'exposition mésurée et celle de référence (%)</t>
  </si>
  <si>
    <t xml:space="preserve">Paramètres de charge </t>
  </si>
  <si>
    <t>Paramètre 1</t>
  </si>
  <si>
    <t>Paramètre 2</t>
  </si>
  <si>
    <t>Paramètre 3</t>
  </si>
  <si>
    <t>Autres paramètres, s'il y a lieu</t>
  </si>
  <si>
    <t>mA</t>
  </si>
  <si>
    <t>mAs effectif</t>
  </si>
  <si>
    <t>NI</t>
  </si>
  <si>
    <t>mAs/Slice</t>
  </si>
  <si>
    <t>SD</t>
  </si>
  <si>
    <t>mAs de référence</t>
  </si>
  <si>
    <t xml:space="preserve">Valeur ACS (mAs/Slice) </t>
  </si>
  <si>
    <t>mA min</t>
  </si>
  <si>
    <t>mA max</t>
  </si>
  <si>
    <t xml:space="preserve">Blindage nécessaire pour respecter les limites  </t>
  </si>
  <si>
    <t xml:space="preserve"> Charge de travail et autres informations spécifiques à l'installation en tenant compte des modifications d'utilisation planifiées</t>
  </si>
  <si>
    <t>1- Information</t>
  </si>
  <si>
    <t>4- Performances du tube radiogène</t>
  </si>
  <si>
    <t>7-  Précision des mouvements de la table d'examen et des repères lumineux</t>
  </si>
  <si>
    <t>Exactitude des tensions utilisées cliniquement</t>
  </si>
  <si>
    <t>Reproductibilité du débit d'exposition (ou de kerma dans l'air)</t>
  </si>
  <si>
    <t>Coefficients de reproductibilité  (4 reprises de mesure)</t>
  </si>
  <si>
    <t>Qualité du faisceau (couche de demi-atténuation : CDA)</t>
  </si>
  <si>
    <t>Critère de conformité 
(%)</t>
  </si>
  <si>
    <t>Mesurée</t>
  </si>
  <si>
    <t>Référence</t>
  </si>
  <si>
    <t>Écart relatif (ER) entre la mesure et la référence (%)</t>
  </si>
  <si>
    <t xml:space="preserve">Position du tube </t>
  </si>
  <si>
    <t>Exposition ou Kerma                  (mR ou mGy)</t>
  </si>
  <si>
    <t>Mode d'acquisition du protocole programmé</t>
  </si>
  <si>
    <t>Paramètres des protocoles</t>
  </si>
  <si>
    <t xml:space="preserve">Thorax standard </t>
  </si>
  <si>
    <t>Tête standard</t>
  </si>
  <si>
    <t xml:space="preserve">Filtres physiques (SFOV) </t>
  </si>
  <si>
    <t xml:space="preserve">Foyer </t>
  </si>
  <si>
    <t>Charge</t>
  </si>
  <si>
    <t xml:space="preserve">Autres </t>
  </si>
  <si>
    <t>Autres précisions sur les protocoles</t>
  </si>
  <si>
    <t xml:space="preserve">Observations et analyse </t>
  </si>
  <si>
    <t xml:space="preserve">Coefficient de linéarité </t>
  </si>
  <si>
    <t xml:space="preserve">mAs sélectionné </t>
  </si>
  <si>
    <t xml:space="preserve">Tension sélectionnée (kVp) </t>
  </si>
  <si>
    <t xml:space="preserve">CDA mesurée (mm d'aluminium) </t>
  </si>
  <si>
    <t xml:space="preserve">Temps d'exposition sélectionné (s) </t>
  </si>
  <si>
    <t xml:space="preserve">Courant sélectionné (mA) </t>
  </si>
  <si>
    <t xml:space="preserve">Moyenne des tensions mesurées en 4 reprises (kVp) </t>
  </si>
  <si>
    <t xml:space="preserve">Écart relatif entre la moyenne des tensions mesurées et la tension sélectionnée (%) </t>
  </si>
  <si>
    <t xml:space="preserve">Conformité de la CDA </t>
  </si>
  <si>
    <t>Table entrante</t>
  </si>
  <si>
    <t>Table sortante</t>
  </si>
  <si>
    <t xml:space="preserve">Position affichée sur le statif (mm) </t>
  </si>
  <si>
    <t xml:space="preserve">Mesures </t>
  </si>
  <si>
    <t xml:space="preserve">Paramètre 3 </t>
  </si>
  <si>
    <t xml:space="preserve">Logiciel de traitement et d'analyse d'images </t>
  </si>
  <si>
    <t>Logiciel d'analyse automatique  (s'il y a lieu)</t>
  </si>
  <si>
    <t>Logiciel d'analyse automatique              (s'il y a lieu)</t>
  </si>
  <si>
    <t xml:space="preserve">Paramètres d'acquisition </t>
  </si>
  <si>
    <t xml:space="preserve">Thorax </t>
  </si>
  <si>
    <t xml:space="preserve">Mode 
</t>
  </si>
  <si>
    <t xml:space="preserve"> Foyer</t>
  </si>
  <si>
    <t>Protocole thorax standard adulte</t>
  </si>
  <si>
    <t xml:space="preserve">Nombres CT moyens mesurés </t>
  </si>
  <si>
    <t>Coefficient de correlation R</t>
  </si>
  <si>
    <t>Respect des STD du manufacturier</t>
  </si>
  <si>
    <t>Similarité avec valeurs du CQ précédent</t>
  </si>
  <si>
    <t xml:space="preserve">Filtre haute résolution </t>
  </si>
  <si>
    <t>Filtre  mou</t>
  </si>
  <si>
    <t xml:space="preserve">Filtre  standard </t>
  </si>
  <si>
    <t>Protocole tête standard adulte</t>
  </si>
  <si>
    <t xml:space="preserve">Nom du filtre </t>
  </si>
  <si>
    <t xml:space="preserve">Écart absolu (mm) </t>
  </si>
  <si>
    <t xml:space="preserve">Écart relatif (%) </t>
  </si>
  <si>
    <t xml:space="preserve">Critère de conformité </t>
  </si>
  <si>
    <r>
      <t>Épaisseur de coupe programmée (mm</t>
    </r>
    <r>
      <rPr>
        <sz val="10"/>
        <color indexed="8"/>
        <rFont val="Calibri"/>
        <family val="2"/>
      </rPr>
      <t xml:space="preserve">) </t>
    </r>
  </si>
  <si>
    <t>Épaisseur de coupe programmée (mm)</t>
  </si>
  <si>
    <t>Structures</t>
  </si>
  <si>
    <t xml:space="preserve">Valeur mesurée (pl/cm) </t>
  </si>
  <si>
    <t xml:space="preserve">Écart absolu à la VBÉ </t>
  </si>
  <si>
    <t xml:space="preserve">15 % de la VBÉ (pl/cm) </t>
  </si>
  <si>
    <t xml:space="preserve">FTM </t>
  </si>
  <si>
    <t>Nom du filtre</t>
  </si>
  <si>
    <r>
      <t>Conformité (</t>
    </r>
    <r>
      <rPr>
        <sz val="9"/>
        <color indexed="8"/>
        <rFont val="Calibri"/>
        <family val="2"/>
      </rPr>
      <t>≥ 5 pl/cm pour le filtre standard et ≥ 6 pour le filtre haute résolution)</t>
    </r>
  </si>
  <si>
    <t>RSB mesuré</t>
  </si>
  <si>
    <t xml:space="preserve">VBÉ </t>
  </si>
  <si>
    <t>Contraste des structures</t>
  </si>
  <si>
    <t>Centre</t>
  </si>
  <si>
    <t>Position (degré)</t>
  </si>
  <si>
    <t>O</t>
  </si>
  <si>
    <t xml:space="preserve">VBÉ du bruit </t>
  </si>
  <si>
    <t>Bruit mesuré lors du CQ précédent</t>
  </si>
  <si>
    <t>Identification des stations évaluées</t>
  </si>
  <si>
    <t xml:space="preserve"> Type</t>
  </si>
  <si>
    <t xml:space="preserve"> Date de fabrication</t>
  </si>
  <si>
    <t xml:space="preserve"> Numéro de série</t>
  </si>
  <si>
    <t>2- Analyse de blindage</t>
  </si>
  <si>
    <t>3- Ouverture du collimateur</t>
  </si>
  <si>
    <t>5- Mesure de l'exposition - Image de localisation</t>
  </si>
  <si>
    <t>7- Précision des mouvements de la table d'examen et des repères lumineux</t>
  </si>
  <si>
    <t>8- Performances du TDM</t>
  </si>
  <si>
    <t>9- Performance des stations de lecture de tomodensitométrie</t>
  </si>
  <si>
    <t>Multimètre </t>
  </si>
  <si>
    <t>Détecteur pour faible dose </t>
  </si>
  <si>
    <t>Films GafChromic </t>
  </si>
  <si>
    <t>Fantôme CTDI de corps </t>
  </si>
  <si>
    <t>Fantôme CTDI de tête </t>
  </si>
  <si>
    <t>Fantôme CATPHAN </t>
  </si>
  <si>
    <t xml:space="preserve">Logiciel d'analyse des images CATPHAN </t>
  </si>
  <si>
    <t>Détecteur de mesure du CTDI </t>
  </si>
  <si>
    <t>Modèle</t>
  </si>
  <si>
    <t>Résultats détaillés des tests effectués</t>
  </si>
  <si>
    <t xml:space="preserve">4.3 Filtre physique 3 </t>
  </si>
  <si>
    <t xml:space="preserve"> 6.1 Protocoles </t>
  </si>
  <si>
    <t xml:space="preserve"> 7.1  Test de la précision du mouvement de la table </t>
  </si>
  <si>
    <t xml:space="preserve"> 7.2  Test de la précision des repères lumineux </t>
  </si>
  <si>
    <t xml:space="preserve">8.1 Méthodologie et protocoles d'examens </t>
  </si>
  <si>
    <t>8.3 Précision de l'épaisseur de coupe (module CTP 591)</t>
  </si>
  <si>
    <t xml:space="preserve">8.2 Étalonnage et linéarité des nombres CT (module CTP 404) </t>
  </si>
  <si>
    <t xml:space="preserve">8.5 Détectabilité à faible contraste (module CTP 515) </t>
  </si>
  <si>
    <t xml:space="preserve">8.6  Bruit, nombre CT moyen et uniformité (module CTP 486) </t>
  </si>
  <si>
    <t>2.1 Blindage actuel</t>
  </si>
  <si>
    <t>Limites d'exposition</t>
  </si>
  <si>
    <t>Modifications planifiées d'utilisation</t>
  </si>
  <si>
    <t>Modifications</t>
  </si>
  <si>
    <t>Mesures et analyse</t>
  </si>
  <si>
    <r>
      <rPr>
        <b/>
        <u/>
        <sz val="11"/>
        <rFont val="Calibri"/>
        <family val="2"/>
      </rPr>
      <t xml:space="preserve">Critères de conformité </t>
    </r>
    <r>
      <rPr>
        <b/>
        <sz val="11"/>
        <rFont val="Calibri"/>
        <family val="2"/>
      </rPr>
      <t xml:space="preserve">: </t>
    </r>
    <r>
      <rPr>
        <sz val="11"/>
        <rFont val="Calibri"/>
        <family val="2"/>
      </rPr>
      <t xml:space="preserve">   </t>
    </r>
    <r>
      <rPr>
        <b/>
        <sz val="11"/>
        <rFont val="Calibri"/>
        <family val="2"/>
      </rPr>
      <t/>
    </r>
  </si>
  <si>
    <r>
      <rPr>
        <b/>
        <u/>
        <sz val="11"/>
        <rFont val="Calibri"/>
        <family val="2"/>
      </rPr>
      <t xml:space="preserve">Critères de conformité </t>
    </r>
    <r>
      <rPr>
        <b/>
        <sz val="11"/>
        <rFont val="Calibri"/>
        <family val="2"/>
      </rPr>
      <t xml:space="preserve">: </t>
    </r>
    <r>
      <rPr>
        <sz val="11"/>
        <rFont val="Calibri"/>
        <family val="2"/>
      </rPr>
      <t xml:space="preserve">  </t>
    </r>
  </si>
  <si>
    <r>
      <rPr>
        <b/>
        <u/>
        <sz val="11"/>
        <rFont val="Calibri"/>
        <family val="2"/>
      </rPr>
      <t xml:space="preserve">Critères de conformité </t>
    </r>
    <r>
      <rPr>
        <b/>
        <sz val="11"/>
        <rFont val="Calibri"/>
        <family val="2"/>
      </rPr>
      <t xml:space="preserve">: </t>
    </r>
    <r>
      <rPr>
        <sz val="11"/>
        <rFont val="Calibri"/>
        <family val="2"/>
      </rPr>
      <t/>
    </r>
  </si>
  <si>
    <t xml:space="preserve">Valeurs de base établies (VBÉ) (test d'acceptation) </t>
  </si>
  <si>
    <t xml:space="preserve"> Filtre haute résolution </t>
  </si>
  <si>
    <t xml:space="preserve">Filtre mou </t>
  </si>
  <si>
    <r>
      <rPr>
        <b/>
        <u/>
        <sz val="11"/>
        <rFont val="Calibri"/>
        <family val="2"/>
      </rPr>
      <t xml:space="preserve">Critères de conformité </t>
    </r>
    <r>
      <rPr>
        <b/>
        <sz val="11"/>
        <rFont val="Calibri"/>
        <family val="2"/>
      </rPr>
      <t xml:space="preserve">: </t>
    </r>
  </si>
  <si>
    <t xml:space="preserve"> Filtre standard </t>
  </si>
  <si>
    <r>
      <rPr>
        <u/>
        <sz val="11"/>
        <color indexed="60"/>
        <rFont val="Webdings"/>
        <family val="1"/>
        <charset val="2"/>
      </rPr>
      <t>i</t>
    </r>
    <r>
      <rPr>
        <u/>
        <sz val="11"/>
        <color indexed="12"/>
        <rFont val="Calibri"/>
        <family val="2"/>
      </rPr>
      <t xml:space="preserve"> </t>
    </r>
    <r>
      <rPr>
        <u/>
        <sz val="11"/>
        <color indexed="8"/>
        <rFont val="Calibri"/>
        <family val="2"/>
      </rPr>
      <t>Paramètres de charge :</t>
    </r>
  </si>
  <si>
    <t>Non Conforme</t>
  </si>
  <si>
    <t>Volumique</t>
  </si>
  <si>
    <t>Autres</t>
  </si>
  <si>
    <t>Valeurs attendues</t>
  </si>
  <si>
    <t>Code des couleurs :</t>
  </si>
  <si>
    <t>Orange : case à remplir</t>
  </si>
  <si>
    <t>Bleu pâle : information automatique sur la conformité</t>
  </si>
  <si>
    <t>Blanc : calcul automatique</t>
  </si>
  <si>
    <t>Conclusion et recommandations</t>
  </si>
  <si>
    <t>2.2 Analyse du blindage pour des modifications planifiées</t>
  </si>
  <si>
    <t>Analyse générale et recommandations</t>
  </si>
  <si>
    <t xml:space="preserve">Type  </t>
  </si>
  <si>
    <t xml:space="preserve">Date de fabrication </t>
  </si>
  <si>
    <t xml:space="preserve">Moniteur gauche - numéro de série </t>
  </si>
  <si>
    <t xml:space="preserve">Moniteur droit - numéro de série </t>
  </si>
  <si>
    <t>Date de mise en service</t>
  </si>
  <si>
    <t>Anomalies observées</t>
  </si>
  <si>
    <t>Précisions supplémentaires</t>
  </si>
  <si>
    <t>Méthode utilisée</t>
  </si>
  <si>
    <t xml:space="preserve">Précisions </t>
  </si>
  <si>
    <t>Plan à l'échelle, complet et à jour, de la salle de TDM et de ses environs</t>
  </si>
  <si>
    <t>Spécifications techniques du TDM</t>
  </si>
  <si>
    <t>Dimensions, organisation et utilisation de la salle de TDM et des zones environnantes</t>
  </si>
  <si>
    <t>Autres informations spécifiées au plan</t>
  </si>
  <si>
    <t>Organisation, fonction et occupation des zones adjacentes</t>
  </si>
  <si>
    <t>Coefficients d'occupation utilisés</t>
  </si>
  <si>
    <t>Qualification des zones environnantes
(i.e. contrôlées et non contrôlées)</t>
  </si>
  <si>
    <t>B) Limites d'exposition fixées par l'établissement</t>
  </si>
  <si>
    <t>Autres informations utilisées dans l'analyse</t>
  </si>
  <si>
    <t xml:space="preserve">Observations et analyse  </t>
  </si>
  <si>
    <t xml:space="preserve">Conclusion  </t>
  </si>
  <si>
    <t xml:space="preserve">Mode de fonctionnement </t>
  </si>
  <si>
    <t>Tube</t>
  </si>
  <si>
    <t>Nombre de filtres physiques disponibles</t>
  </si>
  <si>
    <t>Mesuré à</t>
  </si>
  <si>
    <t>Matériel utilisé</t>
  </si>
  <si>
    <t xml:space="preserve">Recommandations </t>
  </si>
  <si>
    <t>Conformité de l'uniformité (écart du nombre CT p/r au 
centre &lt; 5 UH)</t>
  </si>
  <si>
    <t>6- Précision de l'indice de dose tomodensitométrique volumique (CTDIvol)</t>
  </si>
  <si>
    <t>Concordance
(O/N)</t>
  </si>
  <si>
    <t xml:space="preserve">Épaisseur minimale requise de la CDA 
(mm d'aluminium) </t>
  </si>
  <si>
    <r>
      <t xml:space="preserve">Conformité (écart relatif </t>
    </r>
    <r>
      <rPr>
        <sz val="10"/>
        <color indexed="8"/>
        <rFont val="Calibri"/>
        <family val="2"/>
      </rPr>
      <t>≤</t>
    </r>
    <r>
      <rPr>
        <sz val="14"/>
        <color indexed="8"/>
        <rFont val="Calibri"/>
        <family val="2"/>
      </rPr>
      <t xml:space="preserve"> </t>
    </r>
    <r>
      <rPr>
        <sz val="10"/>
        <color indexed="8"/>
        <rFont val="Calibri"/>
        <family val="2"/>
      </rPr>
      <t xml:space="preserve">8 %) </t>
    </r>
  </si>
  <si>
    <t>Coefficients de reproductibilité (4 reprises de mesure)</t>
  </si>
  <si>
    <r>
      <t xml:space="preserve">Conformité 
(ER </t>
    </r>
    <r>
      <rPr>
        <sz val="9"/>
        <color indexed="8"/>
        <rFont val="Calibri"/>
        <family val="2"/>
      </rPr>
      <t>≤</t>
    </r>
    <r>
      <rPr>
        <sz val="9"/>
        <color indexed="8"/>
        <rFont val="Calibri"/>
        <family val="2"/>
      </rPr>
      <t xml:space="preserve"> 20 %)</t>
    </r>
  </si>
  <si>
    <t>Précision sur la méthodologie</t>
  </si>
  <si>
    <r>
      <t xml:space="preserve">Conformité (écart </t>
    </r>
    <r>
      <rPr>
        <sz val="10"/>
        <color indexed="8"/>
        <rFont val="Calibri"/>
        <family val="2"/>
      </rPr>
      <t>≤ 2 mm)</t>
    </r>
  </si>
  <si>
    <t>Conformité
(écart ≤ 1 mm)</t>
  </si>
  <si>
    <t>Coupe 
(mm)</t>
  </si>
  <si>
    <t>Coefficient de corrélation R</t>
  </si>
  <si>
    <r>
      <t>Coefficient R (</t>
    </r>
    <r>
      <rPr>
        <sz val="9"/>
        <color indexed="8"/>
        <rFont val="Calibri"/>
        <family val="2"/>
      </rPr>
      <t>≥ 0,99)</t>
    </r>
  </si>
  <si>
    <r>
      <t xml:space="preserve"># CT de l'air (0 </t>
    </r>
    <r>
      <rPr>
        <sz val="9"/>
        <color indexed="8"/>
        <rFont val="Calibri"/>
        <family val="2"/>
      </rPr>
      <t>± 4 UH)</t>
    </r>
  </si>
  <si>
    <t># CT de l'eau (1000 ± 4 UH)</t>
  </si>
  <si>
    <r>
      <t xml:space="preserve">Épaisseur de coupe mesurée </t>
    </r>
    <r>
      <rPr>
        <sz val="10"/>
        <color indexed="8"/>
        <rFont val="Calibri"/>
        <family val="2"/>
      </rPr>
      <t xml:space="preserve">(mm) </t>
    </r>
  </si>
  <si>
    <r>
      <t>Épaisseur de coupe mesurée</t>
    </r>
    <r>
      <rPr>
        <sz val="10"/>
        <color indexed="8"/>
        <rFont val="Calibri"/>
        <family val="2"/>
      </rPr>
      <t xml:space="preserve"> (mm) </t>
    </r>
  </si>
  <si>
    <t>8.4 Résolution spatiale (module CTP 591)</t>
  </si>
  <si>
    <t>FTM</t>
  </si>
  <si>
    <t xml:space="preserve">Date de la collecte de données     </t>
  </si>
  <si>
    <t xml:space="preserve">Adresse de l'établissement     </t>
  </si>
  <si>
    <t xml:space="preserve">Pavillon / département     </t>
  </si>
  <si>
    <t xml:space="preserve">Numéro de la salle    </t>
  </si>
  <si>
    <t xml:space="preserve">Date de mise en service   </t>
  </si>
  <si>
    <t xml:space="preserve">Modèle      </t>
  </si>
  <si>
    <t xml:space="preserve">Numéro de série     </t>
  </si>
  <si>
    <t>Nombre de stations diagnostiques utilisées pour lire les examens TDM</t>
  </si>
  <si>
    <t xml:space="preserve">Local     </t>
  </si>
  <si>
    <t xml:space="preserve">Modèle     </t>
  </si>
  <si>
    <t xml:space="preserve">Date de fabrication     </t>
  </si>
  <si>
    <t xml:space="preserve">Moniteur gauche - numéro de série      </t>
  </si>
  <si>
    <t xml:space="preserve">Moniteur droit - numéro de série     </t>
  </si>
  <si>
    <t xml:space="preserve">Date de mise en service     </t>
  </si>
  <si>
    <t xml:space="preserve">Nom      </t>
  </si>
  <si>
    <t xml:space="preserve">Titre professionnel    </t>
  </si>
  <si>
    <t xml:space="preserve">Département     </t>
  </si>
  <si>
    <t xml:space="preserve">Courriel     </t>
  </si>
  <si>
    <t xml:space="preserve">Téléphone     </t>
  </si>
  <si>
    <t xml:space="preserve">Adresse     </t>
  </si>
  <si>
    <t xml:space="preserve">Multimètre     </t>
  </si>
  <si>
    <t xml:space="preserve">Détecteur pour faible dose        </t>
  </si>
  <si>
    <t xml:space="preserve">Détecteur pour profil de dose (CTDI)     </t>
  </si>
  <si>
    <t xml:space="preserve">Films GafChromic      </t>
  </si>
  <si>
    <t xml:space="preserve">Fantôme CTDI de corps     </t>
  </si>
  <si>
    <t xml:space="preserve">Fantôme CTDI de tête     </t>
  </si>
  <si>
    <t xml:space="preserve">Fantôme CATPHAN     </t>
  </si>
  <si>
    <t xml:space="preserve">Logiciel d'analyse des images CATPHAN      </t>
  </si>
  <si>
    <t xml:space="preserve">Équipement supplémentaire #1      </t>
  </si>
  <si>
    <t xml:space="preserve">Équipement supplémentaire #2      </t>
  </si>
  <si>
    <t xml:space="preserve">Équipement supplémentaire #3      </t>
  </si>
  <si>
    <t xml:space="preserve">Précisions supplémentaires      </t>
  </si>
  <si>
    <t xml:space="preserve">Méthode utilisée  </t>
  </si>
  <si>
    <t xml:space="preserve">Précisions   </t>
  </si>
  <si>
    <t>Tension maximale du tube radiogène (kVp)</t>
  </si>
  <si>
    <t>Produit courant-temps maximal du tube radiogène (mAs)</t>
  </si>
  <si>
    <t>Limites d'exposition spécifiques à l'établissement
(précisez s'il y a lieu)</t>
  </si>
  <si>
    <t xml:space="preserve">kVp maximal </t>
  </si>
  <si>
    <t xml:space="preserve">mAs maximal </t>
  </si>
  <si>
    <r>
      <t>CTDI</t>
    </r>
    <r>
      <rPr>
        <vertAlign val="subscript"/>
        <sz val="11"/>
        <rFont val="Calibri"/>
        <family val="2"/>
      </rPr>
      <t>vol</t>
    </r>
    <r>
      <rPr>
        <sz val="11"/>
        <rFont val="Calibri"/>
        <family val="2"/>
      </rPr>
      <t xml:space="preserve"> typique (mGy)</t>
    </r>
  </si>
  <si>
    <t>DLP typique (mGy)</t>
  </si>
  <si>
    <t xml:space="preserve">Nombre hebdomadaire d'examens </t>
  </si>
  <si>
    <t>Commentaires</t>
  </si>
  <si>
    <t xml:space="preserve">Dimensions, organisation et utilisation de la salle de TDM et des zones environnantes </t>
  </si>
  <si>
    <t xml:space="preserve">Autres informations spécifiées au plan </t>
  </si>
  <si>
    <t xml:space="preserve">Organisation, fonction et occupation des zones adjacentes </t>
  </si>
  <si>
    <r>
      <t xml:space="preserve">Qualification des zones environnantes 
</t>
    </r>
    <r>
      <rPr>
        <i/>
        <sz val="11"/>
        <color indexed="8"/>
        <rFont val="Calibri"/>
        <family val="2"/>
      </rPr>
      <t>(i.e. contrôlées et non contrôlées)</t>
    </r>
  </si>
  <si>
    <t xml:space="preserve">Observations et analyse   </t>
  </si>
  <si>
    <t xml:space="preserve">Conclusion   </t>
  </si>
  <si>
    <t xml:space="preserve">Identification de la zone adjacente (tel que spécifié au plan) </t>
  </si>
  <si>
    <t xml:space="preserve">Type de zone </t>
  </si>
  <si>
    <t>Limites d'exposition hebdomadaires attendues (mGy/semaine)</t>
  </si>
  <si>
    <t xml:space="preserve">Coefficient d'occupation (T) </t>
  </si>
  <si>
    <t>Distance isocentre cible considérée d (m)</t>
  </si>
  <si>
    <t xml:space="preserve">Kerma hebdomadaire sans  barrière radiologique à la distance d  (mGy/semaine)  </t>
  </si>
  <si>
    <t xml:space="preserve">Mesures de rayonnement au-delà de la barrière (s'il y a lieu) </t>
  </si>
  <si>
    <t xml:space="preserve">Autres informations pertinentes </t>
  </si>
  <si>
    <t>Autres informations pertinentes</t>
  </si>
  <si>
    <t xml:space="preserve">Facteur de transmission B </t>
  </si>
  <si>
    <t xml:space="preserve">B) Limites d'exposition fixées par l'établissement </t>
  </si>
  <si>
    <t xml:space="preserve">Conformité  </t>
  </si>
  <si>
    <t xml:space="preserve">Anomalies observées  </t>
  </si>
  <si>
    <t>Nombre hebdomadaire d'examens</t>
  </si>
  <si>
    <t>Identification de la zone adjacente (tel que spécifié au plan)</t>
  </si>
  <si>
    <t xml:space="preserve">Limites d'exposition hebdomadaires attendues (mGy/semaine) </t>
  </si>
  <si>
    <t>Facteur de transmission B</t>
  </si>
  <si>
    <t>Mesures de rayonnement au-delà de la barrière (s'il y a lieu)</t>
  </si>
  <si>
    <t xml:space="preserve">Besoin supplémentaire nécesaire en blindage  </t>
  </si>
  <si>
    <t xml:space="preserve">Kerma hebdomadaire sans barrière radiologique à la distance d  (mGy/semaine) </t>
  </si>
  <si>
    <t>Composition de la barrière actuelle</t>
  </si>
  <si>
    <t>Analyse de la suffisance du blindage actuel après les changements d'utilisation</t>
  </si>
  <si>
    <t>Changement d'utilisation du TDM et des zones adjacentes planifié (précisez s'il y a lieu)</t>
  </si>
  <si>
    <t xml:space="preserve">Modifications d'utilisation planifiées </t>
  </si>
  <si>
    <r>
      <rPr>
        <b/>
        <u/>
        <sz val="11"/>
        <rFont val="Calibri"/>
        <family val="2"/>
      </rPr>
      <t xml:space="preserve">Objectif </t>
    </r>
    <r>
      <rPr>
        <b/>
        <sz val="11"/>
        <rFont val="Calibri"/>
        <family val="2"/>
      </rPr>
      <t>:</t>
    </r>
    <r>
      <rPr>
        <sz val="11"/>
        <rFont val="Calibri"/>
        <family val="2"/>
      </rPr>
      <t xml:space="preserve"> Vérifier si le blindage de la salle de tomodensitométrie respectera les normes en vigueur et s'il limite adéquatement les risques d'exposition des travailleurs et des membres du public 
                    dans la prochaine année, si des changements sont prévus.</t>
    </r>
  </si>
  <si>
    <r>
      <t xml:space="preserve">Critères de conformité :   </t>
    </r>
    <r>
      <rPr>
        <sz val="11"/>
        <rFont val="Calibri"/>
        <family val="2"/>
      </rPr>
      <t xml:space="preserve">• L'exposition hebdomadaire potentielle dans les zones contrôlées et non contrôlées doit respecter le principe ALARA, les limites d'exposition fixées par l'établissement 
                                                       ainsi que les limites recommandées par le CECR et les normes internationales. </t>
    </r>
  </si>
  <si>
    <r>
      <t xml:space="preserve">                 • Si l'établissement planifie de modifier l'utilisation de l'installation de TDM et/ou les lieux environnants dans la prochaine année, compléter aussi l'onglet suivante : </t>
    </r>
    <r>
      <rPr>
        <i/>
        <sz val="11"/>
        <rFont val="Calibri"/>
        <family val="2"/>
      </rPr>
      <t>3.2 B Analyse blindage planif.</t>
    </r>
    <r>
      <rPr>
        <sz val="11"/>
        <rFont val="Calibri"/>
        <family val="2"/>
      </rPr>
      <t xml:space="preserve"> </t>
    </r>
  </si>
  <si>
    <t xml:space="preserve">Stations évaluées      </t>
  </si>
  <si>
    <r>
      <t xml:space="preserve">                                     </t>
    </r>
    <r>
      <rPr>
        <sz val="10"/>
        <rFont val="Wingdings"/>
        <charset val="2"/>
      </rPr>
      <t></t>
    </r>
    <r>
      <rPr>
        <sz val="10"/>
        <rFont val="Calibri"/>
        <family val="2"/>
      </rPr>
      <t xml:space="preserve"> </t>
    </r>
    <r>
      <rPr>
        <sz val="11"/>
        <rFont val="Calibri"/>
        <family val="2"/>
      </rPr>
      <t>Support radiotransparent à surface plane créant peu de radiodiffusé (exemple : styromousse, boîte de carton, etc.)</t>
    </r>
  </si>
  <si>
    <r>
      <t xml:space="preserve">                 </t>
    </r>
    <r>
      <rPr>
        <sz val="11"/>
        <rFont val="Wingdings"/>
        <charset val="2"/>
      </rPr>
      <t></t>
    </r>
    <r>
      <rPr>
        <sz val="11"/>
        <rFont val="Calibri"/>
        <family val="2"/>
      </rPr>
      <t xml:space="preserve"> </t>
    </r>
    <r>
      <rPr>
        <sz val="11"/>
        <rFont val="Calibri"/>
        <family val="2"/>
      </rPr>
      <t xml:space="preserve">Si le mode service est inaccessible sur le TDM, le test peut être réalisé en mode clinique, en sélectionnant le mode séquentiel. Toutefois, assurez-vous de n’effectuer 
                    qu’une seule rotation par test. </t>
    </r>
  </si>
  <si>
    <r>
      <t xml:space="preserve">                            </t>
    </r>
    <r>
      <rPr>
        <sz val="11"/>
        <rFont val="Wingdings"/>
        <charset val="2"/>
      </rPr>
      <t></t>
    </r>
    <r>
      <rPr>
        <sz val="11"/>
        <rFont val="Calibri"/>
        <family val="2"/>
      </rPr>
      <t xml:space="preserve"> </t>
    </r>
    <r>
      <rPr>
        <sz val="11"/>
        <rFont val="Calibri"/>
        <family val="2"/>
      </rPr>
      <t>Support radiotransparent à surface plane créant peu de radiodiffusé (exemple : styromousse, boîte de carton, etc.)</t>
    </r>
  </si>
  <si>
    <r>
      <t xml:space="preserve">                                                    </t>
    </r>
    <r>
      <rPr>
        <sz val="11"/>
        <rFont val="Wingdings"/>
        <charset val="2"/>
      </rPr>
      <t></t>
    </r>
    <r>
      <rPr>
        <sz val="11"/>
        <rFont val="Calibri"/>
        <family val="2"/>
      </rPr>
      <t xml:space="preserve"> </t>
    </r>
    <r>
      <rPr>
        <sz val="11"/>
        <rFont val="Calibri"/>
        <family val="2"/>
      </rPr>
      <t>Linéarité des paramètres de charge - mAs variables - Pour une valeur donnée de tension, la différence entre la valeur maximale X2 et minimale X1 de débit d'exposition (ou de kerma dans l'air) doit être inférieure ou 
                                                       égale à 0,1 : |X1-X2| ≤ 0,1 (X1+X2).</t>
    </r>
  </si>
  <si>
    <r>
      <t xml:space="preserve">             </t>
    </r>
    <r>
      <rPr>
        <sz val="11"/>
        <rFont val="Wingdings"/>
        <charset val="2"/>
      </rPr>
      <t></t>
    </r>
    <r>
      <rPr>
        <sz val="11"/>
        <rFont val="Calibri"/>
        <family val="2"/>
      </rPr>
      <t xml:space="preserve"> </t>
    </r>
    <r>
      <rPr>
        <sz val="11"/>
        <rFont val="Calibri"/>
        <family val="2"/>
      </rPr>
      <t>Il est recommandé d'utiliser le gros foyer pour ces tests afin de protéger le tube.</t>
    </r>
  </si>
  <si>
    <t>Nombre de filtres
physiques disponibles</t>
  </si>
  <si>
    <t>Tensions disponibles (kVp)</t>
  </si>
  <si>
    <t>Tension couramment 
 utilisée  (kVp)</t>
  </si>
  <si>
    <t>Autre tension couramment 
utilisée (kVp) (s'il y a lieu)</t>
  </si>
  <si>
    <t>Valeurs de mAs couramment utilisées à cette tension</t>
  </si>
  <si>
    <t xml:space="preserve">Valeurs de mAs couramment utilisées à cette tension </t>
  </si>
  <si>
    <t>1)  Filtre physique 1</t>
  </si>
  <si>
    <t>Filtre physique</t>
  </si>
  <si>
    <t>Tension sélectionnée (kVp)</t>
  </si>
  <si>
    <t>Courant sélectionné (mA)</t>
  </si>
  <si>
    <t>Temps d'exposition sélectionné (s)</t>
  </si>
  <si>
    <t>Tension mesurée (kVp)</t>
  </si>
  <si>
    <r>
      <t>Exposition (mR) ou kerma dans l’air (mGy) mesurée sans absorbant (X</t>
    </r>
    <r>
      <rPr>
        <vertAlign val="subscript"/>
        <sz val="11"/>
        <rFont val="Calibri"/>
        <family val="2"/>
      </rPr>
      <t>0</t>
    </r>
    <r>
      <rPr>
        <sz val="11"/>
        <rFont val="Calibri"/>
        <family val="2"/>
      </rPr>
      <t>)</t>
    </r>
  </si>
  <si>
    <t xml:space="preserve">Reproductibilité du débit d’exposition 
(C ≤ 0,05) </t>
  </si>
  <si>
    <t>Coefficient de variation du débit d'exposition 
(C)</t>
  </si>
  <si>
    <t>mAs sélectionné</t>
  </si>
  <si>
    <t>Coefficient de linéarité</t>
  </si>
  <si>
    <t>Linéarité des paramètres de charge – mAs variables  ( ≤ 0,1)</t>
  </si>
  <si>
    <t>2) Filtre physique 2</t>
  </si>
  <si>
    <r>
      <t xml:space="preserve">                                     </t>
    </r>
    <r>
      <rPr>
        <sz val="11"/>
        <rFont val="Wingdings"/>
        <charset val="2"/>
      </rPr>
      <t></t>
    </r>
    <r>
      <rPr>
        <sz val="11"/>
        <rFont val="Calibri"/>
        <family val="2"/>
      </rPr>
      <t xml:space="preserve"> </t>
    </r>
    <r>
      <rPr>
        <sz val="11"/>
        <rFont val="Calibri"/>
        <family val="2"/>
      </rPr>
      <t>Support radiotransparent à surface plane créant peu de radiodiffusé (exemple : styromousse, boîte de carton, etc.)</t>
    </r>
  </si>
  <si>
    <r>
      <rPr>
        <b/>
        <u/>
        <sz val="11"/>
        <rFont val="Calibri"/>
        <family val="2"/>
      </rPr>
      <t xml:space="preserve">Objectif </t>
    </r>
    <r>
      <rPr>
        <b/>
        <sz val="11"/>
        <rFont val="Calibri"/>
        <family val="2"/>
      </rPr>
      <t>:</t>
    </r>
    <r>
      <rPr>
        <sz val="11"/>
        <rFont val="Calibri"/>
        <family val="2"/>
      </rPr>
      <t xml:space="preserve"> Vérifier la précision de l'indice de dose tomodensitométrique volumique (CTDI</t>
    </r>
    <r>
      <rPr>
        <vertAlign val="subscript"/>
        <sz val="11"/>
        <rFont val="Calibri"/>
        <family val="2"/>
      </rPr>
      <t>vol</t>
    </r>
    <r>
      <rPr>
        <sz val="11"/>
        <rFont val="Calibri"/>
        <family val="2"/>
      </rPr>
      <t>)</t>
    </r>
    <r>
      <rPr>
        <vertAlign val="subscript"/>
        <sz val="11"/>
        <rFont val="Calibri"/>
        <family val="2"/>
      </rPr>
      <t xml:space="preserve"> </t>
    </r>
    <r>
      <rPr>
        <sz val="11"/>
        <rFont val="Calibri"/>
        <family val="2"/>
      </rPr>
      <t>affiché par le 
                    système lors de la réalisation des protocoles,  pour les différentes ouvertures de faisceau utilisées 
                    cliniquement, autant pour le protocole de base de tête que pour celui de corps.</t>
    </r>
  </si>
  <si>
    <t>Modulation en fonction 
(O/N)</t>
  </si>
  <si>
    <r>
      <t>CTDI</t>
    </r>
    <r>
      <rPr>
        <vertAlign val="subscript"/>
        <sz val="11"/>
        <rFont val="Calibri"/>
        <family val="2"/>
      </rPr>
      <t>100</t>
    </r>
    <r>
      <rPr>
        <sz val="11"/>
        <rFont val="Calibri"/>
        <family val="2"/>
      </rPr>
      <t xml:space="preserve"> (mGy)</t>
    </r>
  </si>
  <si>
    <r>
      <t>CTDI</t>
    </r>
    <r>
      <rPr>
        <vertAlign val="subscript"/>
        <sz val="11"/>
        <rFont val="Calibri"/>
        <family val="2"/>
      </rPr>
      <t>w</t>
    </r>
    <r>
      <rPr>
        <sz val="11"/>
        <rFont val="Calibri"/>
        <family val="2"/>
      </rPr>
      <t xml:space="preserve"> (mGy)</t>
    </r>
  </si>
  <si>
    <r>
      <t>CTDI</t>
    </r>
    <r>
      <rPr>
        <vertAlign val="subscript"/>
        <sz val="11"/>
        <rFont val="Calibri"/>
        <family val="2"/>
      </rPr>
      <t>vol</t>
    </r>
    <r>
      <rPr>
        <sz val="11"/>
        <rFont val="Calibri"/>
        <family val="2"/>
      </rPr>
      <t xml:space="preserve"> mesurée (mGy)</t>
    </r>
  </si>
  <si>
    <r>
      <t>CTDI</t>
    </r>
    <r>
      <rPr>
        <vertAlign val="subscript"/>
        <sz val="11"/>
        <rFont val="Calibri"/>
        <family val="2"/>
      </rPr>
      <t>vol</t>
    </r>
    <r>
      <rPr>
        <sz val="11"/>
        <rFont val="Calibri"/>
        <family val="2"/>
      </rPr>
      <t xml:space="preserve"> affichée (mGy)</t>
    </r>
  </si>
  <si>
    <t xml:space="preserve">Mode d'acquisition utilisé pour effectuer la mesure sur fantôme CTDI </t>
  </si>
  <si>
    <r>
      <t>Test 3.6 : Indice de dose tomodensitométrique volumique (CTDI</t>
    </r>
    <r>
      <rPr>
        <vertAlign val="subscript"/>
        <sz val="12"/>
        <color indexed="8"/>
        <rFont val="Calibri"/>
        <family val="2"/>
      </rPr>
      <t>vol</t>
    </r>
    <r>
      <rPr>
        <sz val="12"/>
        <color indexed="8"/>
        <rFont val="Calibri"/>
        <family val="2"/>
      </rPr>
      <t>)</t>
    </r>
  </si>
  <si>
    <t>(valeur)</t>
  </si>
  <si>
    <r>
      <t xml:space="preserve">                                                    </t>
    </r>
    <r>
      <rPr>
        <sz val="11"/>
        <rFont val="Wingdings"/>
        <charset val="2"/>
      </rPr>
      <t></t>
    </r>
    <r>
      <rPr>
        <sz val="11"/>
        <rFont val="Calibri"/>
        <family val="2"/>
      </rPr>
      <t xml:space="preserve"> </t>
    </r>
    <r>
      <rPr>
        <sz val="11"/>
        <rFont val="Calibri"/>
        <family val="2"/>
      </rPr>
      <t>L'écart entre la position de l'image (P.IMAGE) et la position de la table (P.TABLE) doit satisfaire la 
                                                       relation suivante : |P.IMAGE - P.TABLE| ≤ 1 mm.</t>
    </r>
  </si>
  <si>
    <r>
      <t>5</t>
    </r>
    <r>
      <rPr>
        <vertAlign val="superscript"/>
        <sz val="10"/>
        <rFont val="Times New Roman"/>
        <family val="1"/>
      </rPr>
      <t>e</t>
    </r>
    <r>
      <rPr>
        <sz val="10"/>
        <rFont val="Times New Roman"/>
        <family val="1"/>
      </rPr>
      <t xml:space="preserve">  : CTP 486 (&amp; Non disponible) </t>
    </r>
  </si>
  <si>
    <t>0 mm (&amp; 0 mm)</t>
  </si>
  <si>
    <t>Déplacements de plus de 200 mm : table entrante</t>
  </si>
  <si>
    <t>Déplacements de plus de 200 mm : table sortante</t>
  </si>
  <si>
    <t>Mesure</t>
  </si>
  <si>
    <r>
      <t xml:space="preserve">                                                           </t>
    </r>
    <r>
      <rPr>
        <sz val="11"/>
        <rFont val="Wingdings"/>
        <charset val="2"/>
      </rPr>
      <t>s</t>
    </r>
    <r>
      <rPr>
        <sz val="11"/>
        <rFont val="Calibri"/>
        <family val="2"/>
      </rPr>
      <t xml:space="preserve"> </t>
    </r>
    <r>
      <rPr>
        <sz val="11"/>
        <rFont val="Calibri"/>
        <family val="2"/>
      </rPr>
      <t>Le nombre CT moyen de l'eau doit être de 0 ± 4 UH.</t>
    </r>
  </si>
  <si>
    <r>
      <t xml:space="preserve">                                                           </t>
    </r>
    <r>
      <rPr>
        <sz val="11"/>
        <rFont val="Wingdings"/>
        <charset val="2"/>
      </rPr>
      <t>s</t>
    </r>
    <r>
      <rPr>
        <sz val="11"/>
        <rFont val="Calibri"/>
        <family val="2"/>
      </rPr>
      <t xml:space="preserve"> </t>
    </r>
    <r>
      <rPr>
        <sz val="11"/>
        <rFont val="Calibri"/>
        <family val="2"/>
      </rPr>
      <t>Le nombre CT moyen de l'air doit être de -1000 ± 4 UH.</t>
    </r>
  </si>
  <si>
    <r>
      <t xml:space="preserve">                                                                              </t>
    </r>
    <r>
      <rPr>
        <sz val="11"/>
        <rFont val="Wingdings"/>
        <charset val="2"/>
      </rPr>
      <t>s</t>
    </r>
    <r>
      <rPr>
        <sz val="11"/>
        <rFont val="Calibri"/>
        <family val="2"/>
      </rPr>
      <t xml:space="preserve"> EPp ≥ 2 mm : EPm = EPp ± 1 mm.</t>
    </r>
  </si>
  <si>
    <r>
      <t xml:space="preserve">                                                                            </t>
    </r>
    <r>
      <rPr>
        <sz val="11"/>
        <rFont val="Wingdings"/>
        <charset val="2"/>
      </rPr>
      <t>s</t>
    </r>
    <r>
      <rPr>
        <sz val="11"/>
        <rFont val="Calibri"/>
        <family val="2"/>
      </rPr>
      <t xml:space="preserve"> </t>
    </r>
    <r>
      <rPr>
        <sz val="11"/>
        <rFont val="Calibri"/>
        <family val="2"/>
      </rPr>
      <t>Comparer les valeurs obtenues à celles obtenues lors des tests CQ précédents (contrôle de qualité).</t>
    </r>
  </si>
  <si>
    <r>
      <rPr>
        <b/>
        <u/>
        <sz val="11"/>
        <rFont val="Calibri"/>
        <family val="2"/>
      </rPr>
      <t>Note</t>
    </r>
    <r>
      <rPr>
        <u/>
        <sz val="11"/>
        <rFont val="Calibri"/>
        <family val="2"/>
      </rPr>
      <t xml:space="preserve"> </t>
    </r>
    <r>
      <rPr>
        <sz val="11"/>
        <rFont val="Calibri"/>
        <family val="2"/>
      </rPr>
      <t>: Insérer en annexe de ce rapport, s'il y a lieu, les résulats générés par un logiciel d'analyse automatique.</t>
    </r>
  </si>
  <si>
    <t xml:space="preserve">Matériel utilisé </t>
  </si>
  <si>
    <t>Test 3.8 : Performances du TDM</t>
  </si>
  <si>
    <t>Valeur minimale</t>
  </si>
  <si>
    <t>Valeur maximale</t>
  </si>
  <si>
    <t xml:space="preserve">Filtre standard </t>
  </si>
  <si>
    <t>Nombres CT moyens mesurés</t>
  </si>
  <si>
    <t>Conformité (eau et air)</t>
  </si>
  <si>
    <t xml:space="preserve">Écart absolu entre la valeur mesurée et la VBÉ (évaluation de similarité) </t>
  </si>
  <si>
    <t xml:space="preserve">Respect des STD du manufacturier </t>
  </si>
  <si>
    <t>Écart absolu entre la valeur mesurée et la VBÉ (évaluation de similarité)</t>
  </si>
  <si>
    <t xml:space="preserve">Valeur minimale </t>
  </si>
  <si>
    <t xml:space="preserve">Valeur maximale </t>
  </si>
  <si>
    <t xml:space="preserve">Conformité (eau et air) </t>
  </si>
  <si>
    <r>
      <rPr>
        <b/>
        <u/>
        <sz val="11"/>
        <rFont val="Calibri"/>
        <family val="2"/>
      </rPr>
      <t>Note</t>
    </r>
    <r>
      <rPr>
        <u/>
        <sz val="11"/>
        <rFont val="Calibri"/>
        <family val="2"/>
      </rPr>
      <t xml:space="preserve"> </t>
    </r>
    <r>
      <rPr>
        <sz val="11"/>
        <rFont val="Calibri"/>
        <family val="2"/>
      </rPr>
      <t>: Insérer en annexe de ce rapport,  s'il y a lieu, les résulats générés par un logiciel d'analyse automatique.</t>
    </r>
  </si>
  <si>
    <r>
      <t>Épaisseur de coupe programmée (EP</t>
    </r>
    <r>
      <rPr>
        <vertAlign val="subscript"/>
        <sz val="11"/>
        <rFont val="Calibri"/>
        <family val="2"/>
      </rPr>
      <t>p</t>
    </r>
    <r>
      <rPr>
        <sz val="11"/>
        <rFont val="Calibri"/>
        <family val="2"/>
      </rPr>
      <t xml:space="preserve">) (mm) </t>
    </r>
  </si>
  <si>
    <r>
      <t>Épaisseur de coupe mesurée (EP</t>
    </r>
    <r>
      <rPr>
        <vertAlign val="subscript"/>
        <sz val="11"/>
        <rFont val="Calibri"/>
        <family val="2"/>
      </rPr>
      <t>m</t>
    </r>
    <r>
      <rPr>
        <sz val="11"/>
        <rFont val="Calibri"/>
        <family val="2"/>
      </rPr>
      <t>) (mm)</t>
    </r>
  </si>
  <si>
    <t xml:space="preserve">Critère de conformité  </t>
  </si>
  <si>
    <t>Critère de conformité</t>
  </si>
  <si>
    <r>
      <t xml:space="preserve">                                       </t>
    </r>
    <r>
      <rPr>
        <sz val="11"/>
        <rFont val="Wingdings"/>
        <charset val="2"/>
      </rPr>
      <t></t>
    </r>
    <r>
      <rPr>
        <sz val="11"/>
        <rFont val="Calibri"/>
        <family val="2"/>
      </rPr>
      <t xml:space="preserve"> Précision de l'épaisseur de coupe (EPp désigne l'épaisseur de coupe programmée et EPm désigne l'épaisseur de coupe mesurée) :</t>
    </r>
  </si>
  <si>
    <r>
      <rPr>
        <b/>
        <u/>
        <sz val="11"/>
        <rFont val="Calibri"/>
        <family val="2"/>
      </rPr>
      <t xml:space="preserve">Critères de conformité </t>
    </r>
    <r>
      <rPr>
        <b/>
        <sz val="11"/>
        <rFont val="Calibri"/>
        <family val="2"/>
      </rPr>
      <t xml:space="preserve">: </t>
    </r>
    <r>
      <rPr>
        <sz val="11"/>
        <rFont val="Calibri"/>
        <family val="2"/>
      </rPr>
      <t xml:space="preserve"> </t>
    </r>
    <r>
      <rPr>
        <sz val="11"/>
        <rFont val="Calibri"/>
        <family val="2"/>
      </rPr>
      <t xml:space="preserve">  </t>
    </r>
    <r>
      <rPr>
        <sz val="11"/>
        <rFont val="Wingdings"/>
        <charset val="2"/>
      </rPr>
      <t></t>
    </r>
    <r>
      <rPr>
        <sz val="11"/>
        <rFont val="Calibri"/>
        <family val="2"/>
      </rPr>
      <t xml:space="preserve"> Étalonnage et linéarité des nombres CT : </t>
    </r>
  </si>
  <si>
    <r>
      <t xml:space="preserve">                                                   </t>
    </r>
    <r>
      <rPr>
        <sz val="11"/>
        <rFont val="Wingdings"/>
        <charset val="2"/>
      </rPr>
      <t></t>
    </r>
    <r>
      <rPr>
        <sz val="11"/>
        <rFont val="Calibri"/>
        <family val="2"/>
      </rPr>
      <t xml:space="preserve"> Résolution spatiale : </t>
    </r>
  </si>
  <si>
    <t xml:space="preserve">Valeur mesurée (pl/cm)   </t>
  </si>
  <si>
    <t>Écart absolu à la VBÉ</t>
  </si>
  <si>
    <t xml:space="preserve">Valeur mesurée (pl/cm)  </t>
  </si>
  <si>
    <t>Détectabilité à faible contraste (module CTP 515)</t>
  </si>
  <si>
    <r>
      <t xml:space="preserve">                                                  </t>
    </r>
    <r>
      <rPr>
        <sz val="11"/>
        <rFont val="Wingdings"/>
        <charset val="2"/>
      </rPr>
      <t></t>
    </r>
    <r>
      <rPr>
        <sz val="11"/>
        <rFont val="Calibri"/>
        <family val="2"/>
      </rPr>
      <t xml:space="preserve"> Détectabilité à faible contraste :</t>
    </r>
  </si>
  <si>
    <t>Rapport signal sur bruit</t>
  </si>
  <si>
    <r>
      <t xml:space="preserve">                                                 </t>
    </r>
    <r>
      <rPr>
        <sz val="11"/>
        <rFont val="Wingdings"/>
        <charset val="2"/>
      </rPr>
      <t></t>
    </r>
    <r>
      <rPr>
        <sz val="11"/>
        <rFont val="Calibri"/>
        <family val="2"/>
      </rPr>
      <t xml:space="preserve"> Bruit, nombre CT moyen et uniformité :</t>
    </r>
  </si>
  <si>
    <t xml:space="preserve">Bruit (moyenne des déviations standards des 5 ROI)
</t>
  </si>
  <si>
    <r>
      <t>Variation des luminances p/r à la  luminance moyenne  
|L</t>
    </r>
    <r>
      <rPr>
        <vertAlign val="subscript"/>
        <sz val="11"/>
        <color indexed="8"/>
        <rFont val="Calibri"/>
        <family val="2"/>
      </rPr>
      <t>x</t>
    </r>
    <r>
      <rPr>
        <sz val="11"/>
        <color indexed="8"/>
        <rFont val="Calibri"/>
        <family val="2"/>
      </rPr>
      <t>-L</t>
    </r>
    <r>
      <rPr>
        <vertAlign val="subscript"/>
        <sz val="11"/>
        <color indexed="8"/>
        <rFont val="Calibri"/>
        <family val="2"/>
      </rPr>
      <t>moy</t>
    </r>
    <r>
      <rPr>
        <sz val="11"/>
        <color indexed="8"/>
        <rFont val="Calibri"/>
        <family val="2"/>
      </rPr>
      <t>|/L</t>
    </r>
    <r>
      <rPr>
        <vertAlign val="subscript"/>
        <sz val="11"/>
        <color indexed="8"/>
        <rFont val="Calibri"/>
        <family val="2"/>
      </rPr>
      <t xml:space="preserve">moy </t>
    </r>
    <r>
      <rPr>
        <sz val="11"/>
        <color indexed="8"/>
        <rFont val="Calibri"/>
        <family val="2"/>
      </rPr>
      <t>≤ 15 %</t>
    </r>
  </si>
  <si>
    <r>
      <t>Supérieur gauche 
(L</t>
    </r>
    <r>
      <rPr>
        <vertAlign val="subscript"/>
        <sz val="11"/>
        <color indexed="8"/>
        <rFont val="Calibri"/>
        <family val="2"/>
      </rPr>
      <t>sg</t>
    </r>
    <r>
      <rPr>
        <sz val="11"/>
        <color indexed="8"/>
        <rFont val="Calibri"/>
        <family val="2"/>
      </rPr>
      <t>)</t>
    </r>
  </si>
  <si>
    <r>
      <t>Supérieur droit 
(L</t>
    </r>
    <r>
      <rPr>
        <vertAlign val="subscript"/>
        <sz val="11"/>
        <color indexed="8"/>
        <rFont val="Calibri"/>
        <family val="2"/>
      </rPr>
      <t>sd</t>
    </r>
    <r>
      <rPr>
        <sz val="11"/>
        <color indexed="8"/>
        <rFont val="Calibri"/>
        <family val="2"/>
      </rPr>
      <t>)</t>
    </r>
  </si>
  <si>
    <r>
      <t>Centre 
(L</t>
    </r>
    <r>
      <rPr>
        <vertAlign val="subscript"/>
        <sz val="11"/>
        <color indexed="8"/>
        <rFont val="Calibri"/>
        <family val="2"/>
      </rPr>
      <t>c</t>
    </r>
    <r>
      <rPr>
        <sz val="11"/>
        <color indexed="8"/>
        <rFont val="Calibri"/>
        <family val="2"/>
      </rPr>
      <t xml:space="preserve">)   </t>
    </r>
  </si>
  <si>
    <r>
      <t>Inférieur gauche 
(L</t>
    </r>
    <r>
      <rPr>
        <vertAlign val="subscript"/>
        <sz val="11"/>
        <color indexed="8"/>
        <rFont val="Calibri"/>
        <family val="2"/>
      </rPr>
      <t>ig</t>
    </r>
    <r>
      <rPr>
        <sz val="11"/>
        <color indexed="8"/>
        <rFont val="Calibri"/>
        <family val="2"/>
      </rPr>
      <t>)</t>
    </r>
  </si>
  <si>
    <r>
      <t>Inférieur droit 
(L</t>
    </r>
    <r>
      <rPr>
        <vertAlign val="subscript"/>
        <sz val="11"/>
        <color indexed="8"/>
        <rFont val="Calibri"/>
        <family val="2"/>
      </rPr>
      <t>id</t>
    </r>
    <r>
      <rPr>
        <sz val="11"/>
        <color indexed="8"/>
        <rFont val="Calibri"/>
        <family val="2"/>
      </rPr>
      <t>)</t>
    </r>
  </si>
  <si>
    <r>
      <t xml:space="preserve">Luminance ambiante en mode lecture (cd/m2)  - </t>
    </r>
    <r>
      <rPr>
        <i/>
        <sz val="16"/>
        <color indexed="8"/>
        <rFont val="Calibri"/>
        <family val="2"/>
      </rPr>
      <t>L</t>
    </r>
    <r>
      <rPr>
        <sz val="11"/>
        <color indexed="8"/>
        <rFont val="Calibri"/>
        <family val="2"/>
      </rPr>
      <t>amb:</t>
    </r>
  </si>
  <si>
    <r>
      <t>Déviation |δ</t>
    </r>
    <r>
      <rPr>
        <vertAlign val="subscript"/>
        <sz val="11"/>
        <color indexed="8"/>
        <rFont val="Calibri"/>
        <family val="2"/>
      </rPr>
      <t>m</t>
    </r>
    <r>
      <rPr>
        <vertAlign val="superscript"/>
        <sz val="11"/>
        <color indexed="8"/>
        <rFont val="Calibri"/>
        <family val="2"/>
      </rPr>
      <t>D</t>
    </r>
    <r>
      <rPr>
        <sz val="11"/>
        <color indexed="8"/>
        <rFont val="Calibri"/>
        <family val="2"/>
      </rPr>
      <t>-δ</t>
    </r>
    <r>
      <rPr>
        <vertAlign val="subscript"/>
        <sz val="11"/>
        <color indexed="8"/>
        <rFont val="Calibri"/>
        <family val="2"/>
      </rPr>
      <t>m</t>
    </r>
    <r>
      <rPr>
        <sz val="11"/>
        <color indexed="8"/>
        <rFont val="Calibri"/>
        <family val="2"/>
      </rPr>
      <t>| /δ</t>
    </r>
    <r>
      <rPr>
        <vertAlign val="subscript"/>
        <sz val="11"/>
        <color indexed="8"/>
        <rFont val="Calibri"/>
        <family val="2"/>
      </rPr>
      <t>m</t>
    </r>
    <r>
      <rPr>
        <vertAlign val="superscript"/>
        <sz val="11"/>
        <color indexed="8"/>
        <rFont val="Calibri"/>
        <family val="2"/>
      </rPr>
      <t xml:space="preserve">D </t>
    </r>
  </si>
  <si>
    <r>
      <t>Déviation  |δ</t>
    </r>
    <r>
      <rPr>
        <vertAlign val="subscript"/>
        <sz val="11"/>
        <color indexed="8"/>
        <rFont val="Calibri"/>
        <family val="2"/>
      </rPr>
      <t>m</t>
    </r>
    <r>
      <rPr>
        <vertAlign val="superscript"/>
        <sz val="11"/>
        <color indexed="8"/>
        <rFont val="Calibri"/>
        <family val="2"/>
      </rPr>
      <t>D</t>
    </r>
    <r>
      <rPr>
        <sz val="11"/>
        <color indexed="8"/>
        <rFont val="Calibri"/>
        <family val="2"/>
      </rPr>
      <t>-δ</t>
    </r>
    <r>
      <rPr>
        <vertAlign val="subscript"/>
        <sz val="11"/>
        <color indexed="8"/>
        <rFont val="Calibri"/>
        <family val="2"/>
      </rPr>
      <t>m</t>
    </r>
    <r>
      <rPr>
        <sz val="11"/>
        <color indexed="8"/>
        <rFont val="Calibri"/>
        <family val="2"/>
      </rPr>
      <t>| /δ</t>
    </r>
    <r>
      <rPr>
        <vertAlign val="subscript"/>
        <sz val="11"/>
        <color indexed="8"/>
        <rFont val="Calibri"/>
        <family val="2"/>
      </rPr>
      <t>m</t>
    </r>
    <r>
      <rPr>
        <vertAlign val="superscript"/>
        <sz val="11"/>
        <color indexed="8"/>
        <rFont val="Calibri"/>
        <family val="2"/>
      </rPr>
      <t>D</t>
    </r>
    <r>
      <rPr>
        <sz val="11"/>
        <color indexed="8"/>
        <rFont val="Calibri"/>
        <family val="2"/>
      </rPr>
      <t xml:space="preserve"> </t>
    </r>
  </si>
  <si>
    <r>
      <t>Luminance maximale (L</t>
    </r>
    <r>
      <rPr>
        <vertAlign val="subscript"/>
        <sz val="11"/>
        <color indexed="8"/>
        <rFont val="Calibri"/>
        <family val="2"/>
      </rPr>
      <t>max</t>
    </r>
    <r>
      <rPr>
        <sz val="11"/>
        <color indexed="8"/>
        <rFont val="Calibri"/>
        <family val="2"/>
      </rPr>
      <t xml:space="preserve"> </t>
    </r>
    <r>
      <rPr>
        <sz val="11"/>
        <color indexed="8"/>
        <rFont val="Symbol"/>
        <family val="1"/>
        <charset val="2"/>
      </rPr>
      <t>³</t>
    </r>
    <r>
      <rPr>
        <sz val="11"/>
        <color indexed="8"/>
        <rFont val="Calibri"/>
        <family val="2"/>
      </rPr>
      <t xml:space="preserve"> 170 cd/m</t>
    </r>
    <r>
      <rPr>
        <vertAlign val="superscript"/>
        <sz val="11"/>
        <color indexed="8"/>
        <rFont val="Calibri"/>
        <family val="2"/>
      </rPr>
      <t>2</t>
    </r>
    <r>
      <rPr>
        <sz val="11"/>
        <color indexed="8"/>
        <rFont val="Calibri"/>
        <family val="2"/>
      </rPr>
      <t>)</t>
    </r>
  </si>
  <si>
    <r>
      <t xml:space="preserve">   j</t>
    </r>
    <r>
      <rPr>
        <vertAlign val="subscript"/>
        <sz val="10"/>
        <color indexed="8"/>
        <rFont val="Albany"/>
      </rPr>
      <t>m</t>
    </r>
  </si>
  <si>
    <r>
      <t>δ</t>
    </r>
    <r>
      <rPr>
        <vertAlign val="subscript"/>
        <sz val="10"/>
        <color indexed="8"/>
        <rFont val="Calibri"/>
        <family val="2"/>
      </rPr>
      <t>m</t>
    </r>
    <r>
      <rPr>
        <vertAlign val="superscript"/>
        <sz val="10"/>
        <color indexed="8"/>
        <rFont val="Calibri"/>
        <family val="2"/>
      </rPr>
      <t>D</t>
    </r>
  </si>
  <si>
    <r>
      <t>L</t>
    </r>
    <r>
      <rPr>
        <vertAlign val="subscript"/>
        <sz val="11"/>
        <color indexed="8"/>
        <rFont val="Calibri"/>
        <family val="2"/>
      </rPr>
      <t>m</t>
    </r>
  </si>
  <si>
    <r>
      <t>j(L</t>
    </r>
    <r>
      <rPr>
        <vertAlign val="subscript"/>
        <sz val="11"/>
        <color indexed="8"/>
        <rFont val="Calibri"/>
        <family val="2"/>
      </rPr>
      <t>m</t>
    </r>
    <r>
      <rPr>
        <sz val="11"/>
        <color indexed="8"/>
        <rFont val="Calibri"/>
        <family val="2"/>
      </rPr>
      <t>)</t>
    </r>
  </si>
  <si>
    <r>
      <t>δ</t>
    </r>
    <r>
      <rPr>
        <vertAlign val="subscript"/>
        <sz val="11"/>
        <color indexed="8"/>
        <rFont val="Calibri"/>
        <family val="2"/>
      </rPr>
      <t>m</t>
    </r>
  </si>
  <si>
    <r>
      <t>L</t>
    </r>
    <r>
      <rPr>
        <vertAlign val="subscript"/>
        <sz val="10"/>
        <rFont val="Arial"/>
        <family val="2"/>
      </rPr>
      <t>min</t>
    </r>
  </si>
  <si>
    <r>
      <t>L</t>
    </r>
    <r>
      <rPr>
        <vertAlign val="subscript"/>
        <sz val="10"/>
        <rFont val="Arial"/>
        <family val="2"/>
      </rPr>
      <t>max</t>
    </r>
  </si>
  <si>
    <r>
      <t>(J</t>
    </r>
    <r>
      <rPr>
        <vertAlign val="subscript"/>
        <sz val="11"/>
        <rFont val="Arial"/>
        <family val="2"/>
      </rPr>
      <t>max</t>
    </r>
    <r>
      <rPr>
        <sz val="11"/>
        <rFont val="Arial"/>
        <family val="2"/>
      </rPr>
      <t>-J</t>
    </r>
    <r>
      <rPr>
        <vertAlign val="subscript"/>
        <sz val="11"/>
        <rFont val="Arial"/>
        <family val="2"/>
      </rPr>
      <t>min</t>
    </r>
    <r>
      <rPr>
        <sz val="11"/>
        <rFont val="Arial"/>
        <family val="2"/>
      </rPr>
      <t>)/(p</t>
    </r>
    <r>
      <rPr>
        <vertAlign val="subscript"/>
        <sz val="11"/>
        <rFont val="Arial"/>
        <family val="2"/>
      </rPr>
      <t>max</t>
    </r>
    <r>
      <rPr>
        <sz val="11"/>
        <rFont val="Arial"/>
        <family val="2"/>
      </rPr>
      <t>-p</t>
    </r>
    <r>
      <rPr>
        <vertAlign val="subscript"/>
        <sz val="11"/>
        <rFont val="Arial"/>
        <family val="2"/>
      </rPr>
      <t>min</t>
    </r>
    <r>
      <rPr>
        <sz val="11"/>
        <rFont val="Arial"/>
        <family val="2"/>
      </rPr>
      <t>) :</t>
    </r>
  </si>
  <si>
    <r>
      <t>J</t>
    </r>
    <r>
      <rPr>
        <vertAlign val="subscript"/>
        <sz val="11"/>
        <color indexed="8"/>
        <rFont val="Calibri"/>
        <family val="2"/>
      </rPr>
      <t>min</t>
    </r>
  </si>
  <si>
    <t>Manon Rouleau, ing., ex-directrice intérimaire, CECR</t>
  </si>
  <si>
    <t>Mise en page réalisée par :</t>
  </si>
  <si>
    <t>**Notes :</t>
  </si>
  <si>
    <r>
      <t xml:space="preserve">N'hésitez pas à contacter le CECR pour toute question concernant ce fichier au 1 877 839-1217 ou au </t>
    </r>
    <r>
      <rPr>
        <u/>
        <sz val="11"/>
        <color indexed="8"/>
        <rFont val="Calibri"/>
        <family val="2"/>
      </rPr>
      <t>cecr.chus@ssss.gouv.qc.ca</t>
    </r>
    <r>
      <rPr>
        <sz val="11"/>
        <color theme="1"/>
        <rFont val="Calibri"/>
        <family val="2"/>
        <scheme val="minor"/>
      </rPr>
      <t>.</t>
    </r>
  </si>
  <si>
    <t>6 : Évaluation de la fonction d'affichage des niveaux de gris</t>
  </si>
  <si>
    <r>
      <t xml:space="preserve">Rapport imprimable, généré automatiquement à partir des données collectées, des observations et analyses effectuées ainsi que des recommandations inscrites dans les différents onglets associés aux tests de contrôle de qualité recommandés par le Module. 
</t>
    </r>
    <r>
      <rPr>
        <u/>
        <sz val="11"/>
        <color indexed="8"/>
        <rFont val="Calibri"/>
        <family val="2"/>
      </rPr>
      <t>IMPORTANT</t>
    </r>
    <r>
      <rPr>
        <sz val="11"/>
        <color indexed="8"/>
        <rFont val="Calibri"/>
        <family val="2"/>
      </rPr>
      <t xml:space="preserve">: Il est de la responsabilité du professionnel ayant réalisé ces tests et analysé les résultats de :
    </t>
    </r>
    <r>
      <rPr>
        <sz val="11"/>
        <color indexed="8"/>
        <rFont val="Wingdings"/>
        <charset val="2"/>
      </rPr>
      <t></t>
    </r>
    <r>
      <rPr>
        <sz val="11"/>
        <color indexed="8"/>
        <rFont val="Calibri"/>
        <family val="2"/>
      </rPr>
      <t xml:space="preserve"> Réviser les données transférées automatiquement dans cet onglet et de s'assurer de leur validité et exactitude;
    </t>
    </r>
    <r>
      <rPr>
        <sz val="11"/>
        <color indexed="8"/>
        <rFont val="Wingdings"/>
        <charset val="2"/>
      </rPr>
      <t></t>
    </r>
    <r>
      <rPr>
        <sz val="11"/>
        <color indexed="8"/>
        <rFont val="Calibri"/>
        <family val="2"/>
      </rPr>
      <t xml:space="preserve"> Ajouter toute autre information pertinente au rapport;
    </t>
    </r>
    <r>
      <rPr>
        <sz val="11"/>
        <color indexed="8"/>
        <rFont val="Wingdings"/>
        <charset val="2"/>
      </rPr>
      <t></t>
    </r>
    <r>
      <rPr>
        <sz val="11"/>
        <color indexed="8"/>
        <rFont val="Calibri"/>
        <family val="2"/>
      </rPr>
      <t xml:space="preserve"> Rédiger son analyse générale des données recueillies et sa conclusion finale (à la seconde page du rapport);
    </t>
    </r>
    <r>
      <rPr>
        <sz val="11"/>
        <color indexed="8"/>
        <rFont val="Wingdings"/>
        <charset val="2"/>
      </rPr>
      <t></t>
    </r>
    <r>
      <rPr>
        <sz val="11"/>
        <color indexed="8"/>
        <rFont val="Calibri"/>
        <family val="2"/>
      </rPr>
      <t xml:space="preserve"> Signer le rapport (à la seconde page du rapport);
    </t>
    </r>
    <r>
      <rPr>
        <sz val="11"/>
        <color indexed="8"/>
        <rFont val="Wingdings"/>
        <charset val="2"/>
      </rPr>
      <t></t>
    </r>
    <r>
      <rPr>
        <sz val="11"/>
        <color indexed="8"/>
        <rFont val="Calibri"/>
        <family val="2"/>
      </rPr>
      <t xml:space="preserve"> Joindre un plan de blindage de la salle de TDM et de ses environs (à l'échelle, complet et à jour) en annexe du rapport remis à l'établissement;
    </t>
    </r>
    <r>
      <rPr>
        <sz val="11"/>
        <color indexed="8"/>
        <rFont val="Wingdings"/>
        <charset val="2"/>
      </rPr>
      <t></t>
    </r>
    <r>
      <rPr>
        <sz val="11"/>
        <color indexed="8"/>
        <rFont val="Calibri"/>
        <family val="2"/>
      </rPr>
      <t xml:space="preserve"> Joindre en annexe tout autre document jugé pertinent;
    </t>
    </r>
    <r>
      <rPr>
        <sz val="11"/>
        <color indexed="8"/>
        <rFont val="Wingdings"/>
        <charset val="2"/>
      </rPr>
      <t></t>
    </r>
    <r>
      <rPr>
        <sz val="11"/>
        <color indexed="8"/>
        <rFont val="Calibri"/>
        <family val="2"/>
      </rPr>
      <t xml:space="preserve"> Informer rapidement l'établissement de toute situation dont il a connaissance, pouvant potentiellement mettre en jeu la sécurité des travailleurs, des membres 
        du public ou des patients ou encore, nuire à la bonne marche des examens cliniques;
    </t>
    </r>
    <r>
      <rPr>
        <sz val="11"/>
        <color indexed="8"/>
        <rFont val="Wingdings"/>
        <charset val="2"/>
      </rPr>
      <t></t>
    </r>
    <r>
      <rPr>
        <sz val="11"/>
        <color indexed="8"/>
        <rFont val="Calibri"/>
        <family val="2"/>
      </rPr>
      <t xml:space="preserve"> Remettre à l'établissement un rapport complet et signé, dans les meilleurs délais.</t>
    </r>
  </si>
  <si>
    <r>
      <t xml:space="preserve">Y inscrire toutes les informations générales pertinentes et requises pour l'évaluation de l'installation TDM et d'un échantillon de moniteurs diagnostiques ainsi que pour la production du rapport de contrôle de qualité. </t>
    </r>
    <r>
      <rPr>
        <u/>
        <sz val="11"/>
        <color indexed="8"/>
        <rFont val="Calibri"/>
        <family val="2"/>
      </rPr>
      <t xml:space="preserve"> 
IMPORTANT </t>
    </r>
    <r>
      <rPr>
        <sz val="11"/>
        <color indexed="8"/>
        <rFont val="Calibri"/>
        <family val="2"/>
      </rPr>
      <t>: Assurez-vous d'y inscrire les informations sur l'installation TDM évaluée ainsi que sur les stations de lecture diagnostiques évaluées, avant de compléter les autres onglets. Certaines informations seront transférées automatiquement.</t>
    </r>
  </si>
  <si>
    <t xml:space="preserve">    ▪ Le motif utilisé pour évaluer la distorsion géométrique doit apparaître centré dans l'écran. </t>
  </si>
  <si>
    <t xml:space="preserve">    ▪ Aucune non-uniformité ponctuelle de taille supérieure à 1 cm ne doit être observée sur chacune des mires.</t>
  </si>
  <si>
    <t xml:space="preserve">    ▪ Pour chaque mire, la mesure de luminance de chaque zone ( Lsg, Lsd, Lc, Lig et Lid) ne doit pas s'écarter de plus de 15 % par rapport à la moyenne des mesures de luminance de toutes les zones (luminance d'une zone = luminance moyenne ± 15 %).</t>
  </si>
  <si>
    <t xml:space="preserve">    ▪ La déviation maximale entre les mesures de luminance des 5 zones doit être inférieure à 30 %.</t>
  </si>
  <si>
    <r>
      <t xml:space="preserve">    ▪ La luminance maximale de chaque moniteur doit être supérieure à 170 cd/cm</t>
    </r>
    <r>
      <rPr>
        <vertAlign val="superscript"/>
        <sz val="11"/>
        <color indexed="8"/>
        <rFont val="Calibri"/>
        <family val="2"/>
      </rPr>
      <t>2</t>
    </r>
    <r>
      <rPr>
        <sz val="11"/>
        <color theme="1"/>
        <rFont val="Calibri"/>
        <family val="2"/>
        <scheme val="minor"/>
      </rPr>
      <t>.</t>
    </r>
  </si>
  <si>
    <t xml:space="preserve">    ▪ L'écart de luminance entre les moniteurs droit et gauche doit être inférieur ou égal à    10 %.</t>
  </si>
  <si>
    <t xml:space="preserve"> 6.2  Mesures et analyse </t>
  </si>
  <si>
    <t>Similarité avec les valeurs de base établies</t>
  </si>
  <si>
    <t>a) Visibilité des structures</t>
  </si>
  <si>
    <t xml:space="preserve">b) Rapport signal bruit (RSB) </t>
  </si>
  <si>
    <t>Écart relatif du RSB mesuré p/r à la VBÉ</t>
  </si>
  <si>
    <t xml:space="preserve">Compagnie / établissement     </t>
  </si>
  <si>
    <t>Test 3.2 : A) Analyse de blindage (conditions actuelles)</t>
  </si>
  <si>
    <r>
      <rPr>
        <b/>
        <u/>
        <sz val="11"/>
        <rFont val="Calibri"/>
        <family val="2"/>
      </rPr>
      <t>Matériel :</t>
    </r>
    <r>
      <rPr>
        <sz val="11"/>
        <rFont val="Calibri"/>
        <family val="2"/>
      </rPr>
      <t xml:space="preserve">   </t>
    </r>
    <r>
      <rPr>
        <sz val="11"/>
        <rFont val="Wingdings"/>
        <charset val="2"/>
      </rPr>
      <t></t>
    </r>
    <r>
      <rPr>
        <sz val="11"/>
        <rFont val="Calibri"/>
        <family val="2"/>
      </rPr>
      <t xml:space="preserve"> Plan à l'échelle, complet et à jour de la salle de tomodensitométrie et de ses environs
                       </t>
    </r>
    <r>
      <rPr>
        <sz val="11"/>
        <rFont val="Wingdings"/>
        <charset val="2"/>
      </rPr>
      <t></t>
    </r>
    <r>
      <rPr>
        <sz val="11"/>
        <rFont val="Calibri"/>
        <family val="2"/>
      </rPr>
      <t xml:space="preserve"> Spécifications techniques du tomodensitomètre (incluant les courbes de distribution du rayonnement à proximité du tomodensitomètre pour un protocole connu)
                       </t>
    </r>
    <r>
      <rPr>
        <sz val="11"/>
        <rFont val="Wingdings"/>
        <charset val="2"/>
      </rPr>
      <t></t>
    </r>
    <r>
      <rPr>
        <sz val="11"/>
        <rFont val="Calibri"/>
        <family val="2"/>
      </rPr>
      <t xml:space="preserve"> </t>
    </r>
    <r>
      <rPr>
        <i/>
        <sz val="11"/>
        <rFont val="Calibri"/>
        <family val="2"/>
      </rPr>
      <t>NCRP Report No. 147, Structural Shielding Design for Medical X-Ray Imaging Facilities</t>
    </r>
  </si>
  <si>
    <t>Abdomen-pelvis</t>
  </si>
  <si>
    <r>
      <t xml:space="preserve">Coefficients d'occupation utilisés 
</t>
    </r>
    <r>
      <rPr>
        <i/>
        <sz val="11"/>
        <color indexed="8"/>
        <rFont val="Calibri"/>
        <family val="2"/>
      </rPr>
      <t>(Note : S'il y a lieu, expliciter toute utilisation de coefficients d'occupation différents de ceux recommandés.)</t>
    </r>
  </si>
  <si>
    <t>Analyse détaillée du blindage actuel, si des changements ont été notés lors de l'analyse ci-dessus</t>
  </si>
  <si>
    <t>Test 3.2 : B) Analyse de blindage (modifications d'utilisation du TDM et des pièces environnantes planifiées)</t>
  </si>
  <si>
    <t>Test 3.3 : Ouverture du collimateur</t>
  </si>
  <si>
    <t>Test 3.4 : Performances du tube radiogène</t>
  </si>
  <si>
    <t>Exposition (mR) ou kerma dans l’air (mGy) mesuré</t>
  </si>
  <si>
    <t>Test 3.5 : Mesure de l'exposition - Image de localisation</t>
  </si>
  <si>
    <r>
      <rPr>
        <b/>
        <u/>
        <sz val="11"/>
        <rFont val="Calibri"/>
        <family val="2"/>
      </rPr>
      <t xml:space="preserve">Critères de conformité </t>
    </r>
    <r>
      <rPr>
        <b/>
        <sz val="11"/>
        <rFont val="Calibri"/>
        <family val="2"/>
      </rPr>
      <t xml:space="preserve">:  </t>
    </r>
    <r>
      <rPr>
        <sz val="11"/>
        <rFont val="Calibri"/>
        <family val="2"/>
      </rPr>
      <t xml:space="preserve"> </t>
    </r>
    <r>
      <rPr>
        <sz val="11"/>
        <rFont val="Wingdings"/>
        <charset val="2"/>
      </rPr>
      <t></t>
    </r>
    <r>
      <rPr>
        <sz val="11"/>
        <rFont val="Calibri"/>
        <family val="2"/>
      </rPr>
      <t xml:space="preserve"> </t>
    </r>
    <r>
      <rPr>
        <sz val="11"/>
        <rFont val="Calibri"/>
        <family val="2"/>
      </rPr>
      <t>L'écart entre le CTDIvol estimé par le système et le CTDIvol calculé à partir des 
                                                     CTDI100 mesurés ne doit pas dépasser ± 20 %. Idéalement, l'écart devrait être 
                                                     inférieur à ± 10 %.</t>
    </r>
  </si>
  <si>
    <t>Protocole Thorax standard - adulte</t>
  </si>
  <si>
    <t>Protocole Tête standard - adulte</t>
  </si>
  <si>
    <r>
      <rPr>
        <b/>
        <u/>
        <sz val="11"/>
        <rFont val="Calibri"/>
        <family val="2"/>
      </rPr>
      <t xml:space="preserve">Objectif </t>
    </r>
    <r>
      <rPr>
        <b/>
        <sz val="11"/>
        <rFont val="Calibri"/>
        <family val="2"/>
      </rPr>
      <t>:</t>
    </r>
    <r>
      <rPr>
        <sz val="11"/>
        <rFont val="Calibri"/>
        <family val="2"/>
      </rPr>
      <t xml:space="preserve"> Vérifier la précision de l'indice de dose tomodensitométrique volumique (CTDI</t>
    </r>
    <r>
      <rPr>
        <vertAlign val="subscript"/>
        <sz val="11"/>
        <rFont val="Calibri"/>
        <family val="2"/>
      </rPr>
      <t>vol</t>
    </r>
    <r>
      <rPr>
        <sz val="11"/>
        <rFont val="Calibri"/>
        <family val="2"/>
      </rPr>
      <t>)</t>
    </r>
    <r>
      <rPr>
        <vertAlign val="subscript"/>
        <sz val="11"/>
        <rFont val="Calibri"/>
        <family val="2"/>
      </rPr>
      <t xml:space="preserve"> </t>
    </r>
    <r>
      <rPr>
        <sz val="11"/>
        <rFont val="Calibri"/>
        <family val="2"/>
      </rPr>
      <t>affiché par le 
                    système lors de la réalisation des protocoles, pour les différentes ouvertures de faisceau utilisées 
                    cliniquement, autant pour le protocole de base de tête que pour celui de corps.</t>
    </r>
  </si>
  <si>
    <t>Protocole Thorax standard - pédiatrique</t>
  </si>
  <si>
    <t>Protocole Tête standard - pédiatrique</t>
  </si>
  <si>
    <t>Jaune : valeurs théoriques de référence</t>
  </si>
  <si>
    <r>
      <t xml:space="preserve">                                     </t>
    </r>
    <r>
      <rPr>
        <sz val="11"/>
        <rFont val="Wingdings"/>
        <charset val="2"/>
      </rPr>
      <t></t>
    </r>
    <r>
      <rPr>
        <sz val="11"/>
        <rFont val="Calibri"/>
        <family val="2"/>
      </rPr>
      <t xml:space="preserve"> </t>
    </r>
    <r>
      <rPr>
        <sz val="11"/>
        <rFont val="Calibri"/>
        <family val="2"/>
      </rPr>
      <t>Logiciel de traitement et d'analyse (LTA) d'images (exemple : Image  J, eFilm, etc.)</t>
    </r>
  </si>
  <si>
    <r>
      <t xml:space="preserve">                                     </t>
    </r>
    <r>
      <rPr>
        <sz val="11"/>
        <rFont val="Wingdings"/>
        <charset val="2"/>
      </rPr>
      <t></t>
    </r>
    <r>
      <rPr>
        <sz val="11"/>
        <rFont val="Calibri"/>
        <family val="2"/>
      </rPr>
      <t xml:space="preserve"> </t>
    </r>
    <r>
      <rPr>
        <sz val="11"/>
        <rFont val="Calibri"/>
        <family val="2"/>
      </rPr>
      <t>Rapport d'acceptation du TDM incluant les valeurs de base établies (VBÉ)</t>
    </r>
  </si>
  <si>
    <r>
      <t xml:space="preserve">                                     </t>
    </r>
    <r>
      <rPr>
        <sz val="11"/>
        <rFont val="Wingdings"/>
        <charset val="2"/>
      </rPr>
      <t></t>
    </r>
    <r>
      <rPr>
        <sz val="11"/>
        <rFont val="Calibri"/>
        <family val="2"/>
      </rPr>
      <t xml:space="preserve"> </t>
    </r>
    <r>
      <rPr>
        <sz val="11"/>
        <rFont val="Calibri"/>
        <family val="2"/>
      </rPr>
      <t>Standards de doses et de qualité d'images du TDM émis par le manufacturier</t>
    </r>
  </si>
  <si>
    <r>
      <t xml:space="preserve">                                     </t>
    </r>
    <r>
      <rPr>
        <sz val="11"/>
        <rFont val="Wingdings"/>
        <charset val="2"/>
      </rPr>
      <t></t>
    </r>
    <r>
      <rPr>
        <sz val="11"/>
        <rFont val="Calibri"/>
        <family val="2"/>
      </rPr>
      <t xml:space="preserve"> </t>
    </r>
    <r>
      <rPr>
        <sz val="11"/>
        <rFont val="Calibri"/>
        <family val="2"/>
      </rPr>
      <t>Logiciel d'analyse automatique (LLA) des images du fantôme Catphan 600 (Veuillez noter que ce logiciel est optionnel. Une analyse visuelle peut aussi être réalisée.)</t>
    </r>
  </si>
  <si>
    <r>
      <t xml:space="preserve">                                                                              </t>
    </r>
    <r>
      <rPr>
        <sz val="11"/>
        <rFont val="Wingdings"/>
        <charset val="2"/>
      </rPr>
      <t>s</t>
    </r>
    <r>
      <rPr>
        <sz val="11"/>
        <rFont val="Calibri"/>
        <family val="2"/>
      </rPr>
      <t xml:space="preserve"> EPp &lt; 1 mm : EPm = EPp ± 0,5 mm;</t>
    </r>
  </si>
  <si>
    <t xml:space="preserve">Valeurs théoriques des nombres CT </t>
  </si>
  <si>
    <t xml:space="preserve">Écart absolu entre la valeur mesurée et celle du CQ précédent (évaluation de similarité) </t>
  </si>
  <si>
    <t>Écart absolu entre la valeur mesurée et celle du CQ précédent (évaluation de similarité)</t>
  </si>
  <si>
    <t>Étalonnage et linéarité des nombres CT (module CTP 591)</t>
  </si>
  <si>
    <t>Résolution spatiale (module CTP 528)</t>
  </si>
  <si>
    <t>15 % de la VBÉ (pl/cm)</t>
  </si>
  <si>
    <t>Nombre de paires de lignes par cm visible</t>
  </si>
  <si>
    <t>Rapport signal bruit (module CTP 515) (pour les 3 structures extérieures de 15 mm de diamètre)</t>
  </si>
  <si>
    <t>% de contraste calculé par le logiciel pour les cercles ci-dessous</t>
  </si>
  <si>
    <r>
      <t xml:space="preserve">                                                         </t>
    </r>
    <r>
      <rPr>
        <sz val="11"/>
        <rFont val="Wingdings"/>
        <charset val="2"/>
      </rPr>
      <t>s</t>
    </r>
    <r>
      <rPr>
        <sz val="11"/>
        <rFont val="Calibri"/>
        <family val="2"/>
      </rPr>
      <t xml:space="preserve"> </t>
    </r>
    <r>
      <rPr>
        <sz val="11"/>
        <rFont val="Calibri"/>
        <family val="2"/>
      </rPr>
      <t>Les nombres CT moyens des différentes ROI dans le module CTP 486 doivent se situer typiquement entre 5 UH et 18 UH.</t>
    </r>
  </si>
  <si>
    <t>Conformité de l'uniformité 
(Écart du nombre CT p/r au centre  &lt; 5 UH)</t>
  </si>
  <si>
    <t>Conformité de la variation du bruit 
(Écart relatif p/r aux VBÉ  ≤ 15 %)</t>
  </si>
  <si>
    <t>Similarité du bruit moyen mesuré 
p/r aux  VCQP</t>
  </si>
  <si>
    <t>Bruit (moyenne des déviations standards des 5 ROI)</t>
  </si>
  <si>
    <t xml:space="preserve">Valeurs de base établies (VBÉ) (test d'acceptation)   </t>
  </si>
  <si>
    <t xml:space="preserve">Écart relatif du bruit  p/r aux VBÉ </t>
  </si>
  <si>
    <r>
      <t xml:space="preserve">Absence de non-uniformités ponctuelles </t>
    </r>
    <r>
      <rPr>
        <sz val="11"/>
        <rFont val="Symbol"/>
        <family val="1"/>
        <charset val="2"/>
      </rPr>
      <t>³</t>
    </r>
    <r>
      <rPr>
        <sz val="9.9"/>
        <rFont val="Calibri"/>
        <family val="2"/>
      </rPr>
      <t xml:space="preserve"> 1 cm</t>
    </r>
  </si>
  <si>
    <r>
      <t xml:space="preserve">Absence de non-uniformités 
ponctuelles </t>
    </r>
    <r>
      <rPr>
        <sz val="11"/>
        <rFont val="Symbol"/>
        <family val="1"/>
        <charset val="2"/>
      </rPr>
      <t>³</t>
    </r>
    <r>
      <rPr>
        <sz val="11"/>
        <rFont val="Calibri"/>
        <family val="2"/>
      </rPr>
      <t xml:space="preserve"> 1 cm</t>
    </r>
  </si>
  <si>
    <t>Évaluation quantitative de l'uniformité (mire TG18-UNL10 et mire TG18-UNL80)</t>
  </si>
  <si>
    <r>
      <t>Écart des luminances p/r à la 
luminance du centre 
|L</t>
    </r>
    <r>
      <rPr>
        <vertAlign val="subscript"/>
        <sz val="11"/>
        <color indexed="8"/>
        <rFont val="Calibri"/>
        <family val="2"/>
      </rPr>
      <t>x</t>
    </r>
    <r>
      <rPr>
        <sz val="11"/>
        <color indexed="8"/>
        <rFont val="Calibri"/>
        <family val="2"/>
      </rPr>
      <t>-L</t>
    </r>
    <r>
      <rPr>
        <vertAlign val="subscript"/>
        <sz val="11"/>
        <color indexed="8"/>
        <rFont val="Calibri"/>
        <family val="2"/>
      </rPr>
      <t>centre</t>
    </r>
    <r>
      <rPr>
        <sz val="11"/>
        <color indexed="8"/>
        <rFont val="Calibri"/>
        <family val="2"/>
      </rPr>
      <t>|/L</t>
    </r>
    <r>
      <rPr>
        <vertAlign val="subscript"/>
        <sz val="11"/>
        <color indexed="8"/>
        <rFont val="Calibri"/>
        <family val="2"/>
      </rPr>
      <t>centre</t>
    </r>
    <r>
      <rPr>
        <sz val="11"/>
        <color indexed="8"/>
        <rFont val="Calibri"/>
        <family val="2"/>
      </rPr>
      <t xml:space="preserve"> ≤ 15 %</t>
    </r>
  </si>
  <si>
    <t>GSDF DICOM 3.14 standard</t>
  </si>
  <si>
    <t>Conformité (Oui/Non)</t>
  </si>
  <si>
    <t>Manufacturier</t>
  </si>
  <si>
    <r>
      <t xml:space="preserve">Chacun de ces onglets est numéroté de façon à correspondre à un test de la section 3 du Module.
Les premières lignes de chacun de ces onglets résument l'objectif du test, la fréquence minimale à laquelle il doit être réalisé, le matériel requis ainsi que les
critères de conformité provenant du Module. De plus, s'il y a lieu, on y ajoute des précisions supplémentaires.
À la suite de l'enregistrement des données collectées pour chacun des tests, une analyse automatisée de conformité aux critères du Module a lieu. 
</t>
    </r>
    <r>
      <rPr>
        <u/>
        <sz val="11"/>
        <color indexed="8"/>
        <rFont val="Calibri"/>
        <family val="2"/>
      </rPr>
      <t>IMPORTANT</t>
    </r>
    <r>
      <rPr>
        <sz val="11"/>
        <color indexed="8"/>
        <rFont val="Calibri"/>
        <family val="2"/>
      </rPr>
      <t xml:space="preserve">: 
    </t>
    </r>
    <r>
      <rPr>
        <sz val="11"/>
        <color indexed="8"/>
        <rFont val="Wingdings"/>
        <charset val="2"/>
      </rPr>
      <t></t>
    </r>
    <r>
      <rPr>
        <sz val="11"/>
        <color indexed="8"/>
        <rFont val="Calibri"/>
        <family val="2"/>
      </rPr>
      <t xml:space="preserve"> Les tests 3.2 (blindage actuel et planifié), 3.6 (CTDIvol adulte et pédiatrique) et 3.8 (performances du TDM, protocole Thorax et protocole Tête) sont scindés en 
       plusieurs onglets chacun afin d'en alléger le contenu. Chaque onglet doit être complété lorsque pertinent.
    </t>
    </r>
    <r>
      <rPr>
        <sz val="11"/>
        <color indexed="8"/>
        <rFont val="Wingdings"/>
        <charset val="2"/>
      </rPr>
      <t></t>
    </r>
    <r>
      <rPr>
        <sz val="11"/>
        <color indexed="8"/>
        <rFont val="Calibri"/>
        <family val="2"/>
      </rPr>
      <t xml:space="preserve"> Il demeure de la responsabilité du professionnel qui effectue l'évaluation de noter toute observation supplémentaire pertinente, d'effectuer son analyse des 
       résultats et d'émettre ses recommandations, en fonction de la situation.
</t>
    </r>
  </si>
  <si>
    <t>DLP typique (mGy cm)</t>
  </si>
  <si>
    <t>Limites d'exposition spécifiques à l'établissement dans les zones contrôlées et les zones non-contrôlées (précisez s'il y a lieu)</t>
  </si>
  <si>
    <t>Référence du plan de blindage</t>
  </si>
  <si>
    <t>Composition de la barrière actuelle (blindage actuel)</t>
  </si>
  <si>
    <t xml:space="preserve">Date de la dernière analyse du blindage 
</t>
  </si>
  <si>
    <t>Conclusion</t>
  </si>
  <si>
    <t xml:space="preserve">Ouverture </t>
  </si>
  <si>
    <t>1.1) Exactitude de la tension, reproductibilité du débit d'exposition et qualité du faisceau</t>
  </si>
  <si>
    <t>Écart relatif entre la moyenne des tensions mesurées et la tension sélectionnée</t>
  </si>
  <si>
    <t>Conformité de la qualité du faisceau (CDA mesurée ≥ épaisseur minimale de CDA)</t>
  </si>
  <si>
    <t>Épaisseur minimale requise de la CDA (mm d'Al)</t>
  </si>
  <si>
    <t>CDA mesurée (mm d'Aluminium)</t>
  </si>
  <si>
    <t>4.1 Filtre physique 1 :</t>
  </si>
  <si>
    <t>4.2 Filtre physique 2 :</t>
  </si>
  <si>
    <t>2) Filtre physique 3</t>
  </si>
  <si>
    <t xml:space="preserve">Écart relatif entre la moyenne des tensions mesurées et la tension sélectionnée  </t>
  </si>
  <si>
    <t xml:space="preserve">Conformité de l'exactitude de la tension (≤ 8 %) </t>
  </si>
  <si>
    <t xml:space="preserve">Écart relatif entre la moyenne des tensions mesurées et la tension sélectionnée </t>
  </si>
  <si>
    <t xml:space="preserve">Écart relatif entre la moyenne des tensions mesurées et la tension sélectionnée   </t>
  </si>
  <si>
    <t>Conformité (coefficients de reproductibilité  ≤ 0,05)</t>
  </si>
  <si>
    <t>Conformité (coefficients de reproductibilité ≤ 0,05)</t>
  </si>
  <si>
    <r>
      <t xml:space="preserve">Conformité (coefficient de linéarité </t>
    </r>
    <r>
      <rPr>
        <sz val="9"/>
        <color indexed="8"/>
        <rFont val="Calibri"/>
        <family val="2"/>
      </rPr>
      <t>≤</t>
    </r>
    <r>
      <rPr>
        <sz val="12.6"/>
        <color indexed="8"/>
        <rFont val="Calibri"/>
        <family val="2"/>
      </rPr>
      <t xml:space="preserve"> </t>
    </r>
    <r>
      <rPr>
        <sz val="9"/>
        <color indexed="8"/>
        <rFont val="Calibri"/>
        <family val="2"/>
      </rPr>
      <t>0,1</t>
    </r>
    <r>
      <rPr>
        <sz val="12.6"/>
        <color indexed="8"/>
        <rFont val="Calibri"/>
        <family val="2"/>
      </rPr>
      <t>)</t>
    </r>
  </si>
  <si>
    <t>Conformité (coefficient de reproductibilité  ≤ 0,05)</t>
  </si>
  <si>
    <r>
      <t xml:space="preserve">Conformité (coefficient de linéarité </t>
    </r>
    <r>
      <rPr>
        <sz val="9"/>
        <color indexed="8"/>
        <rFont val="Calibri"/>
        <family val="2"/>
      </rPr>
      <t>≤</t>
    </r>
    <r>
      <rPr>
        <sz val="12.6"/>
        <color indexed="8"/>
        <rFont val="Calibri"/>
        <family val="2"/>
      </rPr>
      <t xml:space="preserve"> </t>
    </r>
    <r>
      <rPr>
        <sz val="10"/>
        <color indexed="8"/>
        <rFont val="Calibri"/>
        <family val="2"/>
      </rPr>
      <t>0,1</t>
    </r>
    <r>
      <rPr>
        <sz val="9"/>
        <color indexed="8"/>
        <rFont val="Calibri"/>
        <family val="2"/>
      </rPr>
      <t>)</t>
    </r>
  </si>
  <si>
    <t>Exposition  mesurée (VE) (mR ou mGy)</t>
  </si>
  <si>
    <t>Exposition de référence (VF) (mR ou mGy)</t>
  </si>
  <si>
    <t>Conformité (Écart relatif ≤20 %)</t>
  </si>
  <si>
    <r>
      <t>Conformité (écart relatif</t>
    </r>
    <r>
      <rPr>
        <sz val="9"/>
        <color indexed="8"/>
        <rFont val="Calibri"/>
        <family val="2"/>
      </rPr>
      <t>≤20%)</t>
    </r>
  </si>
  <si>
    <t>Épaisseur de reconstruction (mm)</t>
  </si>
  <si>
    <t>Protocoles Thorax adultes utilisés</t>
  </si>
  <si>
    <t>Protocoles Tête adultes utilisés</t>
  </si>
  <si>
    <t xml:space="preserve">Écart relatif </t>
  </si>
  <si>
    <t>FTM 2 %</t>
  </si>
  <si>
    <t>Contraste détecté  (%)</t>
  </si>
  <si>
    <t>VBÉ (%)</t>
  </si>
  <si>
    <t>Contraste détecté (%)</t>
  </si>
  <si>
    <t>Écart relatif du RSB mesuré p/r à la VBÉ (%)</t>
  </si>
  <si>
    <r>
      <t>Conformité (écart relatif</t>
    </r>
    <r>
      <rPr>
        <sz val="9"/>
        <color indexed="8"/>
        <rFont val="Calibri"/>
        <family val="2"/>
      </rPr>
      <t>≤</t>
    </r>
    <r>
      <rPr>
        <sz val="9"/>
        <color indexed="8"/>
        <rFont val="Calibri"/>
        <family val="2"/>
      </rPr>
      <t xml:space="preserve"> 15 %) (Oui/Non)</t>
    </r>
  </si>
  <si>
    <t xml:space="preserve">Nombre CT moyen </t>
  </si>
  <si>
    <t>Conformité des valeurs des nombres CT 
(5 ≤ #CT ≤ 18 UH) (Oui/Non)</t>
  </si>
  <si>
    <t>Type  (Noir et Blanc, couleur)</t>
  </si>
  <si>
    <t xml:space="preserve">Moniteur guache </t>
  </si>
  <si>
    <t>9.1 Station 1</t>
  </si>
  <si>
    <t>Visibilité des demi-cercles de contraste (tous)</t>
  </si>
  <si>
    <r>
      <t xml:space="preserve">Nombre des coins de faible contraste visibles  (conformité : </t>
    </r>
    <r>
      <rPr>
        <sz val="11"/>
        <rFont val="Symbol"/>
        <family val="1"/>
        <charset val="2"/>
      </rPr>
      <t>³ 56</t>
    </r>
    <r>
      <rPr>
        <sz val="9.9"/>
        <rFont val="Calibri"/>
        <family val="2"/>
      </rPr>
      <t>)</t>
    </r>
  </si>
  <si>
    <t>Nombre des coins de faible contraste visibles 
 (conformité : &lt; 56)</t>
  </si>
  <si>
    <t>Évaluation visuelle du transfert de contraste (Mire TG18-CT)</t>
  </si>
  <si>
    <t>Absence de non-uniformités ponctuelles &gt; 1 cm</t>
  </si>
  <si>
    <t>Évaluation quantitative de l'uniformité</t>
  </si>
  <si>
    <t>(Mire TG18-UNL10)</t>
  </si>
  <si>
    <t>(Mire TG18-UNL80)</t>
  </si>
  <si>
    <r>
      <t>Variation des luminances p/r à la  luminance moyenne  
(|L</t>
    </r>
    <r>
      <rPr>
        <vertAlign val="subscript"/>
        <sz val="11"/>
        <color indexed="8"/>
        <rFont val="Calibri"/>
        <family val="2"/>
      </rPr>
      <t>x</t>
    </r>
    <r>
      <rPr>
        <sz val="11"/>
        <color indexed="8"/>
        <rFont val="Calibri"/>
        <family val="2"/>
      </rPr>
      <t>-L</t>
    </r>
    <r>
      <rPr>
        <vertAlign val="subscript"/>
        <sz val="11"/>
        <color indexed="8"/>
        <rFont val="Calibri"/>
        <family val="2"/>
      </rPr>
      <t>moy</t>
    </r>
    <r>
      <rPr>
        <sz val="11"/>
        <color indexed="8"/>
        <rFont val="Calibri"/>
        <family val="2"/>
      </rPr>
      <t>|/L</t>
    </r>
    <r>
      <rPr>
        <vertAlign val="subscript"/>
        <sz val="11"/>
        <color indexed="8"/>
        <rFont val="Calibri"/>
        <family val="2"/>
      </rPr>
      <t xml:space="preserve">moy </t>
    </r>
    <r>
      <rPr>
        <sz val="11"/>
        <color indexed="8"/>
        <rFont val="Calibri"/>
        <family val="2"/>
      </rPr>
      <t>≤ 15 %)</t>
    </r>
  </si>
  <si>
    <r>
      <t>Écart des luminances p/r à la 
luminance du centre 
(|L</t>
    </r>
    <r>
      <rPr>
        <vertAlign val="subscript"/>
        <sz val="11"/>
        <color indexed="8"/>
        <rFont val="Calibri"/>
        <family val="2"/>
      </rPr>
      <t>x</t>
    </r>
    <r>
      <rPr>
        <sz val="11"/>
        <color indexed="8"/>
        <rFont val="Calibri"/>
        <family val="2"/>
      </rPr>
      <t>-L</t>
    </r>
    <r>
      <rPr>
        <vertAlign val="subscript"/>
        <sz val="11"/>
        <color indexed="8"/>
        <rFont val="Calibri"/>
        <family val="2"/>
      </rPr>
      <t>centre</t>
    </r>
    <r>
      <rPr>
        <sz val="11"/>
        <color indexed="8"/>
        <rFont val="Calibri"/>
        <family val="2"/>
      </rPr>
      <t>|/L</t>
    </r>
    <r>
      <rPr>
        <vertAlign val="subscript"/>
        <sz val="11"/>
        <color indexed="8"/>
        <rFont val="Calibri"/>
        <family val="2"/>
      </rPr>
      <t>centre</t>
    </r>
    <r>
      <rPr>
        <sz val="11"/>
        <color indexed="8"/>
        <rFont val="Calibri"/>
        <family val="2"/>
      </rPr>
      <t xml:space="preserve"> ≤ 15 %)</t>
    </r>
  </si>
  <si>
    <t xml:space="preserve">Variation maximale des luminances p/r à la  luminance moyenne  
</t>
  </si>
  <si>
    <r>
      <t xml:space="preserve">Conformité  (variance maximale </t>
    </r>
    <r>
      <rPr>
        <sz val="9"/>
        <color indexed="8"/>
        <rFont val="Calibri"/>
        <family val="2"/>
      </rPr>
      <t>≤ 15%)</t>
    </r>
  </si>
  <si>
    <t xml:space="preserve">Écart  maximale des luminances p/r à la 
luminance du centre 
</t>
  </si>
  <si>
    <t xml:space="preserve">Déviation de luminance
</t>
  </si>
  <si>
    <r>
      <t xml:space="preserve">Conformité  (écart maximale </t>
    </r>
    <r>
      <rPr>
        <sz val="9"/>
        <color indexed="8"/>
        <rFont val="Calibri"/>
        <family val="2"/>
      </rPr>
      <t>≤ 15%)</t>
    </r>
  </si>
  <si>
    <r>
      <t xml:space="preserve">Conformité  (Déviation de luminance </t>
    </r>
    <r>
      <rPr>
        <sz val="9"/>
        <color indexed="8"/>
        <rFont val="Calibri"/>
        <family val="2"/>
      </rPr>
      <t>≤ 30%)</t>
    </r>
  </si>
  <si>
    <t>Conformité (déviation inférieure ou égale à 10%)</t>
  </si>
  <si>
    <t>Conformité (déviation inféreure ou égale à 10%)</t>
  </si>
  <si>
    <t>Évaluation de la réponse de l'échelle des gris des moniteurs (Mire TG18-LN12)</t>
  </si>
  <si>
    <t xml:space="preserve">Déviation maximale entre les contrastes observés et attendus </t>
  </si>
  <si>
    <r>
      <t>Conformié (déviation maximale</t>
    </r>
    <r>
      <rPr>
        <sz val="9"/>
        <color indexed="8"/>
        <rFont val="Calibri"/>
        <family val="2"/>
      </rPr>
      <t>≤ 10%)</t>
    </r>
    <r>
      <rPr>
        <sz val="9"/>
        <color indexed="8"/>
        <rFont val="Calibri"/>
        <family val="2"/>
      </rPr>
      <t xml:space="preserve">  </t>
    </r>
  </si>
  <si>
    <t xml:space="preserve">Rapport de luminance </t>
  </si>
  <si>
    <t xml:space="preserve">Conformié (rapport de luminance &gt; 250 )  </t>
  </si>
  <si>
    <t xml:space="preserve">Écart de luminance entre les moniteurs droit et gauche </t>
  </si>
  <si>
    <t xml:space="preserve">Conformié (écart de luminanace ≤ 10 %  )  </t>
  </si>
  <si>
    <t xml:space="preserve">Luminance maximale </t>
  </si>
  <si>
    <r>
      <t xml:space="preserve">Conformié (Luminance maximale </t>
    </r>
    <r>
      <rPr>
        <sz val="9"/>
        <color indexed="8"/>
        <rFont val="Calibri"/>
        <family val="2"/>
      </rPr>
      <t>≥</t>
    </r>
    <r>
      <rPr>
        <sz val="9"/>
        <color indexed="8"/>
        <rFont val="Calibri"/>
        <family val="2"/>
      </rPr>
      <t xml:space="preserve">170 cd/m2 )  </t>
    </r>
  </si>
  <si>
    <t>9.5 Station 5</t>
  </si>
  <si>
    <t>9.4 Station 4</t>
  </si>
  <si>
    <t>9.3 Station 3</t>
  </si>
  <si>
    <t>9.2 Station 2</t>
  </si>
  <si>
    <t xml:space="preserve">Nom de l'établissement      </t>
  </si>
  <si>
    <t>Nom de l'établissement</t>
  </si>
  <si>
    <t>Adresse de l'établissement</t>
  </si>
  <si>
    <t>Pavillon / département</t>
  </si>
  <si>
    <t>Salle</t>
  </si>
  <si>
    <t>VÉRIFICATION ANNUELLE DE L'INSTALLATION DE TOMODENSITOMÉTRIE</t>
  </si>
  <si>
    <t>ET DES STATIONS DIAGNOSTIQUES</t>
  </si>
  <si>
    <t xml:space="preserve">Date de la dernière analyse de blindage de la salle TDM et de ses environs 
</t>
  </si>
  <si>
    <r>
      <rPr>
        <b/>
        <u/>
        <sz val="11"/>
        <rFont val="Calibri"/>
        <family val="2"/>
      </rPr>
      <t xml:space="preserve">Matériel requis </t>
    </r>
    <r>
      <rPr>
        <b/>
        <sz val="11"/>
        <rFont val="Calibri"/>
        <family val="2"/>
      </rPr>
      <t xml:space="preserve">:  </t>
    </r>
    <r>
      <rPr>
        <sz val="11"/>
        <rFont val="Calibri"/>
        <family val="2"/>
      </rPr>
      <t xml:space="preserve"> </t>
    </r>
    <r>
      <rPr>
        <sz val="11"/>
        <rFont val="Wingdings"/>
        <charset val="2"/>
      </rPr>
      <t></t>
    </r>
    <r>
      <rPr>
        <sz val="11"/>
        <rFont val="Calibri"/>
        <family val="2"/>
      </rPr>
      <t xml:space="preserve"> Film (Ready Pack, Polaroid, GafChromic, etc.) ou plaque CR (sans sa cassette de protection)</t>
    </r>
  </si>
  <si>
    <r>
      <t>1</t>
    </r>
    <r>
      <rPr>
        <vertAlign val="superscript"/>
        <sz val="10"/>
        <rFont val="Times New Roman"/>
        <family val="1"/>
      </rPr>
      <t>er</t>
    </r>
    <r>
      <rPr>
        <sz val="10"/>
        <rFont val="Times New Roman"/>
        <family val="1"/>
      </rPr>
      <t xml:space="preserve">  :  CTP 404 (&amp; CTP 401)</t>
    </r>
  </si>
  <si>
    <r>
      <t>2</t>
    </r>
    <r>
      <rPr>
        <vertAlign val="superscript"/>
        <sz val="10"/>
        <rFont val="Times New Roman"/>
        <family val="1"/>
      </rPr>
      <t>e</t>
    </r>
    <r>
      <rPr>
        <sz val="10"/>
        <rFont val="Times New Roman"/>
        <family val="1"/>
      </rPr>
      <t xml:space="preserve">  :  CTP 591 (&amp; CTP 528)</t>
    </r>
  </si>
  <si>
    <r>
      <t>3</t>
    </r>
    <r>
      <rPr>
        <vertAlign val="superscript"/>
        <sz val="10"/>
        <rFont val="Times New Roman"/>
        <family val="1"/>
      </rPr>
      <t>e</t>
    </r>
    <r>
      <rPr>
        <sz val="10"/>
        <rFont val="Times New Roman"/>
        <family val="1"/>
      </rPr>
      <t xml:space="preserve">  :  CTP 528  (&amp; CTP 515)</t>
    </r>
  </si>
  <si>
    <r>
      <t>4</t>
    </r>
    <r>
      <rPr>
        <vertAlign val="superscript"/>
        <sz val="10"/>
        <rFont val="Times New Roman"/>
        <family val="1"/>
      </rPr>
      <t>e</t>
    </r>
    <r>
      <rPr>
        <sz val="10"/>
        <rFont val="Times New Roman"/>
        <family val="1"/>
      </rPr>
      <t xml:space="preserve">  : CTP 515 (&amp; CTP486)</t>
    </r>
  </si>
  <si>
    <t>7  mm</t>
  </si>
  <si>
    <t>◊ Réponse en luminance (zone 4) :</t>
  </si>
  <si>
    <t>Veuillez remplir manuellement les tableaux suivants de 1 à 9</t>
  </si>
  <si>
    <t>observation et analyse</t>
  </si>
  <si>
    <t>recommandation</t>
  </si>
  <si>
    <t xml:space="preserve">Conformité 
(écart relatif ≤ 20 %) </t>
  </si>
  <si>
    <t>CTP 591 ( &amp; CTP 528)</t>
  </si>
  <si>
    <t>CTP 528  (&amp; CTP 515)</t>
  </si>
  <si>
    <t>CTP 515 (&amp; CTP486)</t>
  </si>
  <si>
    <t>Numéro de référence du plan de blindage</t>
  </si>
  <si>
    <t>Valeurs</t>
  </si>
  <si>
    <t>Date de réalisation du plan de blindage</t>
  </si>
  <si>
    <t>Disponibilité  du plan à l'échelle, complet et à jour, de la salle de TDM et de ses environs  (Oui/Non)</t>
  </si>
  <si>
    <t>N/V</t>
  </si>
  <si>
    <t>Disponibilité des spécifications techniques du TDM  (Isodoses) (Oui/Non)</t>
  </si>
  <si>
    <t>Position et orientation du statif</t>
  </si>
  <si>
    <t>Position des barrières radiologiques</t>
  </si>
  <si>
    <t xml:space="preserve">Composition des barrières </t>
  </si>
  <si>
    <t>Validation de blindage fournie, en fonction de l'aménagement  actuel</t>
  </si>
  <si>
    <t>Distances d'intérêt utilisées dans le calcul de blindage</t>
  </si>
  <si>
    <t>Autre méthode (spécifier)</t>
  </si>
  <si>
    <t>Value</t>
  </si>
  <si>
    <t>Composition  des barrières radiologiques</t>
  </si>
  <si>
    <t>Charges de travail utilisées dans le calcul du blindage</t>
  </si>
  <si>
    <t>Validation de blindage fournie en fonction des pratiques actuelles, ainsi qu'en fonction des normes et législations en vigueur</t>
  </si>
  <si>
    <t xml:space="preserve">C) Limites d'exposition recommandées par le CECR Lois et règlements en vigueur </t>
  </si>
  <si>
    <t>D) Normes internationales reconnues</t>
  </si>
  <si>
    <t>A)Limites d'exposition recommandées par le CECR</t>
  </si>
  <si>
    <t xml:space="preserve">E) Principe ALARA </t>
  </si>
  <si>
    <t xml:space="preserve">C) Lois et règlements en vigueur </t>
  </si>
  <si>
    <t>A)  Limites d'exposition recommandées par le CECR</t>
  </si>
  <si>
    <t>E)  Principe ALARA</t>
  </si>
  <si>
    <t>Validation du blindage fournie  en des pratiques actuelles, ainsi qu'en fonction des normes et législations en vigueur</t>
  </si>
  <si>
    <r>
      <t xml:space="preserve">Charge de travail utilisée dans le calcul de blindage
</t>
    </r>
    <r>
      <rPr>
        <i/>
        <sz val="11"/>
        <color indexed="8"/>
        <rFont val="Calibri"/>
        <family val="2"/>
      </rPr>
      <t>(Note : Minimalement égales ou supérieures aux charges de travail courantes)</t>
    </r>
  </si>
  <si>
    <r>
      <t xml:space="preserve">Ce fichier a été développé par le CECR dans le but de fournir aux établissements du réseau de la santé et des services sociaux 
québécois un outil de compilation des résultats des tests  de contrôle de qualité listés dans la </t>
    </r>
    <r>
      <rPr>
        <i/>
        <sz val="11"/>
        <color indexed="8"/>
        <rFont val="Calibri"/>
        <family val="2"/>
      </rPr>
      <t xml:space="preserve">Section 3 : Physicien et ingénieur </t>
    </r>
    <r>
      <rPr>
        <sz val="11"/>
        <color indexed="8"/>
        <rFont val="Calibri"/>
        <family val="2"/>
      </rPr>
      <t xml:space="preserve">
du </t>
    </r>
    <r>
      <rPr>
        <b/>
        <i/>
        <sz val="11"/>
        <color indexed="8"/>
        <rFont val="Calibri"/>
        <family val="2"/>
      </rPr>
      <t>Module de contrôle de qualité et de radioprotection en tomodensitométrie</t>
    </r>
    <r>
      <rPr>
        <sz val="11"/>
        <color indexed="8"/>
        <rFont val="Calibri"/>
        <family val="2"/>
      </rPr>
      <t xml:space="preserve"> du </t>
    </r>
    <r>
      <rPr>
        <b/>
        <i/>
        <sz val="11"/>
        <color indexed="8"/>
        <rFont val="Calibri"/>
        <family val="2"/>
      </rPr>
      <t>Guide québécois de contrôle de qualité et de 
radioprotection en imagerie médicale</t>
    </r>
    <r>
      <rPr>
        <sz val="11"/>
        <color indexed="8"/>
        <rFont val="Calibri"/>
        <family val="2"/>
      </rPr>
      <t xml:space="preserve">, disponible sur la page Internet du CECR au </t>
    </r>
    <r>
      <rPr>
        <u/>
        <sz val="11"/>
        <color indexed="8"/>
        <rFont val="Calibri"/>
        <family val="2"/>
      </rPr>
      <t>www.chus.qc.ca/cecr</t>
    </r>
    <r>
      <rPr>
        <sz val="11"/>
        <color indexed="8"/>
        <rFont val="Calibri"/>
        <family val="2"/>
      </rPr>
      <t>.</t>
    </r>
  </si>
  <si>
    <t xml:space="preserve">Le fichier original est disponible sur la page Internet du CECR, au www.chus.qc.ca/cecr. </t>
  </si>
  <si>
    <t xml:space="preserve"> Évaluer les performances des stations de lecture utilisées en tomodensitométrie, sur la base d'un échantillon représentatif correspondant à 1  vérification de station de lecture pour  5 stations utilisées. </t>
  </si>
  <si>
    <t>Nombre de stations diagnostiques à évaluer</t>
  </si>
  <si>
    <t>Version 2017-01-05</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</si>
</sst>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0.000"/>
    <numFmt numFmtId="165" formatCode="0.0"/>
    <numFmt numFmtId="166" formatCode="&quot;+&quot;0%"/>
    <numFmt numFmtId="167" formatCode="0.0%"/>
    <numFmt numFmtId="168" formatCode="_ * #,##0.00_)\ [$€-1]_ ;_ * \(#,##0.00\)\ [$€-1]_ ;_ * &quot;-&quot;??_)\ [$€-1]_ "/>
    <numFmt numFmtId="169" formatCode="yyyy/mm/dd;@"/>
    <numFmt numFmtId="170" formatCode="0.0;[Red]0.0"/>
    <numFmt numFmtId="171" formatCode="0.000;[Red]0.000"/>
    <numFmt numFmtId="172" formatCode="0.00;[Red]0.00"/>
    <numFmt numFmtId="173" formatCode="[$-F800]dddd\,\ mmmm\ dd\,\ yyyy"/>
  </numFmts>
  <fonts count="165">
    <font>
      <sz val="11"/>
      <color theme="1"/>
      <name val="Calibri"/>
      <family val="2"/>
      <scheme val="minor"/>
    </font>
    <font>
      <sz val="11"/>
      <color indexed="8"/>
      <name val="Calibri"/>
      <family val="2"/>
    </font>
    <font>
      <b/>
      <sz val="11"/>
      <color indexed="8"/>
      <name val="Calibri"/>
      <family val="2"/>
    </font>
    <font>
      <b/>
      <u/>
      <sz val="10"/>
      <name val="Arial"/>
      <family val="2"/>
    </font>
    <font>
      <sz val="10"/>
      <name val="Arial"/>
      <family val="2"/>
    </font>
    <font>
      <b/>
      <sz val="10"/>
      <name val="Arial"/>
      <family val="2"/>
    </font>
    <font>
      <sz val="11"/>
      <color indexed="8"/>
      <name val="Calibri"/>
      <family val="2"/>
    </font>
    <font>
      <sz val="11"/>
      <color indexed="17"/>
      <name val="Calibri"/>
      <family val="2"/>
    </font>
    <font>
      <sz val="11"/>
      <color indexed="2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i/>
      <sz val="11"/>
      <color indexed="23"/>
      <name val="Calibri"/>
      <family val="2"/>
    </font>
    <font>
      <sz val="11"/>
      <color indexed="9"/>
      <name val="Calibri"/>
      <family val="2"/>
    </font>
    <font>
      <u/>
      <sz val="11"/>
      <color indexed="12"/>
      <name val="Calibri"/>
      <family val="2"/>
    </font>
    <font>
      <sz val="10"/>
      <name val="Arial"/>
      <family val="2"/>
    </font>
    <font>
      <sz val="8"/>
      <name val="Arial"/>
      <family val="2"/>
    </font>
    <font>
      <sz val="11"/>
      <name val="Calibri"/>
      <family val="2"/>
    </font>
    <font>
      <sz val="8"/>
      <name val="Calibri"/>
      <family val="2"/>
    </font>
    <font>
      <sz val="11"/>
      <color indexed="8"/>
      <name val="Times New Roman"/>
      <family val="1"/>
    </font>
    <font>
      <sz val="14"/>
      <color indexed="8"/>
      <name val="Times New Roman"/>
      <family val="1"/>
    </font>
    <font>
      <sz val="14"/>
      <name val="Times New Roman"/>
      <family val="1"/>
    </font>
    <font>
      <b/>
      <sz val="11"/>
      <name val="Times New Roman"/>
      <family val="1"/>
    </font>
    <font>
      <b/>
      <sz val="11"/>
      <color indexed="10"/>
      <name val="Calibri"/>
      <family val="2"/>
    </font>
    <font>
      <sz val="12"/>
      <name val="Helv"/>
    </font>
    <font>
      <sz val="10"/>
      <name val="Times New Roman"/>
      <family val="1"/>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2"/>
      <name val="Calibri"/>
      <family val="2"/>
    </font>
    <font>
      <sz val="11"/>
      <name val="Arial"/>
      <family val="2"/>
    </font>
    <font>
      <b/>
      <sz val="11"/>
      <name val="Arial"/>
      <family val="2"/>
    </font>
    <font>
      <sz val="11"/>
      <color indexed="56"/>
      <name val="Arial"/>
      <family val="2"/>
    </font>
    <font>
      <sz val="11"/>
      <color indexed="56"/>
      <name val="Calibri"/>
      <family val="2"/>
    </font>
    <font>
      <sz val="10"/>
      <color indexed="8"/>
      <name val="Times New Roman"/>
      <family val="1"/>
    </font>
    <font>
      <sz val="10"/>
      <name val="Times New Roman"/>
      <family val="1"/>
    </font>
    <font>
      <sz val="10"/>
      <name val="Calibri"/>
      <family val="2"/>
    </font>
    <font>
      <b/>
      <sz val="12"/>
      <name val="Arial"/>
      <family val="2"/>
    </font>
    <font>
      <b/>
      <sz val="12"/>
      <name val="Times New Roman"/>
      <family val="1"/>
    </font>
    <font>
      <sz val="12"/>
      <name val="Times New Roman"/>
      <family val="1"/>
    </font>
    <font>
      <sz val="11"/>
      <name val="Times New Roman"/>
      <family val="1"/>
    </font>
    <font>
      <b/>
      <u/>
      <sz val="12"/>
      <name val="Times New Roman"/>
      <family val="1"/>
    </font>
    <font>
      <sz val="10"/>
      <color indexed="8"/>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8"/>
      <color indexed="56"/>
      <name val="Cambria"/>
      <family val="2"/>
    </font>
    <font>
      <b/>
      <i/>
      <sz val="11"/>
      <color indexed="8"/>
      <name val="Calibri"/>
      <family val="2"/>
    </font>
    <font>
      <b/>
      <sz val="11"/>
      <name val="Calibri"/>
      <family val="2"/>
    </font>
    <font>
      <b/>
      <sz val="16"/>
      <name val="Arial"/>
      <family val="2"/>
    </font>
    <font>
      <u/>
      <sz val="11"/>
      <color indexed="8"/>
      <name val="Calibri"/>
      <family val="2"/>
    </font>
    <font>
      <sz val="11"/>
      <name val="Wingdings"/>
      <charset val="2"/>
    </font>
    <font>
      <b/>
      <vertAlign val="superscript"/>
      <sz val="11"/>
      <color indexed="8"/>
      <name val="Calibri"/>
      <family val="2"/>
    </font>
    <font>
      <b/>
      <i/>
      <vertAlign val="superscript"/>
      <sz val="11"/>
      <color indexed="8"/>
      <name val="Calibri"/>
      <family val="2"/>
    </font>
    <font>
      <b/>
      <u/>
      <sz val="11"/>
      <name val="Calibri"/>
      <family val="2"/>
    </font>
    <font>
      <sz val="10"/>
      <name val="Wingdings"/>
      <charset val="2"/>
    </font>
    <font>
      <vertAlign val="subscript"/>
      <sz val="11"/>
      <name val="Calibri"/>
      <family val="2"/>
    </font>
    <font>
      <b/>
      <u/>
      <sz val="11"/>
      <color indexed="8"/>
      <name val="Calibri"/>
      <family val="2"/>
    </font>
    <font>
      <u/>
      <sz val="11"/>
      <name val="Calibri"/>
      <family val="2"/>
    </font>
    <font>
      <sz val="11"/>
      <color indexed="8"/>
      <name val="Wingdings"/>
      <charset val="2"/>
    </font>
    <font>
      <b/>
      <i/>
      <sz val="16"/>
      <color indexed="8"/>
      <name val="Bradley Hand ITC"/>
      <family val="4"/>
    </font>
    <font>
      <b/>
      <sz val="23"/>
      <color indexed="8"/>
      <name val="Bradley Hand ITC"/>
      <family val="4"/>
    </font>
    <font>
      <b/>
      <u/>
      <sz val="12"/>
      <color indexed="8"/>
      <name val="Calibri"/>
      <family val="2"/>
    </font>
    <font>
      <i/>
      <sz val="11"/>
      <color indexed="8"/>
      <name val="Calibri"/>
      <family val="2"/>
    </font>
    <font>
      <b/>
      <sz val="10"/>
      <color indexed="8"/>
      <name val="Calibri"/>
      <family val="2"/>
    </font>
    <font>
      <b/>
      <u/>
      <sz val="12"/>
      <name val="Calibri"/>
      <family val="2"/>
    </font>
    <font>
      <b/>
      <sz val="11"/>
      <color indexed="8"/>
      <name val="Calibri"/>
      <family val="2"/>
    </font>
    <font>
      <sz val="11"/>
      <color indexed="10"/>
      <name val="Calibri"/>
      <family val="2"/>
    </font>
    <font>
      <sz val="11"/>
      <color indexed="8"/>
      <name val="Calibri"/>
      <family val="2"/>
    </font>
    <font>
      <i/>
      <sz val="11"/>
      <color indexed="8"/>
      <name val="Calibri"/>
      <family val="2"/>
    </font>
    <font>
      <sz val="11"/>
      <name val="Calibri"/>
      <family val="2"/>
    </font>
    <font>
      <b/>
      <sz val="11"/>
      <name val="Calibri"/>
      <family val="2"/>
    </font>
    <font>
      <b/>
      <i/>
      <sz val="11"/>
      <color indexed="8"/>
      <name val="Calibri"/>
      <family val="2"/>
    </font>
    <font>
      <sz val="10"/>
      <color indexed="8"/>
      <name val="Calibri"/>
      <family val="2"/>
    </font>
    <font>
      <b/>
      <sz val="10"/>
      <color indexed="8"/>
      <name val="Calibri"/>
      <family val="2"/>
    </font>
    <font>
      <b/>
      <u/>
      <sz val="12"/>
      <color indexed="8"/>
      <name val="Calibri"/>
      <family val="2"/>
    </font>
    <font>
      <u/>
      <sz val="10"/>
      <name val="Calibri"/>
      <family val="2"/>
    </font>
    <font>
      <b/>
      <sz val="12"/>
      <color indexed="8"/>
      <name val="Calibri"/>
      <family val="2"/>
    </font>
    <font>
      <u/>
      <sz val="11"/>
      <color indexed="8"/>
      <name val="Calibri"/>
      <family val="2"/>
    </font>
    <font>
      <b/>
      <u/>
      <sz val="12"/>
      <color indexed="8"/>
      <name val="Calibri"/>
      <family val="2"/>
    </font>
    <font>
      <b/>
      <sz val="14"/>
      <color indexed="8"/>
      <name val="Calibri"/>
      <family val="2"/>
    </font>
    <font>
      <b/>
      <sz val="11"/>
      <color indexed="8"/>
      <name val="Calibri"/>
      <family val="2"/>
    </font>
    <font>
      <b/>
      <sz val="16"/>
      <color indexed="8"/>
      <name val="Calibri"/>
      <family val="2"/>
    </font>
    <font>
      <b/>
      <sz val="12"/>
      <name val="Calibri"/>
      <family val="2"/>
    </font>
    <font>
      <b/>
      <sz val="12"/>
      <color indexed="8"/>
      <name val="Calibri"/>
      <family val="2"/>
    </font>
    <font>
      <b/>
      <u/>
      <sz val="18"/>
      <name val="Calibri"/>
      <family val="2"/>
    </font>
    <font>
      <b/>
      <u/>
      <sz val="11"/>
      <name val="Calibri"/>
      <family val="2"/>
    </font>
    <font>
      <sz val="11"/>
      <color indexed="8"/>
      <name val="Times New Roman"/>
      <family val="1"/>
    </font>
    <font>
      <sz val="12"/>
      <color indexed="8"/>
      <name val="Times New Roman"/>
      <family val="1"/>
    </font>
    <font>
      <sz val="12"/>
      <color indexed="8"/>
      <name val="Calibri"/>
      <family val="2"/>
    </font>
    <font>
      <b/>
      <u/>
      <sz val="11"/>
      <color indexed="12"/>
      <name val="Calibri"/>
      <family val="2"/>
    </font>
    <font>
      <b/>
      <u/>
      <sz val="12"/>
      <name val="Calibri"/>
      <family val="2"/>
    </font>
    <font>
      <b/>
      <u/>
      <sz val="10"/>
      <color indexed="8"/>
      <name val="Calibri"/>
      <family val="2"/>
    </font>
    <font>
      <u/>
      <sz val="12"/>
      <color indexed="8"/>
      <name val="Calibri"/>
      <family val="2"/>
    </font>
    <font>
      <b/>
      <i/>
      <u/>
      <sz val="16"/>
      <color indexed="56"/>
      <name val="Palatino Linotype"/>
      <family val="1"/>
    </font>
    <font>
      <sz val="10"/>
      <name val="Calibri"/>
      <family val="2"/>
    </font>
    <font>
      <sz val="16"/>
      <color indexed="8"/>
      <name val="Calibri"/>
      <family val="2"/>
    </font>
    <font>
      <i/>
      <sz val="11"/>
      <name val="Calibri"/>
      <family val="2"/>
    </font>
    <font>
      <b/>
      <sz val="11"/>
      <color indexed="8"/>
      <name val="Calibri"/>
      <family val="2"/>
    </font>
    <font>
      <sz val="11"/>
      <name val="Calibri"/>
      <family val="2"/>
    </font>
    <font>
      <b/>
      <sz val="11"/>
      <color indexed="8"/>
      <name val="Calibri"/>
      <family val="2"/>
    </font>
    <font>
      <sz val="12"/>
      <color indexed="8"/>
      <name val="Calibri"/>
      <family val="2"/>
    </font>
    <font>
      <b/>
      <i/>
      <sz val="12"/>
      <color indexed="8"/>
      <name val="Calibri"/>
      <family val="2"/>
    </font>
    <font>
      <sz val="9"/>
      <color indexed="23"/>
      <name val="Calibri"/>
      <family val="2"/>
    </font>
    <font>
      <b/>
      <sz val="11"/>
      <name val="Calibri"/>
      <family val="2"/>
    </font>
    <font>
      <b/>
      <sz val="10"/>
      <color indexed="10"/>
      <name val="Arial"/>
      <family val="2"/>
    </font>
    <font>
      <b/>
      <sz val="11"/>
      <color indexed="10"/>
      <name val="Calibri"/>
      <family val="2"/>
    </font>
    <font>
      <b/>
      <sz val="12"/>
      <color indexed="8"/>
      <name val="Calibri"/>
      <family val="2"/>
    </font>
    <font>
      <sz val="9"/>
      <color indexed="8"/>
      <name val="Calibri"/>
      <family val="2"/>
    </font>
    <font>
      <i/>
      <u/>
      <sz val="9"/>
      <color indexed="8"/>
      <name val="Calibri"/>
      <family val="2"/>
    </font>
    <font>
      <i/>
      <sz val="9"/>
      <color indexed="8"/>
      <name val="Calibri"/>
      <family val="2"/>
    </font>
    <font>
      <b/>
      <sz val="9"/>
      <color indexed="8"/>
      <name val="Calibri"/>
      <family val="2"/>
    </font>
    <font>
      <sz val="9"/>
      <color indexed="8"/>
      <name val="Calibri"/>
      <family val="2"/>
    </font>
    <font>
      <sz val="9"/>
      <name val="Calibri"/>
      <family val="2"/>
    </font>
    <font>
      <vertAlign val="subscript"/>
      <sz val="9"/>
      <color indexed="8"/>
      <name val="Calibri"/>
      <family val="2"/>
    </font>
    <font>
      <sz val="14"/>
      <color indexed="8"/>
      <name val="Calibri"/>
      <family val="2"/>
    </font>
    <font>
      <sz val="12.6"/>
      <color indexed="8"/>
      <name val="Calibri"/>
      <family val="2"/>
    </font>
    <font>
      <u/>
      <sz val="11"/>
      <color indexed="60"/>
      <name val="Webdings"/>
      <family val="1"/>
      <charset val="2"/>
    </font>
    <font>
      <sz val="12"/>
      <name val="Calibri"/>
      <family val="2"/>
    </font>
    <font>
      <sz val="18"/>
      <name val="Calibri"/>
      <family val="2"/>
    </font>
    <font>
      <vertAlign val="subscript"/>
      <sz val="12"/>
      <color indexed="8"/>
      <name val="Calibri"/>
      <family val="2"/>
    </font>
    <font>
      <vertAlign val="superscript"/>
      <sz val="10"/>
      <name val="Times New Roman"/>
      <family val="1"/>
    </font>
    <font>
      <sz val="14"/>
      <name val="Calibri"/>
      <family val="2"/>
    </font>
    <font>
      <sz val="16"/>
      <name val="Calibri"/>
      <family val="2"/>
    </font>
    <font>
      <sz val="11"/>
      <name val="Symbol"/>
      <family val="1"/>
      <charset val="2"/>
    </font>
    <font>
      <sz val="9.9"/>
      <name val="Calibri"/>
      <family val="2"/>
    </font>
    <font>
      <vertAlign val="subscript"/>
      <sz val="11"/>
      <color indexed="8"/>
      <name val="Calibri"/>
      <family val="2"/>
    </font>
    <font>
      <i/>
      <sz val="16"/>
      <color indexed="8"/>
      <name val="Calibri"/>
      <family val="2"/>
    </font>
    <font>
      <vertAlign val="superscript"/>
      <sz val="11"/>
      <color indexed="8"/>
      <name val="Calibri"/>
      <family val="2"/>
    </font>
    <font>
      <sz val="11"/>
      <color indexed="8"/>
      <name val="Symbol"/>
      <family val="1"/>
      <charset val="2"/>
    </font>
    <font>
      <sz val="10"/>
      <color indexed="8"/>
      <name val="Albany"/>
      <family val="2"/>
    </font>
    <font>
      <vertAlign val="subscript"/>
      <sz val="10"/>
      <color indexed="8"/>
      <name val="Albany"/>
    </font>
    <font>
      <vertAlign val="subscript"/>
      <sz val="10"/>
      <color indexed="8"/>
      <name val="Calibri"/>
      <family val="2"/>
    </font>
    <font>
      <vertAlign val="superscript"/>
      <sz val="10"/>
      <color indexed="8"/>
      <name val="Calibri"/>
      <family val="2"/>
    </font>
    <font>
      <vertAlign val="subscript"/>
      <sz val="10"/>
      <name val="Arial"/>
      <family val="2"/>
    </font>
    <font>
      <vertAlign val="subscript"/>
      <sz val="11"/>
      <name val="Arial"/>
      <family val="2"/>
    </font>
    <font>
      <sz val="10"/>
      <color indexed="8"/>
      <name val="Times-Roman"/>
    </font>
    <font>
      <u/>
      <sz val="11"/>
      <color theme="10"/>
      <name val="Calibri"/>
      <family val="2"/>
    </font>
    <font>
      <u/>
      <sz val="11"/>
      <color theme="10"/>
      <name val="Calibri"/>
      <family val="2"/>
      <scheme val="minor"/>
    </font>
    <font>
      <b/>
      <sz val="11"/>
      <color theme="1"/>
      <name val="Calibri"/>
      <family val="2"/>
      <scheme val="minor"/>
    </font>
    <font>
      <sz val="11"/>
      <name val="Calibri"/>
      <family val="2"/>
      <scheme val="minor"/>
    </font>
    <font>
      <sz val="9"/>
      <color theme="1"/>
      <name val="Calibri"/>
      <family val="2"/>
      <scheme val="minor"/>
    </font>
    <font>
      <sz val="10"/>
      <color theme="1"/>
      <name val="Calibri"/>
      <family val="2"/>
      <scheme val="minor"/>
    </font>
    <font>
      <sz val="12"/>
      <color theme="1"/>
      <name val="Calibri"/>
      <family val="2"/>
      <scheme val="minor"/>
    </font>
    <font>
      <sz val="12"/>
      <color rgb="FF808080"/>
      <name val="Calibri"/>
      <family val="2"/>
      <scheme val="minor"/>
    </font>
    <font>
      <b/>
      <sz val="12"/>
      <color theme="1"/>
      <name val="Calibri"/>
      <family val="2"/>
      <scheme val="minor"/>
    </font>
    <font>
      <b/>
      <sz val="12"/>
      <color rgb="FF808080"/>
      <name val="Calibri"/>
      <family val="2"/>
      <scheme val="minor"/>
    </font>
    <font>
      <b/>
      <sz val="9"/>
      <color rgb="FF808080"/>
      <name val="Calibri"/>
      <family val="2"/>
      <scheme val="minor"/>
    </font>
    <font>
      <b/>
      <sz val="10"/>
      <color theme="1"/>
      <name val="Calibri"/>
      <family val="2"/>
      <scheme val="minor"/>
    </font>
    <font>
      <u/>
      <sz val="11"/>
      <color theme="1"/>
      <name val="Calibri"/>
      <family val="2"/>
      <scheme val="minor"/>
    </font>
    <font>
      <b/>
      <u/>
      <sz val="11"/>
      <color theme="1"/>
      <name val="Calibri"/>
      <family val="2"/>
      <scheme val="minor"/>
    </font>
    <font>
      <sz val="9"/>
      <color rgb="FFB2B2B2"/>
      <name val="Calibri"/>
      <family val="2"/>
      <scheme val="minor"/>
    </font>
    <font>
      <sz val="9"/>
      <color rgb="FF808080"/>
      <name val="Calibri"/>
      <family val="2"/>
      <scheme val="minor"/>
    </font>
    <font>
      <b/>
      <sz val="9"/>
      <color theme="1"/>
      <name val="Calibri"/>
      <family val="2"/>
      <scheme val="minor"/>
    </font>
    <font>
      <sz val="8"/>
      <color theme="1"/>
      <name val="Calibri"/>
      <family val="2"/>
      <scheme val="minor"/>
    </font>
    <font>
      <sz val="8.5"/>
      <color theme="1"/>
      <name val="Calibri"/>
      <family val="2"/>
      <scheme val="minor"/>
    </font>
    <font>
      <b/>
      <sz val="20"/>
      <color theme="1"/>
      <name val="Calibri"/>
      <family val="2"/>
      <scheme val="minor"/>
    </font>
    <font>
      <sz val="9"/>
      <color rgb="FF808080"/>
      <name val="Calibri"/>
      <family val="2"/>
    </font>
    <font>
      <sz val="11"/>
      <color rgb="FF002060"/>
      <name val="Calibri"/>
      <family val="2"/>
      <scheme val="minor"/>
    </font>
    <font>
      <sz val="11"/>
      <color indexed="8"/>
      <name val="Calibri"/>
      <family val="2"/>
      <scheme val="minor"/>
    </font>
    <font>
      <sz val="12"/>
      <name val="Calibri"/>
      <family val="2"/>
      <scheme val="minor"/>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9"/>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darkDown">
        <fgColor indexed="55"/>
        <bgColor indexed="8"/>
      </patternFill>
    </fill>
    <fill>
      <patternFill patternType="solid">
        <fgColor indexed="47"/>
        <bgColor indexed="64"/>
      </patternFill>
    </fill>
    <fill>
      <patternFill patternType="solid">
        <fgColor indexed="27"/>
        <bgColor indexed="64"/>
      </patternFill>
    </fill>
    <fill>
      <patternFill patternType="solid">
        <fgColor indexed="4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CC99"/>
        <bgColor indexed="64"/>
      </patternFill>
    </fill>
    <fill>
      <patternFill patternType="solid">
        <fgColor rgb="FFEAEAEA"/>
        <bgColor indexed="14"/>
      </patternFill>
    </fill>
    <fill>
      <patternFill patternType="solid">
        <fgColor rgb="FF99CCFF"/>
        <bgColor indexed="64"/>
      </patternFill>
    </fill>
    <fill>
      <patternFill patternType="solid">
        <fgColor rgb="FFFFFF00"/>
        <bgColor indexed="64"/>
      </patternFill>
    </fill>
    <fill>
      <patternFill patternType="solid">
        <fgColor theme="0" tint="-0.14996795556505021"/>
        <bgColor indexed="64"/>
      </patternFill>
    </fill>
    <fill>
      <patternFill patternType="solid">
        <fgColor theme="0"/>
        <bgColor indexed="64"/>
      </patternFill>
    </fill>
    <fill>
      <patternFill patternType="solid">
        <fgColor rgb="FFCDD7E6"/>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ash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style="thin">
        <color indexed="64"/>
      </top>
      <bottom/>
      <diagonal/>
    </border>
    <border>
      <left style="dashed">
        <color indexed="64"/>
      </left>
      <right style="dashed">
        <color indexed="64"/>
      </right>
      <top style="thin">
        <color indexed="64"/>
      </top>
      <bottom/>
      <diagonal/>
    </border>
    <border>
      <left style="dashed">
        <color indexed="64"/>
      </left>
      <right style="dashed">
        <color indexed="64"/>
      </right>
      <top style="dashed">
        <color indexed="64"/>
      </top>
      <bottom style="dashed">
        <color indexed="64"/>
      </bottom>
      <diagonal/>
    </border>
    <border>
      <left/>
      <right style="thin">
        <color indexed="64"/>
      </right>
      <top style="dashed">
        <color indexed="64"/>
      </top>
      <bottom style="dashed">
        <color indexed="64"/>
      </bottom>
      <diagonal/>
    </border>
    <border>
      <left style="dashed">
        <color indexed="64"/>
      </left>
      <right style="dashed">
        <color indexed="64"/>
      </right>
      <top/>
      <bottom style="thin">
        <color indexed="64"/>
      </bottom>
      <diagonal/>
    </border>
    <border>
      <left style="dashed">
        <color indexed="64"/>
      </left>
      <right style="dashed">
        <color indexed="64"/>
      </right>
      <top/>
      <bottom/>
      <diagonal/>
    </border>
    <border>
      <left style="dashed">
        <color indexed="64"/>
      </left>
      <right style="thin">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style="thin">
        <color indexed="64"/>
      </right>
      <top style="dashed">
        <color indexed="64"/>
      </top>
      <bottom style="dashed">
        <color indexed="64"/>
      </bottom>
      <diagonal/>
    </border>
    <border>
      <left/>
      <right/>
      <top style="dashed">
        <color indexed="64"/>
      </top>
      <bottom style="dashed">
        <color indexed="64"/>
      </bottom>
      <diagonal/>
    </border>
    <border>
      <left style="dashed">
        <color indexed="64"/>
      </left>
      <right style="dashed">
        <color indexed="64"/>
      </right>
      <top style="thin">
        <color indexed="64"/>
      </top>
      <bottom style="dashed">
        <color indexed="64"/>
      </bottom>
      <diagonal/>
    </border>
    <border>
      <left style="thin">
        <color indexed="64"/>
      </left>
      <right/>
      <top style="dashed">
        <color indexed="64"/>
      </top>
      <bottom style="dashed">
        <color indexed="64"/>
      </bottom>
      <diagonal/>
    </border>
    <border>
      <left style="dashed">
        <color indexed="64"/>
      </left>
      <right/>
      <top style="thin">
        <color indexed="64"/>
      </top>
      <bottom style="thin">
        <color indexed="64"/>
      </bottom>
      <diagonal/>
    </border>
    <border>
      <left/>
      <right style="thin">
        <color indexed="64"/>
      </right>
      <top style="thin">
        <color indexed="64"/>
      </top>
      <bottom style="dashed">
        <color indexed="64"/>
      </bottom>
      <diagonal/>
    </border>
    <border>
      <left style="dashed">
        <color indexed="64"/>
      </left>
      <right style="dashed">
        <color indexed="64"/>
      </right>
      <top style="dashed">
        <color indexed="64"/>
      </top>
      <bottom/>
      <diagonal/>
    </border>
    <border>
      <left style="dashed">
        <color indexed="64"/>
      </left>
      <right style="dashed">
        <color indexed="64"/>
      </right>
      <top/>
      <bottom style="dashed">
        <color indexed="64"/>
      </bottom>
      <diagonal/>
    </border>
    <border>
      <left/>
      <right style="thin">
        <color indexed="64"/>
      </right>
      <top/>
      <bottom style="dashed">
        <color indexed="64"/>
      </bottom>
      <diagonal/>
    </border>
    <border>
      <left style="dashed">
        <color indexed="64"/>
      </left>
      <right/>
      <top style="thin">
        <color indexed="64"/>
      </top>
      <bottom style="dashed">
        <color indexed="64"/>
      </bottom>
      <diagonal/>
    </border>
    <border>
      <left style="dashed">
        <color indexed="64"/>
      </left>
      <right/>
      <top style="dashed">
        <color indexed="64"/>
      </top>
      <bottom style="dashed">
        <color indexed="64"/>
      </bottom>
      <diagonal/>
    </border>
    <border>
      <left style="dashed">
        <color indexed="64"/>
      </left>
      <right style="thin">
        <color indexed="64"/>
      </right>
      <top style="thin">
        <color indexed="64"/>
      </top>
      <bottom style="dashed">
        <color indexed="64"/>
      </bottom>
      <diagonal/>
    </border>
    <border>
      <left style="dashed">
        <color indexed="64"/>
      </left>
      <right/>
      <top style="thin">
        <color indexed="64"/>
      </top>
      <bottom/>
      <diagonal/>
    </border>
    <border>
      <left style="dashed">
        <color indexed="64"/>
      </left>
      <right style="dashed">
        <color indexed="64"/>
      </right>
      <top style="dashed">
        <color indexed="64"/>
      </top>
      <bottom style="thin">
        <color indexed="64"/>
      </bottom>
      <diagonal/>
    </border>
    <border>
      <left/>
      <right style="thin">
        <color indexed="64"/>
      </right>
      <top style="dashed">
        <color indexed="64"/>
      </top>
      <bottom style="thin">
        <color indexed="64"/>
      </bottom>
      <diagonal/>
    </border>
    <border>
      <left/>
      <right/>
      <top style="thin">
        <color indexed="64"/>
      </top>
      <bottom style="dashed">
        <color indexed="64"/>
      </bottom>
      <diagonal/>
    </border>
    <border>
      <left style="dashed">
        <color indexed="64"/>
      </left>
      <right/>
      <top/>
      <bottom style="thin">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diagonal/>
    </border>
    <border>
      <left style="dashed">
        <color indexed="64"/>
      </left>
      <right style="thin">
        <color indexed="64"/>
      </right>
      <top style="dashed">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dashed">
        <color indexed="64"/>
      </left>
      <right style="medium">
        <color indexed="64"/>
      </right>
      <top style="thin">
        <color indexed="64"/>
      </top>
      <bottom style="dashed">
        <color indexed="64"/>
      </bottom>
      <diagonal/>
    </border>
    <border>
      <left style="dashed">
        <color indexed="64"/>
      </left>
      <right style="medium">
        <color indexed="64"/>
      </right>
      <top style="dashed">
        <color indexed="64"/>
      </top>
      <bottom style="dashed">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dashed">
        <color indexed="64"/>
      </left>
      <right style="medium">
        <color indexed="64"/>
      </right>
      <top/>
      <bottom style="dashed">
        <color indexed="64"/>
      </bottom>
      <diagonal/>
    </border>
    <border>
      <left/>
      <right style="dashed">
        <color indexed="64"/>
      </right>
      <top/>
      <bottom style="dashed">
        <color indexed="64"/>
      </bottom>
      <diagonal/>
    </border>
    <border>
      <left/>
      <right style="dashed">
        <color indexed="64"/>
      </right>
      <top style="dashed">
        <color indexed="64"/>
      </top>
      <bottom style="medium">
        <color indexed="64"/>
      </bottom>
      <diagonal/>
    </border>
    <border>
      <left style="thin">
        <color indexed="64"/>
      </left>
      <right style="medium">
        <color indexed="64"/>
      </right>
      <top style="thin">
        <color indexed="64"/>
      </top>
      <bottom style="thin">
        <color indexed="64"/>
      </bottom>
      <diagonal/>
    </border>
    <border>
      <left style="dashed">
        <color indexed="64"/>
      </left>
      <right/>
      <top/>
      <bottom style="dashed">
        <color indexed="64"/>
      </bottom>
      <diagonal/>
    </border>
    <border>
      <left style="dashed">
        <color indexed="64"/>
      </left>
      <right/>
      <top style="dashed">
        <color indexed="64"/>
      </top>
      <bottom style="medium">
        <color indexed="64"/>
      </bottom>
      <diagonal/>
    </border>
    <border>
      <left style="medium">
        <color indexed="64"/>
      </left>
      <right style="dashed">
        <color indexed="64"/>
      </right>
      <top style="thin">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ouble">
        <color indexed="64"/>
      </left>
      <right/>
      <top style="double">
        <color indexed="64"/>
      </top>
      <bottom/>
      <diagonal/>
    </border>
    <border>
      <left style="double">
        <color indexed="64"/>
      </left>
      <right/>
      <top/>
      <bottom/>
      <diagonal/>
    </border>
    <border>
      <left style="dashed">
        <color indexed="64"/>
      </left>
      <right style="thin">
        <color indexed="64"/>
      </right>
      <top/>
      <bottom style="dashed">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dashed">
        <color indexed="64"/>
      </bottom>
      <diagonal/>
    </border>
    <border>
      <left/>
      <right style="dashed">
        <color indexed="64"/>
      </right>
      <top style="thin">
        <color indexed="64"/>
      </top>
      <bottom style="thin">
        <color indexed="64"/>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style="dashed">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dashed">
        <color indexed="64"/>
      </right>
      <top style="dashed">
        <color indexed="64"/>
      </top>
      <bottom style="thin">
        <color indexed="64"/>
      </bottom>
      <diagonal/>
    </border>
    <border>
      <left/>
      <right style="dashed">
        <color indexed="64"/>
      </right>
      <top style="thin">
        <color indexed="64"/>
      </top>
      <bottom/>
      <diagonal/>
    </border>
    <border>
      <left style="dashed">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thin">
        <color indexed="64"/>
      </left>
      <right style="dashed">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style="dashed">
        <color indexed="64"/>
      </right>
      <top style="thin">
        <color indexed="64"/>
      </top>
      <bottom/>
      <diagonal/>
    </border>
    <border>
      <left style="thin">
        <color indexed="64"/>
      </left>
      <right style="thin">
        <color indexed="64"/>
      </right>
      <top/>
      <bottom style="dashed">
        <color indexed="64"/>
      </bottom>
      <diagonal/>
    </border>
    <border>
      <left style="dashed">
        <color indexed="64"/>
      </left>
      <right style="thin">
        <color indexed="64"/>
      </right>
      <top/>
      <bottom style="thin">
        <color indexed="64"/>
      </bottom>
      <diagonal/>
    </border>
    <border>
      <left/>
      <right style="dashed">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thin">
        <color indexed="64"/>
      </right>
      <top/>
      <bottom/>
      <diagonal/>
    </border>
    <border>
      <left style="thin">
        <color indexed="64"/>
      </left>
      <right style="dashed">
        <color indexed="64"/>
      </right>
      <top/>
      <bottom/>
      <diagonal/>
    </border>
    <border>
      <left/>
      <right style="thin">
        <color indexed="64"/>
      </right>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thin">
        <color indexed="64"/>
      </left>
      <right style="dashed">
        <color indexed="64"/>
      </right>
      <top style="dashed">
        <color indexed="64"/>
      </top>
      <bottom/>
      <diagonal/>
    </border>
    <border>
      <left/>
      <right style="thin">
        <color indexed="64"/>
      </right>
      <top style="dashed">
        <color indexed="64"/>
      </top>
      <bottom/>
      <diagonal/>
    </border>
    <border>
      <left/>
      <right/>
      <top style="dashed">
        <color indexed="64"/>
      </top>
      <bottom/>
      <diagonal/>
    </border>
    <border>
      <left style="thin">
        <color indexed="64"/>
      </left>
      <right style="dashed">
        <color indexed="64"/>
      </right>
      <top/>
      <bottom style="dashed">
        <color indexed="64"/>
      </bottom>
      <diagonal/>
    </border>
    <border>
      <left style="dashed">
        <color indexed="64"/>
      </left>
      <right/>
      <top/>
      <bottom/>
      <diagonal/>
    </border>
    <border>
      <left/>
      <right style="dashed">
        <color indexed="64"/>
      </right>
      <top/>
      <bottom/>
      <diagonal/>
    </border>
    <border>
      <left/>
      <right style="medium">
        <color indexed="64"/>
      </right>
      <top style="medium">
        <color indexed="64"/>
      </top>
      <bottom/>
      <diagonal/>
    </border>
    <border>
      <left style="thin">
        <color indexed="64"/>
      </left>
      <right/>
      <top/>
      <bottom style="dashed">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s>
  <cellStyleXfs count="9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7" borderId="0" applyNumberFormat="0" applyBorder="0" applyAlignment="0" applyProtection="0"/>
    <xf numFmtId="0" fontId="24" fillId="13" borderId="1" applyNumberFormat="0" applyAlignment="0" applyProtection="0"/>
    <xf numFmtId="0" fontId="24" fillId="13" borderId="1" applyNumberFormat="0" applyAlignment="0" applyProtection="0"/>
    <xf numFmtId="0" fontId="12" fillId="0" borderId="2" applyNumberFormat="0" applyFill="0" applyAlignment="0" applyProtection="0"/>
    <xf numFmtId="0" fontId="12" fillId="0" borderId="2" applyNumberFormat="0" applyFill="0" applyAlignment="0" applyProtection="0"/>
    <xf numFmtId="0" fontId="11" fillId="15" borderId="3" applyNumberFormat="0" applyAlignment="0" applyProtection="0"/>
    <xf numFmtId="0" fontId="25" fillId="4" borderId="4" applyNumberFormat="0" applyFont="0" applyAlignment="0" applyProtection="0"/>
    <xf numFmtId="0" fontId="25" fillId="4" borderId="4" applyNumberFormat="0" applyFont="0" applyAlignment="0" applyProtection="0"/>
    <xf numFmtId="0" fontId="9" fillId="10" borderId="1" applyNumberFormat="0" applyAlignment="0" applyProtection="0"/>
    <xf numFmtId="0" fontId="9" fillId="10" borderId="1" applyNumberFormat="0" applyAlignment="0" applyProtection="0"/>
    <xf numFmtId="168" fontId="26" fillId="0" borderId="0" applyFont="0" applyFill="0" applyBorder="0" applyAlignment="0" applyProtection="0"/>
    <xf numFmtId="0" fontId="13" fillId="0" borderId="0" applyNumberFormat="0" applyFill="0" applyBorder="0" applyAlignment="0" applyProtection="0"/>
    <xf numFmtId="0" fontId="7" fillId="8" borderId="0" applyNumberFormat="0" applyBorder="0" applyAlignment="0" applyProtection="0"/>
    <xf numFmtId="0" fontId="46" fillId="0" borderId="5" applyNumberFormat="0" applyFill="0" applyAlignment="0" applyProtection="0"/>
    <xf numFmtId="0" fontId="47" fillId="0" borderId="6" applyNumberFormat="0" applyFill="0" applyAlignment="0" applyProtection="0"/>
    <xf numFmtId="0" fontId="48" fillId="0" borderId="7" applyNumberFormat="0" applyFill="0" applyAlignment="0" applyProtection="0"/>
    <xf numFmtId="0" fontId="48" fillId="0" borderId="0" applyNumberFormat="0" applyFill="0" applyBorder="0" applyAlignment="0" applyProtection="0"/>
    <xf numFmtId="0" fontId="8" fillId="9" borderId="0" applyNumberFormat="0" applyBorder="0" applyAlignment="0" applyProtection="0"/>
    <xf numFmtId="0" fontId="8" fillId="9" borderId="0" applyNumberFormat="0" applyBorder="0" applyAlignment="0" applyProtection="0"/>
    <xf numFmtId="0" fontId="15"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42" fillId="0" borderId="0" applyNumberFormat="0" applyFill="0" applyBorder="0" applyAlignment="0" applyProtection="0"/>
    <xf numFmtId="0" fontId="49"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4" fillId="0" borderId="0"/>
    <xf numFmtId="0" fontId="1" fillId="0" borderId="0"/>
    <xf numFmtId="0" fontId="16" fillId="0" borderId="0"/>
    <xf numFmtId="0" fontId="16" fillId="0" borderId="0"/>
    <xf numFmtId="0" fontId="4" fillId="0" borderId="0"/>
    <xf numFmtId="0" fontId="10" fillId="14" borderId="8" applyNumberFormat="0" applyAlignment="0" applyProtection="0"/>
    <xf numFmtId="9" fontId="6" fillId="0" borderId="0" applyFont="0" applyFill="0" applyBorder="0" applyAlignment="0" applyProtection="0"/>
    <xf numFmtId="9" fontId="1" fillId="0" borderId="0" applyFont="0" applyFill="0" applyBorder="0" applyAlignment="0" applyProtection="0"/>
    <xf numFmtId="0" fontId="7" fillId="6" borderId="0" applyNumberFormat="0" applyBorder="0" applyAlignment="0" applyProtection="0"/>
    <xf numFmtId="0" fontId="7" fillId="6" borderId="0" applyNumberFormat="0" applyBorder="0" applyAlignment="0" applyProtection="0"/>
    <xf numFmtId="0" fontId="10" fillId="13" borderId="8" applyNumberFormat="0" applyAlignment="0" applyProtection="0"/>
    <xf numFmtId="0" fontId="10" fillId="13" borderId="8" applyNumberFormat="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50"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9" applyNumberFormat="0" applyFill="0" applyAlignment="0" applyProtection="0"/>
    <xf numFmtId="0" fontId="29" fillId="0" borderId="9" applyNumberFormat="0" applyFill="0" applyAlignment="0" applyProtection="0"/>
    <xf numFmtId="0" fontId="30" fillId="0" borderId="10" applyNumberFormat="0" applyFill="0" applyAlignment="0" applyProtection="0"/>
    <xf numFmtId="0" fontId="30" fillId="0" borderId="10" applyNumberFormat="0" applyFill="0" applyAlignment="0" applyProtection="0"/>
    <xf numFmtId="0" fontId="31" fillId="0" borderId="11" applyNumberFormat="0" applyFill="0" applyAlignment="0" applyProtection="0"/>
    <xf numFmtId="0" fontId="31" fillId="0" borderId="11"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1" fillId="15" borderId="3" applyNumberFormat="0" applyAlignment="0" applyProtection="0"/>
    <xf numFmtId="0" fontId="11" fillId="15" borderId="3" applyNumberFormat="0" applyAlignment="0" applyProtection="0"/>
  </cellStyleXfs>
  <cellXfs count="2431">
    <xf numFmtId="0" fontId="0" fillId="0" borderId="0" xfId="0"/>
    <xf numFmtId="0" fontId="0" fillId="0" borderId="0" xfId="0" applyAlignment="1">
      <alignment horizontal="center"/>
    </xf>
    <xf numFmtId="0" fontId="0" fillId="0" borderId="0" xfId="0" applyBorder="1"/>
    <xf numFmtId="0" fontId="0" fillId="0" borderId="0" xfId="0" applyFill="1"/>
    <xf numFmtId="0" fontId="0" fillId="0" borderId="0" xfId="0" applyAlignment="1">
      <alignment horizontal="left"/>
    </xf>
    <xf numFmtId="0" fontId="16" fillId="0" borderId="0" xfId="68"/>
    <xf numFmtId="0" fontId="16" fillId="0" borderId="0" xfId="67"/>
    <xf numFmtId="0" fontId="5" fillId="0" borderId="0" xfId="67" applyFont="1"/>
    <xf numFmtId="0" fontId="16" fillId="0" borderId="0" xfId="67" applyFill="1"/>
    <xf numFmtId="0" fontId="20" fillId="0" borderId="0" xfId="0" applyFont="1" applyAlignment="1">
      <alignment horizontal="left"/>
    </xf>
    <xf numFmtId="0" fontId="5" fillId="0" borderId="0" xfId="0" applyFont="1" applyFill="1" applyBorder="1" applyAlignment="1">
      <alignment horizontal="center" wrapText="1"/>
    </xf>
    <xf numFmtId="0" fontId="3" fillId="0" borderId="0" xfId="0" applyFont="1" applyFill="1" applyBorder="1" applyAlignment="1">
      <alignment horizontal="center" wrapText="1"/>
    </xf>
    <xf numFmtId="0" fontId="2" fillId="0" borderId="0" xfId="0" applyFont="1" applyBorder="1" applyAlignment="1">
      <alignment horizontal="center"/>
    </xf>
    <xf numFmtId="165" fontId="4" fillId="0" borderId="0" xfId="0" applyNumberFormat="1" applyFont="1" applyFill="1" applyBorder="1" applyAlignment="1">
      <alignment horizontal="center" vertical="top" wrapText="1"/>
    </xf>
    <xf numFmtId="0" fontId="4" fillId="0" borderId="0" xfId="0" applyFont="1" applyFill="1" applyBorder="1" applyAlignment="1">
      <alignment horizontal="center" vertical="top" wrapText="1"/>
    </xf>
    <xf numFmtId="0" fontId="0" fillId="0" borderId="0" xfId="0" applyFill="1" applyAlignment="1"/>
    <xf numFmtId="0" fontId="21" fillId="0" borderId="0" xfId="0" applyFont="1" applyFill="1"/>
    <xf numFmtId="0" fontId="21" fillId="0" borderId="0" xfId="0" applyFont="1" applyFill="1" applyAlignment="1"/>
    <xf numFmtId="0" fontId="20" fillId="0" borderId="0" xfId="0" applyFont="1" applyFill="1"/>
    <xf numFmtId="0" fontId="32" fillId="0" borderId="0" xfId="0" applyFont="1"/>
    <xf numFmtId="0" fontId="18" fillId="0" borderId="0" xfId="0" applyFont="1"/>
    <xf numFmtId="0" fontId="18" fillId="0" borderId="0" xfId="0" applyFont="1" applyFill="1" applyBorder="1"/>
    <xf numFmtId="0" fontId="36" fillId="0" borderId="0" xfId="0" applyFont="1" applyFill="1" applyBorder="1"/>
    <xf numFmtId="0" fontId="0" fillId="16" borderId="0" xfId="0" applyFill="1"/>
    <xf numFmtId="0" fontId="0" fillId="17" borderId="0" xfId="0" applyFont="1" applyFill="1"/>
    <xf numFmtId="0" fontId="0" fillId="17" borderId="0" xfId="0" applyFont="1" applyFill="1" applyAlignment="1">
      <alignment horizontal="right"/>
    </xf>
    <xf numFmtId="0" fontId="72" fillId="17" borderId="0" xfId="0" applyFont="1" applyFill="1"/>
    <xf numFmtId="0" fontId="73" fillId="17" borderId="0" xfId="0" applyFont="1" applyFill="1"/>
    <xf numFmtId="0" fontId="5" fillId="18" borderId="0" xfId="68" applyFont="1" applyFill="1" applyProtection="1">
      <protection hidden="1"/>
    </xf>
    <xf numFmtId="0" fontId="16" fillId="18" borderId="0" xfId="68" applyFill="1" applyProtection="1">
      <protection hidden="1"/>
    </xf>
    <xf numFmtId="0" fontId="4" fillId="0" borderId="0" xfId="68" applyFont="1"/>
    <xf numFmtId="0" fontId="41" fillId="18" borderId="0" xfId="68" applyFont="1" applyFill="1" applyBorder="1" applyAlignment="1">
      <alignment horizontal="left" vertical="center"/>
    </xf>
    <xf numFmtId="0" fontId="42" fillId="18" borderId="0" xfId="68" applyFont="1" applyFill="1" applyBorder="1" applyAlignment="1">
      <alignment horizontal="left" vertical="center"/>
    </xf>
    <xf numFmtId="0" fontId="5" fillId="0" borderId="0" xfId="0" applyFont="1" applyFill="1" applyBorder="1" applyAlignment="1">
      <alignment horizontal="left"/>
    </xf>
    <xf numFmtId="0" fontId="4" fillId="0" borderId="0" xfId="67" applyFont="1"/>
    <xf numFmtId="0" fontId="5" fillId="18" borderId="0" xfId="67" applyFont="1" applyFill="1"/>
    <xf numFmtId="0" fontId="0" fillId="0" borderId="0" xfId="0" applyAlignment="1">
      <alignment wrapText="1"/>
    </xf>
    <xf numFmtId="0" fontId="0" fillId="0" borderId="0" xfId="0" applyFont="1" applyFill="1"/>
    <xf numFmtId="0" fontId="0" fillId="0" borderId="0" xfId="0" applyFont="1" applyAlignment="1">
      <alignment wrapText="1"/>
    </xf>
    <xf numFmtId="0" fontId="74" fillId="0" borderId="0" xfId="68" applyFont="1"/>
    <xf numFmtId="0" fontId="75" fillId="18" borderId="0" xfId="68" applyFont="1" applyFill="1" applyBorder="1" applyAlignment="1">
      <alignment horizontal="left" vertical="center"/>
    </xf>
    <xf numFmtId="0" fontId="76" fillId="0" borderId="0" xfId="0" applyFont="1"/>
    <xf numFmtId="0" fontId="22" fillId="0" borderId="0" xfId="0" applyFont="1" applyFill="1" applyBorder="1" applyAlignment="1">
      <alignment horizontal="left" wrapText="1"/>
    </xf>
    <xf numFmtId="0" fontId="0" fillId="0" borderId="0" xfId="0" applyAlignment="1">
      <alignment horizontal="left" wrapText="1"/>
    </xf>
    <xf numFmtId="0" fontId="5" fillId="18" borderId="0" xfId="68" applyFont="1" applyFill="1"/>
    <xf numFmtId="0" fontId="16" fillId="18" borderId="0" xfId="68" applyFill="1"/>
    <xf numFmtId="0" fontId="4" fillId="18" borderId="0" xfId="68" applyFont="1" applyFill="1"/>
    <xf numFmtId="0" fontId="70" fillId="0" borderId="0" xfId="0" applyFont="1"/>
    <xf numFmtId="0" fontId="5" fillId="0" borderId="0" xfId="68" applyFont="1"/>
    <xf numFmtId="0" fontId="70" fillId="0" borderId="0" xfId="0" applyFont="1" applyAlignment="1">
      <alignment horizontal="left"/>
    </xf>
    <xf numFmtId="0" fontId="0" fillId="0" borderId="0" xfId="0" applyFont="1" applyAlignment="1">
      <alignment horizontal="left"/>
    </xf>
    <xf numFmtId="0" fontId="0" fillId="0" borderId="0" xfId="0" applyFont="1"/>
    <xf numFmtId="0" fontId="0" fillId="0" borderId="0" xfId="0" applyProtection="1">
      <protection hidden="1"/>
    </xf>
    <xf numFmtId="0" fontId="0" fillId="0" borderId="0" xfId="0" applyFont="1" applyProtection="1">
      <protection hidden="1"/>
    </xf>
    <xf numFmtId="0" fontId="2" fillId="0" borderId="0" xfId="0" applyFont="1" applyFill="1" applyAlignment="1">
      <alignment horizontal="left"/>
    </xf>
    <xf numFmtId="0" fontId="0" fillId="0" borderId="0" xfId="0" applyFont="1" applyBorder="1" applyAlignment="1" applyProtection="1">
      <alignment horizontal="left" vertical="center"/>
      <protection locked="0"/>
    </xf>
    <xf numFmtId="0" fontId="0" fillId="0" borderId="0" xfId="0" applyFont="1" applyAlignment="1" applyProtection="1">
      <alignment horizontal="left" vertical="center"/>
      <protection hidden="1"/>
    </xf>
    <xf numFmtId="0" fontId="0" fillId="0" borderId="0" xfId="0" applyFont="1" applyAlignment="1" applyProtection="1">
      <alignment horizontal="center" vertical="center"/>
    </xf>
    <xf numFmtId="0" fontId="0" fillId="0" borderId="0" xfId="0" applyFont="1" applyAlignment="1" applyProtection="1">
      <alignment horizontal="left" vertical="center"/>
    </xf>
    <xf numFmtId="0" fontId="0" fillId="0" borderId="0" xfId="0" applyFont="1" applyFill="1" applyAlignment="1" applyProtection="1">
      <alignment horizontal="left" vertical="center"/>
      <protection hidden="1"/>
    </xf>
    <xf numFmtId="0" fontId="2" fillId="19" borderId="0" xfId="0" applyFont="1" applyFill="1" applyAlignment="1" applyProtection="1">
      <alignment horizontal="left"/>
      <protection hidden="1"/>
    </xf>
    <xf numFmtId="0" fontId="0" fillId="0" borderId="0" xfId="0" applyAlignment="1">
      <alignment vertical="center"/>
    </xf>
    <xf numFmtId="0" fontId="77" fillId="0" borderId="0" xfId="0" applyFont="1" applyAlignment="1">
      <alignment vertical="center"/>
    </xf>
    <xf numFmtId="0" fontId="77" fillId="0" borderId="0" xfId="0" applyFont="1"/>
    <xf numFmtId="0" fontId="70" fillId="0" borderId="0" xfId="0" applyFont="1" applyAlignment="1">
      <alignment vertical="center"/>
    </xf>
    <xf numFmtId="0" fontId="81" fillId="0" borderId="0" xfId="0" applyFont="1" applyFill="1" applyAlignment="1">
      <alignment vertical="center" wrapText="1"/>
    </xf>
    <xf numFmtId="0" fontId="78" fillId="0" borderId="0" xfId="0" applyFont="1" applyAlignment="1">
      <alignment vertical="center"/>
    </xf>
    <xf numFmtId="0" fontId="83" fillId="0" borderId="0" xfId="0" applyFont="1" applyFill="1" applyAlignment="1">
      <alignment vertical="center" wrapText="1"/>
    </xf>
    <xf numFmtId="0" fontId="0" fillId="0" borderId="0" xfId="0" applyAlignment="1">
      <alignment vertical="center" wrapText="1"/>
    </xf>
    <xf numFmtId="0" fontId="0" fillId="0" borderId="0" xfId="0" applyFill="1" applyAlignment="1">
      <alignment vertical="center"/>
    </xf>
    <xf numFmtId="0" fontId="77" fillId="0" borderId="0" xfId="0" applyFont="1" applyFill="1"/>
    <xf numFmtId="0" fontId="0" fillId="0" borderId="0" xfId="0" applyFill="1" applyBorder="1" applyAlignment="1"/>
    <xf numFmtId="0" fontId="70" fillId="0" borderId="0" xfId="0" applyFont="1" applyAlignment="1"/>
    <xf numFmtId="0" fontId="0" fillId="0" borderId="0" xfId="0" applyAlignment="1">
      <alignment wrapText="1"/>
    </xf>
    <xf numFmtId="0" fontId="0" fillId="0" borderId="0" xfId="0" applyAlignment="1">
      <alignment horizontal="left" vertical="center" wrapText="1"/>
    </xf>
    <xf numFmtId="0" fontId="0" fillId="0" borderId="0" xfId="0"/>
    <xf numFmtId="0" fontId="84" fillId="0" borderId="0" xfId="0" applyFont="1" applyFill="1" applyBorder="1" applyAlignment="1"/>
    <xf numFmtId="0" fontId="0" fillId="0" borderId="0" xfId="0"/>
    <xf numFmtId="0" fontId="0" fillId="0" borderId="0" xfId="0" applyFont="1" applyProtection="1"/>
    <xf numFmtId="0" fontId="0" fillId="0" borderId="0" xfId="0" applyAlignment="1" applyProtection="1"/>
    <xf numFmtId="0" fontId="0" fillId="0" borderId="0" xfId="0" applyFont="1" applyAlignment="1" applyProtection="1"/>
    <xf numFmtId="0" fontId="0" fillId="0" borderId="0" xfId="0" applyFont="1" applyFill="1" applyBorder="1" applyProtection="1"/>
    <xf numFmtId="0" fontId="71" fillId="0" borderId="0" xfId="0" applyFont="1" applyFill="1" applyBorder="1" applyAlignment="1" applyProtection="1">
      <alignment horizontal="center" vertical="center" wrapText="1"/>
    </xf>
    <xf numFmtId="0" fontId="0" fillId="0" borderId="0" xfId="0" applyFill="1" applyProtection="1"/>
    <xf numFmtId="0" fontId="34" fillId="0" borderId="0" xfId="68" applyFont="1" applyFill="1" applyBorder="1" applyAlignment="1">
      <alignment horizontal="left" vertical="center"/>
    </xf>
    <xf numFmtId="0" fontId="0" fillId="0" borderId="0" xfId="0" applyFill="1" applyAlignment="1">
      <alignment wrapText="1"/>
    </xf>
    <xf numFmtId="0" fontId="16" fillId="0" borderId="0" xfId="68" applyFill="1"/>
    <xf numFmtId="0" fontId="0" fillId="0" borderId="0" xfId="0" applyFont="1" applyFill="1" applyBorder="1"/>
    <xf numFmtId="0" fontId="72" fillId="0" borderId="0" xfId="0" applyFont="1" applyAlignment="1">
      <alignment horizontal="left"/>
    </xf>
    <xf numFmtId="0" fontId="85" fillId="0" borderId="0" xfId="0" applyFont="1" applyAlignment="1">
      <alignment horizontal="left"/>
    </xf>
    <xf numFmtId="0" fontId="85" fillId="0" borderId="0" xfId="0" applyFont="1" applyFill="1" applyBorder="1" applyAlignment="1">
      <alignment horizontal="center"/>
    </xf>
    <xf numFmtId="0" fontId="85" fillId="0" borderId="0" xfId="0" applyFont="1" applyFill="1" applyBorder="1" applyAlignment="1">
      <alignment horizontal="right"/>
    </xf>
    <xf numFmtId="0" fontId="72" fillId="0" borderId="0" xfId="0" applyFont="1" applyFill="1" applyBorder="1" applyAlignment="1" applyProtection="1">
      <alignment vertical="top" wrapText="1"/>
      <protection locked="0"/>
    </xf>
    <xf numFmtId="0" fontId="75" fillId="0" borderId="0" xfId="0" applyFont="1" applyFill="1" applyBorder="1" applyAlignment="1">
      <alignment vertical="center"/>
    </xf>
    <xf numFmtId="0" fontId="4" fillId="18" borderId="0" xfId="68" applyFont="1" applyFill="1" applyProtection="1">
      <protection hidden="1"/>
    </xf>
    <xf numFmtId="0" fontId="0" fillId="0" borderId="0" xfId="0" applyFont="1" applyAlignment="1">
      <alignment horizontal="left" vertical="center" wrapText="1"/>
    </xf>
    <xf numFmtId="0" fontId="0" fillId="0" borderId="0" xfId="0" applyFont="1" applyAlignment="1">
      <alignment horizontal="left" wrapText="1"/>
    </xf>
    <xf numFmtId="0" fontId="74" fillId="18" borderId="0" xfId="68" applyFont="1" applyFill="1" applyBorder="1" applyAlignment="1">
      <alignment horizontal="left" vertical="center"/>
    </xf>
    <xf numFmtId="0" fontId="74" fillId="0" borderId="0" xfId="0" applyFont="1" applyFill="1" applyBorder="1" applyAlignment="1">
      <alignment horizontal="left" wrapText="1"/>
    </xf>
    <xf numFmtId="0" fontId="84" fillId="0" borderId="0" xfId="0" applyFont="1" applyFill="1" applyBorder="1" applyAlignment="1">
      <alignment horizontal="center" vertical="center"/>
    </xf>
    <xf numFmtId="0" fontId="84" fillId="0" borderId="0" xfId="0" applyFont="1" applyFill="1" applyBorder="1" applyAlignment="1">
      <alignment vertical="center"/>
    </xf>
    <xf numFmtId="0" fontId="0" fillId="0" borderId="0" xfId="0" applyFont="1" applyBorder="1" applyAlignment="1">
      <alignment horizontal="center" wrapText="1"/>
    </xf>
    <xf numFmtId="0" fontId="35" fillId="0" borderId="0" xfId="0" applyFont="1" applyFill="1" applyBorder="1"/>
    <xf numFmtId="0" fontId="35" fillId="0" borderId="0" xfId="0" applyFont="1" applyFill="1" applyBorder="1" applyAlignment="1">
      <alignment horizontal="left" vertical="center" wrapText="1"/>
    </xf>
    <xf numFmtId="0" fontId="42" fillId="0" borderId="0" xfId="68" applyFont="1" applyFill="1" applyBorder="1" applyAlignment="1">
      <alignment vertical="center" wrapText="1"/>
    </xf>
    <xf numFmtId="0" fontId="40" fillId="0" borderId="0" xfId="68" applyFont="1" applyFill="1" applyBorder="1" applyAlignment="1">
      <alignment horizontal="left" vertical="center"/>
    </xf>
    <xf numFmtId="0" fontId="42" fillId="0" borderId="0" xfId="68" applyFont="1" applyFill="1" applyBorder="1" applyAlignment="1">
      <alignment horizontal="left" vertical="center"/>
    </xf>
    <xf numFmtId="0" fontId="0" fillId="0" borderId="0" xfId="0" applyBorder="1" applyAlignment="1">
      <alignment horizontal="left" vertical="center" wrapText="1"/>
    </xf>
    <xf numFmtId="0" fontId="16" fillId="0" borderId="0" xfId="68" applyFill="1" applyBorder="1"/>
    <xf numFmtId="0" fontId="41" fillId="0" borderId="0" xfId="68" applyFont="1" applyFill="1" applyBorder="1" applyAlignment="1">
      <alignment horizontal="left" vertical="center"/>
    </xf>
    <xf numFmtId="0" fontId="44" fillId="0" borderId="0" xfId="68" applyFont="1" applyFill="1" applyBorder="1" applyAlignment="1">
      <alignment vertical="center"/>
    </xf>
    <xf numFmtId="0" fontId="86" fillId="0" borderId="0" xfId="0" applyFont="1" applyFill="1" applyAlignment="1">
      <alignment vertical="center" wrapText="1"/>
    </xf>
    <xf numFmtId="0" fontId="0" fillId="20" borderId="0" xfId="0" applyFill="1" applyBorder="1"/>
    <xf numFmtId="0" fontId="0" fillId="0" borderId="0" xfId="0" applyBorder="1" applyAlignment="1">
      <alignment horizontal="center" vertical="center" wrapText="1"/>
    </xf>
    <xf numFmtId="0" fontId="0" fillId="0" borderId="0" xfId="0" applyBorder="1" applyAlignment="1"/>
    <xf numFmtId="0" fontId="0" fillId="0" borderId="0" xfId="0" applyBorder="1" applyAlignment="1"/>
    <xf numFmtId="0" fontId="53" fillId="0" borderId="0" xfId="67" applyFont="1"/>
    <xf numFmtId="0" fontId="82" fillId="0" borderId="0" xfId="0" applyFont="1" applyBorder="1" applyAlignment="1">
      <alignment horizontal="left"/>
    </xf>
    <xf numFmtId="0" fontId="0" fillId="0" borderId="0" xfId="0" applyBorder="1" applyAlignment="1"/>
    <xf numFmtId="0" fontId="87" fillId="0" borderId="0" xfId="0" applyFont="1" applyFill="1" applyBorder="1" applyAlignment="1">
      <alignment vertical="center" wrapText="1"/>
    </xf>
    <xf numFmtId="0" fontId="1" fillId="0" borderId="0" xfId="0" applyFont="1" applyFill="1" applyBorder="1" applyAlignment="1" applyProtection="1">
      <alignment vertical="center"/>
      <protection locked="0"/>
    </xf>
    <xf numFmtId="0" fontId="20" fillId="0" borderId="0" xfId="0" applyFont="1" applyFill="1" applyBorder="1" applyAlignment="1" applyProtection="1">
      <alignment vertical="center"/>
      <protection locked="0"/>
    </xf>
    <xf numFmtId="0" fontId="20" fillId="0" borderId="0" xfId="0" applyFont="1" applyFill="1" applyBorder="1" applyAlignment="1" applyProtection="1">
      <alignment vertical="center" wrapText="1"/>
      <protection locked="0"/>
    </xf>
    <xf numFmtId="0" fontId="87" fillId="0" borderId="0" xfId="0" applyFont="1" applyFill="1" applyBorder="1" applyAlignment="1">
      <alignment vertical="center"/>
    </xf>
    <xf numFmtId="0" fontId="0" fillId="0" borderId="0" xfId="0" applyFont="1" applyFill="1" applyAlignment="1" applyProtection="1">
      <alignment horizontal="left"/>
    </xf>
    <xf numFmtId="0" fontId="4" fillId="0" borderId="0" xfId="67" applyFont="1" applyFill="1"/>
    <xf numFmtId="0" fontId="42" fillId="0" borderId="0" xfId="68" applyFont="1" applyFill="1" applyBorder="1" applyAlignment="1">
      <alignment vertical="center"/>
    </xf>
    <xf numFmtId="0" fontId="81" fillId="0" borderId="0" xfId="0" applyFont="1" applyFill="1" applyAlignment="1">
      <alignment vertical="center"/>
    </xf>
    <xf numFmtId="0" fontId="41" fillId="0" borderId="0" xfId="68" applyFont="1" applyFill="1" applyBorder="1" applyAlignment="1">
      <alignment vertical="center"/>
    </xf>
    <xf numFmtId="0" fontId="23" fillId="0" borderId="0" xfId="68" applyFont="1" applyFill="1" applyBorder="1" applyAlignment="1">
      <alignment vertical="center"/>
    </xf>
    <xf numFmtId="0" fontId="0" fillId="16" borderId="0" xfId="0" applyFill="1" applyBorder="1"/>
    <xf numFmtId="0" fontId="70" fillId="16" borderId="0" xfId="0" applyFont="1" applyFill="1" applyBorder="1"/>
    <xf numFmtId="0" fontId="0" fillId="16" borderId="0" xfId="0" applyFont="1" applyFill="1"/>
    <xf numFmtId="0" fontId="0" fillId="0" borderId="0" xfId="0" applyFont="1" applyBorder="1" applyAlignment="1"/>
    <xf numFmtId="0" fontId="72" fillId="0" borderId="0" xfId="0" applyFont="1" applyFill="1" applyBorder="1" applyAlignment="1" applyProtection="1">
      <alignment horizontal="center" vertical="center" wrapText="1"/>
      <protection locked="0"/>
    </xf>
    <xf numFmtId="15" fontId="72" fillId="0" borderId="0" xfId="0" applyNumberFormat="1" applyFont="1" applyFill="1" applyBorder="1" applyAlignment="1" applyProtection="1">
      <alignment horizontal="center" vertical="center" wrapText="1"/>
      <protection locked="0"/>
    </xf>
    <xf numFmtId="0" fontId="75" fillId="0" borderId="0" xfId="68" applyFont="1" applyFill="1" applyBorder="1" applyAlignment="1">
      <alignment horizontal="left" vertical="center"/>
    </xf>
    <xf numFmtId="0" fontId="33" fillId="0" borderId="0" xfId="0" applyFont="1" applyFill="1" applyBorder="1"/>
    <xf numFmtId="0" fontId="43" fillId="0" borderId="0" xfId="68" applyFont="1" applyFill="1" applyBorder="1" applyAlignment="1">
      <alignment vertical="center"/>
    </xf>
    <xf numFmtId="0" fontId="4" fillId="0" borderId="0" xfId="68" applyFont="1" applyFill="1" applyProtection="1">
      <protection hidden="1"/>
    </xf>
    <xf numFmtId="0" fontId="16" fillId="0" borderId="0" xfId="68" applyFill="1" applyProtection="1">
      <protection hidden="1"/>
    </xf>
    <xf numFmtId="0" fontId="0" fillId="0" borderId="0" xfId="0" applyFill="1" applyBorder="1"/>
    <xf numFmtId="0" fontId="38" fillId="0" borderId="0" xfId="68" applyFont="1" applyFill="1" applyBorder="1"/>
    <xf numFmtId="0" fontId="43" fillId="0" borderId="0" xfId="68" applyFont="1" applyFill="1" applyBorder="1" applyAlignment="1">
      <alignment horizontal="left" vertical="center"/>
    </xf>
    <xf numFmtId="0" fontId="33" fillId="0" borderId="0" xfId="0" applyFont="1" applyFill="1"/>
    <xf numFmtId="0" fontId="43" fillId="0" borderId="0" xfId="0" applyFont="1" applyFill="1" applyBorder="1"/>
    <xf numFmtId="0" fontId="42" fillId="0" borderId="0" xfId="68" applyFont="1" applyFill="1" applyBorder="1" applyAlignment="1">
      <alignment horizontal="left" vertical="center" wrapText="1"/>
    </xf>
    <xf numFmtId="0" fontId="74" fillId="0" borderId="0" xfId="68" applyFont="1" applyFill="1" applyBorder="1" applyAlignment="1">
      <alignment horizontal="left" vertical="center"/>
    </xf>
    <xf numFmtId="0" fontId="43" fillId="0" borderId="0" xfId="68" applyFont="1" applyFill="1" applyBorder="1" applyAlignment="1">
      <alignment vertical="center" wrapText="1"/>
    </xf>
    <xf numFmtId="20" fontId="43" fillId="0" borderId="0" xfId="68" applyNumberFormat="1" applyFont="1" applyFill="1" applyBorder="1" applyAlignment="1">
      <alignment vertical="center"/>
    </xf>
    <xf numFmtId="0" fontId="0" fillId="0" borderId="0" xfId="0" applyFont="1" applyBorder="1"/>
    <xf numFmtId="0" fontId="75" fillId="0" borderId="0" xfId="0" applyFont="1" applyFill="1" applyBorder="1" applyAlignment="1">
      <alignment horizontal="left"/>
    </xf>
    <xf numFmtId="0" fontId="0" fillId="0" borderId="0" xfId="0" applyFont="1"/>
    <xf numFmtId="0" fontId="0" fillId="0" borderId="0" xfId="0" applyFont="1" applyAlignment="1">
      <alignment horizontal="left"/>
    </xf>
    <xf numFmtId="0" fontId="75" fillId="0" borderId="0" xfId="0" applyFont="1" applyFill="1" applyBorder="1" applyAlignment="1">
      <alignment horizontal="center" wrapText="1"/>
    </xf>
    <xf numFmtId="0" fontId="90" fillId="0" borderId="0" xfId="0" applyFont="1" applyFill="1" applyBorder="1" applyAlignment="1">
      <alignment horizontal="center" wrapText="1"/>
    </xf>
    <xf numFmtId="0" fontId="43" fillId="0" borderId="0" xfId="68" applyFont="1" applyFill="1" applyBorder="1"/>
    <xf numFmtId="0" fontId="91" fillId="0" borderId="0" xfId="0" applyFont="1" applyFill="1" applyAlignment="1">
      <alignment vertical="center"/>
    </xf>
    <xf numFmtId="0" fontId="0" fillId="0" borderId="0" xfId="0" applyFont="1" applyBorder="1"/>
    <xf numFmtId="0" fontId="23" fillId="0" borderId="0" xfId="68" applyFont="1" applyFill="1" applyBorder="1"/>
    <xf numFmtId="0" fontId="0" fillId="0" borderId="0" xfId="0" applyFont="1" applyFill="1" applyBorder="1" applyAlignment="1"/>
    <xf numFmtId="0" fontId="0" fillId="0" borderId="0" xfId="0" applyFont="1" applyFill="1" applyAlignment="1">
      <alignment vertical="center"/>
    </xf>
    <xf numFmtId="0" fontId="75" fillId="0" borderId="0" xfId="68" applyFont="1" applyFill="1" applyBorder="1" applyAlignment="1">
      <alignment vertical="center" wrapText="1"/>
    </xf>
    <xf numFmtId="0" fontId="42" fillId="0" borderId="0" xfId="67" applyFont="1" applyFill="1"/>
    <xf numFmtId="0" fontId="92" fillId="0" borderId="0" xfId="0" applyFont="1" applyFill="1" applyAlignment="1">
      <alignment horizontal="left" vertical="center"/>
    </xf>
    <xf numFmtId="0" fontId="92" fillId="0" borderId="0" xfId="0" applyFont="1" applyFill="1" applyAlignment="1">
      <alignment vertical="center"/>
    </xf>
    <xf numFmtId="0" fontId="0" fillId="0" borderId="0" xfId="0" applyAlignment="1">
      <alignment horizontal="left" vertical="center"/>
    </xf>
    <xf numFmtId="0" fontId="70" fillId="0" borderId="0" xfId="0" applyFont="1" applyBorder="1" applyAlignment="1">
      <alignment vertical="center"/>
    </xf>
    <xf numFmtId="0" fontId="78" fillId="0" borderId="0" xfId="0" applyFont="1" applyBorder="1" applyAlignment="1">
      <alignment vertical="center"/>
    </xf>
    <xf numFmtId="0" fontId="70" fillId="18" borderId="12" xfId="0" applyFont="1" applyFill="1" applyBorder="1" applyAlignment="1">
      <alignment horizontal="right" vertical="center"/>
    </xf>
    <xf numFmtId="0" fontId="0" fillId="0" borderId="0" xfId="0" applyAlignment="1">
      <alignment horizontal="left"/>
    </xf>
    <xf numFmtId="165" fontId="74" fillId="0" borderId="0" xfId="0" applyNumberFormat="1" applyFont="1" applyFill="1" applyBorder="1" applyAlignment="1" applyProtection="1">
      <alignment horizontal="center" vertical="center" wrapText="1"/>
      <protection locked="0"/>
    </xf>
    <xf numFmtId="0" fontId="89" fillId="0" borderId="0" xfId="68" applyFont="1" applyFill="1" applyBorder="1" applyAlignment="1">
      <alignment horizontal="left" vertical="center"/>
    </xf>
    <xf numFmtId="0" fontId="85" fillId="0"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wrapText="1"/>
      <protection locked="0"/>
    </xf>
    <xf numFmtId="165" fontId="74" fillId="0" borderId="0" xfId="0" applyNumberFormat="1" applyFont="1" applyFill="1" applyBorder="1" applyAlignment="1" applyProtection="1">
      <alignment horizontal="center" wrapText="1"/>
      <protection locked="0"/>
    </xf>
    <xf numFmtId="1" fontId="74" fillId="0" borderId="0" xfId="0" applyNumberFormat="1" applyFont="1" applyFill="1" applyBorder="1" applyAlignment="1" applyProtection="1">
      <alignment horizontal="center" wrapText="1"/>
      <protection locked="0"/>
    </xf>
    <xf numFmtId="0" fontId="75" fillId="0" borderId="0" xfId="0" applyFont="1" applyFill="1" applyBorder="1" applyAlignment="1">
      <alignment horizontal="left" vertical="center" wrapText="1" shrinkToFit="1"/>
    </xf>
    <xf numFmtId="0" fontId="0" fillId="0" borderId="0" xfId="0" applyFont="1" applyFill="1" applyBorder="1" applyAlignment="1">
      <alignment horizontal="left" vertical="center" wrapText="1" shrinkToFit="1"/>
    </xf>
    <xf numFmtId="0" fontId="2" fillId="0" borderId="0" xfId="0" applyFont="1" applyFill="1" applyBorder="1" applyAlignment="1">
      <alignment horizontal="center"/>
    </xf>
    <xf numFmtId="0" fontId="0" fillId="0" borderId="0" xfId="0" applyFont="1" applyFill="1" applyBorder="1" applyAlignment="1">
      <alignment horizontal="center"/>
    </xf>
    <xf numFmtId="0" fontId="0" fillId="0" borderId="0" xfId="0" applyFont="1" applyFill="1" applyBorder="1" applyAlignment="1">
      <alignment horizontal="left"/>
    </xf>
    <xf numFmtId="0" fontId="0" fillId="0" borderId="0" xfId="0" applyFill="1" applyBorder="1" applyAlignment="1">
      <alignment horizontal="left" vertical="center" wrapText="1"/>
    </xf>
    <xf numFmtId="0" fontId="0" fillId="0" borderId="0" xfId="0" applyFill="1" applyBorder="1" applyAlignment="1">
      <alignment horizontal="center"/>
    </xf>
    <xf numFmtId="0" fontId="0" fillId="0" borderId="0" xfId="0" applyFill="1" applyBorder="1" applyAlignment="1">
      <alignment horizontal="left"/>
    </xf>
    <xf numFmtId="0" fontId="75" fillId="0" borderId="0" xfId="0" applyFont="1" applyFill="1" applyBorder="1" applyAlignment="1" applyProtection="1">
      <alignment horizontal="center" vertical="center" wrapText="1"/>
      <protection locked="0"/>
    </xf>
    <xf numFmtId="1" fontId="74" fillId="0" borderId="0" xfId="0" applyNumberFormat="1" applyFont="1" applyFill="1" applyBorder="1" applyAlignment="1" applyProtection="1">
      <alignment horizontal="center" vertical="center" wrapText="1"/>
      <protection locked="0"/>
    </xf>
    <xf numFmtId="0" fontId="0" fillId="0" borderId="0" xfId="0" applyFont="1" applyFill="1" applyBorder="1" applyAlignment="1">
      <alignment horizontal="center" vertical="center"/>
    </xf>
    <xf numFmtId="0" fontId="75" fillId="0" borderId="0" xfId="67" applyFont="1" applyFill="1" applyBorder="1" applyAlignment="1">
      <alignment vertical="center" wrapText="1"/>
    </xf>
    <xf numFmtId="0" fontId="74" fillId="0" borderId="0" xfId="67" applyFont="1" applyFill="1" applyBorder="1" applyAlignment="1" applyProtection="1">
      <alignment vertical="center" wrapText="1"/>
      <protection locked="0"/>
    </xf>
    <xf numFmtId="0" fontId="0" fillId="0" borderId="0" xfId="0" applyFont="1" applyAlignment="1">
      <alignment wrapText="1"/>
    </xf>
    <xf numFmtId="0" fontId="79" fillId="0" borderId="0" xfId="0" applyFont="1" applyFill="1" applyAlignment="1">
      <alignment horizontal="center"/>
    </xf>
    <xf numFmtId="0" fontId="88" fillId="0" borderId="0" xfId="0" applyFont="1" applyFill="1" applyAlignment="1">
      <alignment horizontal="center"/>
    </xf>
    <xf numFmtId="0" fontId="79" fillId="16" borderId="0" xfId="0" applyFont="1" applyFill="1" applyAlignment="1">
      <alignment horizontal="center"/>
    </xf>
    <xf numFmtId="0" fontId="88" fillId="16" borderId="0" xfId="0" applyFont="1" applyFill="1" applyAlignment="1">
      <alignment horizontal="center"/>
    </xf>
    <xf numFmtId="0" fontId="65" fillId="16" borderId="0" xfId="0" applyFont="1" applyFill="1" applyBorder="1" applyAlignment="1">
      <alignment vertical="center"/>
    </xf>
    <xf numFmtId="0" fontId="64" fillId="16" borderId="0" xfId="0" applyFont="1" applyFill="1" applyBorder="1" applyAlignment="1">
      <alignment vertical="center"/>
    </xf>
    <xf numFmtId="0" fontId="0" fillId="16" borderId="0" xfId="0" applyFill="1" applyBorder="1" applyAlignment="1"/>
    <xf numFmtId="0" fontId="88" fillId="16" borderId="0" xfId="0" applyFont="1" applyFill="1" applyBorder="1" applyAlignment="1"/>
    <xf numFmtId="0" fontId="94" fillId="0" borderId="0" xfId="59" applyFont="1" applyFill="1" applyBorder="1" applyAlignment="1" applyProtection="1"/>
    <xf numFmtId="0" fontId="93" fillId="16" borderId="0" xfId="0" applyFont="1" applyFill="1" applyAlignment="1">
      <alignment horizontal="center" vertical="center"/>
    </xf>
    <xf numFmtId="0" fontId="0" fillId="17" borderId="0" xfId="0" applyFill="1"/>
    <xf numFmtId="0" fontId="0" fillId="17" borderId="13" xfId="0" applyFill="1" applyBorder="1"/>
    <xf numFmtId="0" fontId="0" fillId="17" borderId="14" xfId="0" applyFill="1" applyBorder="1"/>
    <xf numFmtId="0" fontId="70" fillId="17" borderId="15" xfId="0" applyFont="1" applyFill="1" applyBorder="1"/>
    <xf numFmtId="0" fontId="0" fillId="17" borderId="16" xfId="0" applyFill="1" applyBorder="1"/>
    <xf numFmtId="0" fontId="78" fillId="17" borderId="17" xfId="0" applyFont="1" applyFill="1" applyBorder="1"/>
    <xf numFmtId="0" fontId="77" fillId="17" borderId="0" xfId="0" applyFont="1" applyFill="1" applyBorder="1"/>
    <xf numFmtId="0" fontId="0" fillId="21" borderId="18" xfId="0" applyFill="1" applyBorder="1"/>
    <xf numFmtId="0" fontId="0" fillId="21" borderId="19" xfId="0" applyFill="1" applyBorder="1"/>
    <xf numFmtId="0" fontId="0" fillId="0" borderId="20" xfId="0" applyFill="1" applyBorder="1"/>
    <xf numFmtId="0" fontId="0" fillId="22" borderId="0" xfId="0" applyFill="1" applyBorder="1"/>
    <xf numFmtId="0" fontId="0" fillId="22" borderId="20" xfId="0" applyFill="1" applyBorder="1"/>
    <xf numFmtId="0" fontId="0" fillId="16" borderId="17" xfId="0" applyFill="1" applyBorder="1"/>
    <xf numFmtId="0" fontId="77" fillId="16" borderId="17" xfId="0" applyFont="1" applyFill="1" applyBorder="1"/>
    <xf numFmtId="0" fontId="15" fillId="17" borderId="0" xfId="58" applyFill="1" applyBorder="1" applyAlignment="1" applyProtection="1"/>
    <xf numFmtId="0" fontId="0" fillId="16" borderId="0" xfId="0" applyFont="1" applyFill="1" applyBorder="1" applyAlignment="1">
      <alignment vertical="center"/>
    </xf>
    <xf numFmtId="0" fontId="0" fillId="16" borderId="0" xfId="0" applyFont="1" applyFill="1" applyBorder="1" applyAlignment="1">
      <alignment horizontal="left" vertical="center"/>
    </xf>
    <xf numFmtId="0" fontId="81" fillId="0" borderId="0" xfId="0" applyFont="1" applyFill="1" applyAlignment="1">
      <alignment horizontal="center" vertical="center"/>
    </xf>
    <xf numFmtId="0" fontId="74" fillId="0" borderId="0" xfId="68" applyFont="1" applyFill="1" applyBorder="1" applyAlignment="1" applyProtection="1">
      <alignment horizontal="left" vertical="center" wrapText="1"/>
      <protection locked="0"/>
    </xf>
    <xf numFmtId="0" fontId="95" fillId="0" borderId="0" xfId="68" applyFont="1" applyFill="1" applyBorder="1" applyAlignment="1" applyProtection="1">
      <alignment horizontal="center" vertical="center" wrapText="1"/>
    </xf>
    <xf numFmtId="0" fontId="70" fillId="0" borderId="0" xfId="0" applyFont="1" applyFill="1" applyBorder="1" applyAlignment="1">
      <alignment horizontal="center" vertical="center"/>
    </xf>
    <xf numFmtId="0" fontId="72" fillId="0" borderId="0" xfId="0" applyFont="1" applyFill="1" applyBorder="1" applyAlignment="1">
      <alignment horizontal="center" vertical="center" wrapText="1"/>
    </xf>
    <xf numFmtId="0" fontId="85" fillId="0" borderId="0" xfId="0" applyFont="1" applyFill="1" applyBorder="1" applyAlignment="1">
      <alignment horizontal="center" vertical="center"/>
    </xf>
    <xf numFmtId="0" fontId="75" fillId="0" borderId="0" xfId="0" applyFont="1" applyFill="1" applyBorder="1" applyAlignment="1">
      <alignment horizontal="center" vertical="center" wrapText="1"/>
    </xf>
    <xf numFmtId="0" fontId="70" fillId="0" borderId="0" xfId="0" applyFont="1" applyFill="1" applyAlignment="1">
      <alignment horizontal="left" vertical="center" wrapText="1"/>
    </xf>
    <xf numFmtId="0" fontId="75" fillId="0" borderId="0" xfId="68" applyFont="1" applyFill="1" applyBorder="1" applyAlignment="1">
      <alignment horizontal="left" vertical="center" wrapText="1"/>
    </xf>
    <xf numFmtId="0" fontId="70" fillId="0" borderId="0" xfId="0" applyFont="1" applyFill="1" applyAlignment="1">
      <alignment vertical="center" wrapText="1"/>
    </xf>
    <xf numFmtId="0" fontId="78" fillId="0" borderId="0" xfId="0" applyFont="1" applyAlignment="1">
      <alignment horizontal="left"/>
    </xf>
    <xf numFmtId="0" fontId="0" fillId="17" borderId="0" xfId="0" applyFont="1" applyFill="1" applyAlignment="1">
      <alignment vertical="center"/>
    </xf>
    <xf numFmtId="0" fontId="73" fillId="17" borderId="0" xfId="0" applyFont="1" applyFill="1" applyAlignment="1">
      <alignment vertical="center"/>
    </xf>
    <xf numFmtId="0" fontId="0" fillId="17" borderId="0" xfId="0" applyFont="1" applyFill="1" applyAlignment="1">
      <alignment horizontal="right" vertical="center"/>
    </xf>
    <xf numFmtId="0" fontId="0" fillId="17" borderId="0" xfId="0" applyFont="1" applyFill="1" applyAlignment="1">
      <alignment horizontal="right" vertical="top"/>
    </xf>
    <xf numFmtId="0" fontId="83" fillId="0" borderId="0" xfId="0" applyFont="1" applyFill="1" applyAlignment="1">
      <alignment vertical="center"/>
    </xf>
    <xf numFmtId="0" fontId="96" fillId="0" borderId="0" xfId="0" applyFont="1" applyBorder="1" applyAlignment="1">
      <alignment horizontal="left"/>
    </xf>
    <xf numFmtId="0" fontId="77" fillId="0" borderId="0" xfId="0" applyFont="1" applyBorder="1" applyAlignment="1">
      <alignment horizontal="center"/>
    </xf>
    <xf numFmtId="0" fontId="0" fillId="0" borderId="0" xfId="0" applyFill="1" applyBorder="1" applyAlignment="1">
      <alignment horizontal="right"/>
    </xf>
    <xf numFmtId="0" fontId="77" fillId="0" borderId="0" xfId="0" applyFont="1" applyFill="1" applyBorder="1" applyAlignment="1">
      <alignment horizontal="center"/>
    </xf>
    <xf numFmtId="0" fontId="0" fillId="0" borderId="0" xfId="0" applyAlignment="1">
      <alignment horizontal="center"/>
    </xf>
    <xf numFmtId="0" fontId="52" fillId="0" borderId="0" xfId="68" applyFont="1" applyFill="1" applyBorder="1" applyAlignment="1">
      <alignment vertical="center" wrapText="1"/>
    </xf>
    <xf numFmtId="0" fontId="75" fillId="0" borderId="0" xfId="68" applyFont="1" applyFill="1" applyBorder="1" applyAlignment="1"/>
    <xf numFmtId="0" fontId="74" fillId="0" borderId="0" xfId="68" applyFont="1" applyFill="1" applyBorder="1" applyAlignment="1">
      <alignment wrapText="1"/>
    </xf>
    <xf numFmtId="0" fontId="0" fillId="0" borderId="0" xfId="0" applyAlignment="1">
      <alignment horizontal="center"/>
    </xf>
    <xf numFmtId="0" fontId="16" fillId="0" borderId="0" xfId="67" applyBorder="1" applyAlignment="1"/>
    <xf numFmtId="0" fontId="5" fillId="0" borderId="0" xfId="68" applyFont="1" applyAlignment="1">
      <alignment vertical="center"/>
    </xf>
    <xf numFmtId="0" fontId="74" fillId="0" borderId="0" xfId="68" applyFont="1" applyFill="1" applyBorder="1" applyAlignment="1"/>
    <xf numFmtId="0" fontId="75" fillId="0" borderId="0" xfId="67" applyFont="1" applyFill="1" applyBorder="1" applyAlignment="1">
      <alignment vertical="center"/>
    </xf>
    <xf numFmtId="0" fontId="74" fillId="0" borderId="0" xfId="67" applyFont="1" applyFill="1" applyBorder="1" applyAlignment="1" applyProtection="1">
      <alignment horizontal="center" vertical="center"/>
      <protection locked="0"/>
    </xf>
    <xf numFmtId="0" fontId="74" fillId="0" borderId="0" xfId="67" applyFont="1" applyFill="1" applyBorder="1" applyAlignment="1" applyProtection="1">
      <alignment vertical="center"/>
      <protection locked="0"/>
    </xf>
    <xf numFmtId="0" fontId="0" fillId="0" borderId="0" xfId="0" applyBorder="1" applyAlignment="1">
      <alignment horizontal="center" vertical="center"/>
    </xf>
    <xf numFmtId="0" fontId="16" fillId="0" borderId="0" xfId="67" applyAlignment="1"/>
    <xf numFmtId="0" fontId="75" fillId="0" borderId="0" xfId="68" applyFont="1" applyFill="1" applyBorder="1" applyAlignment="1">
      <alignment horizontal="right" vertical="center"/>
    </xf>
    <xf numFmtId="0" fontId="74" fillId="0" borderId="0" xfId="67" applyFont="1" applyFill="1" applyBorder="1" applyAlignment="1" applyProtection="1">
      <alignment horizontal="left" vertical="center" wrapText="1"/>
      <protection locked="0"/>
    </xf>
    <xf numFmtId="0" fontId="0" fillId="0" borderId="0" xfId="0" applyFill="1" applyBorder="1" applyAlignment="1" applyProtection="1">
      <alignment horizontal="left"/>
      <protection locked="0"/>
    </xf>
    <xf numFmtId="0" fontId="16" fillId="0" borderId="0" xfId="67" applyBorder="1"/>
    <xf numFmtId="0" fontId="53" fillId="0" borderId="0" xfId="67" applyFont="1" applyBorder="1"/>
    <xf numFmtId="0" fontId="75" fillId="0" borderId="0" xfId="67" applyFont="1"/>
    <xf numFmtId="0" fontId="74" fillId="0" borderId="0" xfId="68" applyFont="1" applyFill="1" applyBorder="1" applyAlignment="1" applyProtection="1">
      <alignment horizontal="center" vertical="center" wrapText="1"/>
    </xf>
    <xf numFmtId="167" fontId="72" fillId="0" borderId="0" xfId="0" applyNumberFormat="1" applyFont="1" applyFill="1" applyBorder="1" applyAlignment="1" applyProtection="1">
      <alignment horizontal="center" vertical="center"/>
    </xf>
    <xf numFmtId="167" fontId="74" fillId="0" borderId="0" xfId="68" applyNumberFormat="1" applyFont="1" applyFill="1" applyBorder="1" applyAlignment="1" applyProtection="1">
      <alignment horizontal="center" vertical="center" wrapText="1"/>
    </xf>
    <xf numFmtId="2" fontId="72" fillId="0" borderId="0" xfId="0" applyNumberFormat="1" applyFont="1" applyFill="1" applyBorder="1" applyAlignment="1" applyProtection="1">
      <alignment horizontal="center" vertical="center" wrapText="1"/>
      <protection locked="0"/>
    </xf>
    <xf numFmtId="0" fontId="75" fillId="0" borderId="21" xfId="68" applyFont="1" applyFill="1" applyBorder="1" applyAlignment="1" applyProtection="1">
      <alignment horizontal="center" vertical="center" wrapText="1"/>
    </xf>
    <xf numFmtId="0" fontId="75" fillId="0" borderId="0" xfId="68" applyFont="1" applyFill="1" applyBorder="1" applyAlignment="1" applyProtection="1">
      <alignment horizontal="center" vertical="center" wrapText="1"/>
    </xf>
    <xf numFmtId="0" fontId="0" fillId="0" borderId="0" xfId="0"/>
    <xf numFmtId="0" fontId="0" fillId="0" borderId="0" xfId="0" applyBorder="1"/>
    <xf numFmtId="0" fontId="0" fillId="0" borderId="0" xfId="0" applyFill="1" applyBorder="1"/>
    <xf numFmtId="0" fontId="69" fillId="0" borderId="0" xfId="69" applyFont="1" applyFill="1" applyBorder="1" applyAlignment="1" applyProtection="1">
      <alignment horizontal="center" vertical="center" wrapText="1"/>
    </xf>
    <xf numFmtId="0" fontId="0" fillId="0" borderId="0" xfId="0" applyFill="1" applyBorder="1" applyAlignment="1" applyProtection="1">
      <alignment horizontal="center" vertical="center" wrapText="1"/>
      <protection hidden="1"/>
    </xf>
    <xf numFmtId="0" fontId="2" fillId="0" borderId="0" xfId="0" applyFont="1" applyFill="1" applyBorder="1" applyAlignment="1">
      <alignment horizontal="right" vertical="center" wrapText="1"/>
    </xf>
    <xf numFmtId="0" fontId="0" fillId="0" borderId="0" xfId="0" applyAlignment="1" applyProtection="1">
      <alignment vertical="center"/>
      <protection hidden="1"/>
    </xf>
    <xf numFmtId="0" fontId="52" fillId="0" borderId="0" xfId="67" applyFont="1"/>
    <xf numFmtId="0" fontId="0" fillId="0" borderId="0" xfId="0" applyAlignment="1">
      <alignment horizontal="center" vertical="center"/>
    </xf>
    <xf numFmtId="0" fontId="4" fillId="0" borderId="0" xfId="67" applyFont="1" applyAlignment="1"/>
    <xf numFmtId="0" fontId="2" fillId="18" borderId="0" xfId="0" applyFont="1" applyFill="1" applyAlignment="1" applyProtection="1">
      <alignment horizontal="left" vertical="center"/>
      <protection hidden="1"/>
    </xf>
    <xf numFmtId="0" fontId="2" fillId="18" borderId="0" xfId="0" applyFont="1" applyFill="1" applyAlignment="1" applyProtection="1">
      <alignment horizontal="center" vertical="center"/>
      <protection hidden="1"/>
    </xf>
    <xf numFmtId="0" fontId="39" fillId="0" borderId="0" xfId="67" applyFont="1"/>
    <xf numFmtId="0" fontId="105" fillId="0" borderId="0" xfId="0" applyFont="1"/>
    <xf numFmtId="0" fontId="105" fillId="0" borderId="0" xfId="0" applyFont="1" applyFill="1"/>
    <xf numFmtId="0" fontId="105" fillId="0" borderId="0" xfId="0" applyFont="1" applyAlignment="1">
      <alignment vertical="center"/>
    </xf>
    <xf numFmtId="0" fontId="105" fillId="0" borderId="0" xfId="0" applyFont="1" applyAlignment="1">
      <alignment horizontal="center"/>
    </xf>
    <xf numFmtId="0" fontId="106" fillId="0" borderId="0" xfId="0" applyFont="1" applyBorder="1" applyAlignment="1"/>
    <xf numFmtId="0" fontId="107" fillId="0" borderId="0" xfId="0" applyFont="1" applyAlignment="1">
      <alignment horizontal="centerContinuous" vertical="center"/>
    </xf>
    <xf numFmtId="0" fontId="108" fillId="0" borderId="0" xfId="0" applyFont="1" applyFill="1" applyBorder="1" applyAlignment="1" applyProtection="1">
      <alignment vertical="center"/>
      <protection hidden="1"/>
    </xf>
    <xf numFmtId="0" fontId="108" fillId="0" borderId="0" xfId="0" applyFont="1" applyFill="1" applyBorder="1" applyAlignment="1" applyProtection="1">
      <alignment horizontal="center" vertical="center"/>
      <protection hidden="1"/>
    </xf>
    <xf numFmtId="0" fontId="104" fillId="0" borderId="0" xfId="0" applyFont="1" applyFill="1" applyBorder="1" applyAlignment="1" applyProtection="1">
      <alignment vertical="center" wrapText="1"/>
      <protection hidden="1"/>
    </xf>
    <xf numFmtId="0" fontId="0" fillId="0" borderId="0" xfId="0" applyFont="1" applyFill="1" applyBorder="1" applyAlignment="1">
      <alignment vertical="center"/>
    </xf>
    <xf numFmtId="0" fontId="0" fillId="0" borderId="22" xfId="0" applyFont="1" applyFill="1" applyBorder="1" applyAlignment="1"/>
    <xf numFmtId="0" fontId="18" fillId="22" borderId="23" xfId="68" applyFont="1" applyFill="1" applyBorder="1" applyAlignment="1" applyProtection="1">
      <alignment horizontal="center" vertical="center" wrapText="1"/>
    </xf>
    <xf numFmtId="0" fontId="75" fillId="0" borderId="0" xfId="68" applyFont="1" applyFill="1" applyBorder="1" applyAlignment="1" applyProtection="1">
      <alignment vertical="center" wrapText="1"/>
    </xf>
    <xf numFmtId="0" fontId="18" fillId="0" borderId="0" xfId="68" applyFont="1" applyFill="1" applyBorder="1" applyAlignment="1" applyProtection="1">
      <alignment vertical="center" wrapText="1"/>
    </xf>
    <xf numFmtId="0" fontId="74" fillId="0" borderId="0" xfId="68" applyFont="1" applyFill="1" applyBorder="1" applyAlignment="1" applyProtection="1">
      <alignment vertical="center" wrapText="1"/>
      <protection locked="0"/>
    </xf>
    <xf numFmtId="0" fontId="103" fillId="0" borderId="0" xfId="67" applyFont="1" applyFill="1" applyBorder="1" applyAlignment="1" applyProtection="1">
      <alignment vertical="center"/>
    </xf>
    <xf numFmtId="0" fontId="16" fillId="0" borderId="0" xfId="67" applyFill="1" applyBorder="1"/>
    <xf numFmtId="0" fontId="90" fillId="0" borderId="0" xfId="68" applyFont="1" applyFill="1" applyBorder="1" applyAlignment="1" applyProtection="1">
      <alignment vertical="center" wrapText="1"/>
    </xf>
    <xf numFmtId="1" fontId="74" fillId="0" borderId="0" xfId="68" applyNumberFormat="1" applyFont="1" applyFill="1" applyBorder="1" applyAlignment="1" applyProtection="1">
      <alignment vertical="center" wrapText="1"/>
    </xf>
    <xf numFmtId="0" fontId="90" fillId="0" borderId="0" xfId="68" applyFont="1" applyFill="1" applyBorder="1" applyAlignment="1" applyProtection="1">
      <alignment horizontal="left" vertical="center"/>
    </xf>
    <xf numFmtId="1" fontId="74" fillId="0" borderId="0" xfId="68" applyNumberFormat="1" applyFont="1" applyFill="1" applyBorder="1" applyAlignment="1" applyProtection="1">
      <alignment horizontal="center" vertical="center" wrapText="1"/>
    </xf>
    <xf numFmtId="0" fontId="85" fillId="0" borderId="0" xfId="0" applyFont="1" applyFill="1" applyBorder="1" applyAlignment="1" applyProtection="1">
      <alignment vertical="center"/>
    </xf>
    <xf numFmtId="0" fontId="85" fillId="0" borderId="0" xfId="0" applyFont="1" applyFill="1" applyBorder="1" applyAlignment="1" applyProtection="1">
      <alignment horizontal="center" vertical="center" wrapText="1"/>
    </xf>
    <xf numFmtId="167" fontId="72" fillId="0" borderId="0" xfId="0" applyNumberFormat="1" applyFont="1" applyFill="1" applyBorder="1" applyAlignment="1" applyProtection="1">
      <alignment horizontal="center" vertical="center" wrapText="1"/>
    </xf>
    <xf numFmtId="0" fontId="72" fillId="0" borderId="0" xfId="0" applyNumberFormat="1" applyFont="1" applyFill="1" applyBorder="1" applyAlignment="1" applyProtection="1">
      <alignment vertical="center" wrapText="1"/>
      <protection locked="0"/>
    </xf>
    <xf numFmtId="0" fontId="90" fillId="0" borderId="0" xfId="68" applyFont="1" applyFill="1" applyBorder="1" applyAlignment="1" applyProtection="1">
      <alignment vertical="center"/>
    </xf>
    <xf numFmtId="0" fontId="85" fillId="0" borderId="0" xfId="0" applyFont="1" applyFill="1" applyBorder="1" applyAlignment="1" applyProtection="1">
      <alignment vertical="center" wrapText="1"/>
    </xf>
    <xf numFmtId="167" fontId="72" fillId="0" borderId="0" xfId="0" applyNumberFormat="1" applyFont="1" applyFill="1" applyBorder="1" applyAlignment="1" applyProtection="1">
      <alignment vertical="center" wrapText="1"/>
    </xf>
    <xf numFmtId="0" fontId="0" fillId="0" borderId="0" xfId="0" applyFont="1" applyBorder="1" applyAlignment="1" applyProtection="1">
      <alignment horizontal="left" vertical="center" wrapText="1"/>
      <protection locked="0"/>
    </xf>
    <xf numFmtId="0" fontId="0" fillId="0" borderId="0" xfId="0" applyAlignment="1"/>
    <xf numFmtId="0" fontId="102" fillId="0" borderId="0" xfId="0" applyFont="1" applyBorder="1" applyAlignment="1" applyProtection="1">
      <alignment vertical="center" wrapText="1"/>
    </xf>
    <xf numFmtId="0" fontId="0" fillId="0" borderId="0" xfId="0" applyFill="1" applyBorder="1" applyAlignment="1">
      <alignment vertical="center" wrapText="1"/>
    </xf>
    <xf numFmtId="0" fontId="77" fillId="0" borderId="0" xfId="0" applyFont="1" applyFill="1" applyBorder="1" applyAlignment="1">
      <alignment vertical="center"/>
    </xf>
    <xf numFmtId="0" fontId="45" fillId="0" borderId="0" xfId="0" applyFont="1" applyFill="1" applyBorder="1" applyAlignment="1">
      <alignment vertical="center" wrapText="1"/>
    </xf>
    <xf numFmtId="0" fontId="66" fillId="0" borderId="0" xfId="0" applyFont="1" applyFill="1" applyAlignment="1">
      <alignment vertical="center"/>
    </xf>
    <xf numFmtId="0" fontId="0" fillId="0" borderId="0" xfId="0"/>
    <xf numFmtId="0" fontId="18" fillId="0" borderId="0" xfId="0" applyFont="1" applyFill="1" applyBorder="1" applyAlignment="1">
      <alignment horizontal="left" wrapText="1"/>
    </xf>
    <xf numFmtId="0" fontId="0" fillId="0" borderId="16" xfId="0" applyBorder="1"/>
    <xf numFmtId="0" fontId="78" fillId="0" borderId="16" xfId="0" applyFont="1" applyBorder="1" applyAlignment="1">
      <alignment vertical="center"/>
    </xf>
    <xf numFmtId="0" fontId="80" fillId="0" borderId="0" xfId="0" applyFont="1" applyFill="1" applyBorder="1" applyAlignment="1">
      <alignment horizontal="left" vertical="top" wrapText="1"/>
    </xf>
    <xf numFmtId="0" fontId="45" fillId="0" borderId="0" xfId="0" applyFont="1" applyFill="1" applyBorder="1" applyAlignment="1">
      <alignment vertical="center"/>
    </xf>
    <xf numFmtId="167" fontId="77" fillId="0" borderId="0" xfId="0" applyNumberFormat="1" applyFont="1" applyBorder="1" applyAlignment="1">
      <alignment vertical="center"/>
    </xf>
    <xf numFmtId="0" fontId="144" fillId="0" borderId="0" xfId="0" applyFont="1"/>
    <xf numFmtId="0" fontId="18" fillId="0" borderId="0" xfId="0" applyFont="1" applyAlignment="1">
      <alignment horizontal="left"/>
    </xf>
    <xf numFmtId="0" fontId="18" fillId="0" borderId="0" xfId="0" applyFont="1" applyBorder="1" applyAlignment="1">
      <alignment horizontal="left"/>
    </xf>
    <xf numFmtId="0" fontId="39" fillId="0" borderId="0" xfId="0" applyFont="1" applyAlignment="1">
      <alignment vertical="center"/>
    </xf>
    <xf numFmtId="0" fontId="39" fillId="0" borderId="0" xfId="0" applyFont="1" applyAlignment="1">
      <alignment horizontal="left"/>
    </xf>
    <xf numFmtId="0" fontId="18" fillId="0" borderId="0" xfId="58" applyFont="1" applyAlignment="1" applyProtection="1">
      <alignment horizontal="left"/>
    </xf>
    <xf numFmtId="0" fontId="39" fillId="0" borderId="0" xfId="0" applyFont="1" applyBorder="1" applyAlignment="1">
      <alignment horizontal="left"/>
    </xf>
    <xf numFmtId="0" fontId="145" fillId="0" borderId="0" xfId="0" applyFont="1" applyBorder="1" applyAlignment="1">
      <alignment vertical="center" wrapText="1"/>
    </xf>
    <xf numFmtId="0" fontId="145" fillId="0" borderId="0" xfId="0" applyFont="1" applyBorder="1" applyAlignment="1">
      <alignment vertical="center"/>
    </xf>
    <xf numFmtId="0" fontId="0" fillId="24" borderId="0" xfId="0" applyFill="1"/>
    <xf numFmtId="0" fontId="112" fillId="0" borderId="0" xfId="0" applyFont="1" applyFill="1" applyBorder="1" applyAlignment="1">
      <alignment vertical="center" wrapText="1"/>
    </xf>
    <xf numFmtId="0" fontId="146" fillId="0" borderId="0" xfId="0" applyFont="1" applyBorder="1" applyAlignment="1">
      <alignment horizontal="center" vertical="center" wrapText="1"/>
    </xf>
    <xf numFmtId="0" fontId="146" fillId="0" borderId="0" xfId="0" applyFont="1" applyAlignment="1">
      <alignment horizontal="center" vertical="center" wrapText="1"/>
    </xf>
    <xf numFmtId="0" fontId="146" fillId="0" borderId="0" xfId="0" applyFont="1" applyAlignment="1">
      <alignment horizontal="center"/>
    </xf>
    <xf numFmtId="0" fontId="0" fillId="0" borderId="0" xfId="0" applyBorder="1" applyAlignment="1">
      <alignment horizontal="center" vertical="center" wrapText="1"/>
    </xf>
    <xf numFmtId="0" fontId="43" fillId="0" borderId="0" xfId="68" applyFont="1" applyFill="1" applyBorder="1" applyAlignment="1">
      <alignment horizontal="left" vertical="center" wrapText="1"/>
    </xf>
    <xf numFmtId="0" fontId="0" fillId="0" borderId="0" xfId="0" applyFont="1" applyFill="1" applyBorder="1" applyAlignment="1">
      <alignment horizontal="center" vertical="center"/>
    </xf>
    <xf numFmtId="0" fontId="143" fillId="0" borderId="0" xfId="0" applyFont="1"/>
    <xf numFmtId="0" fontId="147" fillId="0" borderId="0" xfId="0" applyFont="1"/>
    <xf numFmtId="0" fontId="148" fillId="0" borderId="0" xfId="0" applyFont="1" applyFill="1" applyBorder="1" applyAlignment="1">
      <alignment horizontal="center" vertical="center"/>
    </xf>
    <xf numFmtId="0" fontId="149" fillId="0" borderId="0" xfId="0" applyFont="1"/>
    <xf numFmtId="0" fontId="150" fillId="0" borderId="0" xfId="0" applyFont="1" applyFill="1" applyBorder="1" applyAlignment="1">
      <alignment horizontal="center" vertical="center"/>
    </xf>
    <xf numFmtId="0" fontId="151" fillId="0" borderId="0" xfId="0" applyFont="1" applyFill="1" applyBorder="1" applyAlignment="1">
      <alignment horizontal="center" vertical="center"/>
    </xf>
    <xf numFmtId="0" fontId="68" fillId="0" borderId="0" xfId="0" applyFont="1" applyBorder="1" applyAlignment="1">
      <alignment horizontal="center"/>
    </xf>
    <xf numFmtId="0" fontId="149" fillId="0" borderId="0" xfId="0" applyFont="1" applyFill="1"/>
    <xf numFmtId="0" fontId="0" fillId="0" borderId="0" xfId="0" applyAlignment="1">
      <alignment vertical="top"/>
    </xf>
    <xf numFmtId="0" fontId="152" fillId="0" borderId="0" xfId="0" applyFont="1" applyFill="1" applyBorder="1" applyAlignment="1">
      <alignment horizontal="left" vertical="center" wrapText="1"/>
    </xf>
    <xf numFmtId="0" fontId="145" fillId="0" borderId="0" xfId="0" applyFont="1" applyFill="1" applyBorder="1" applyAlignment="1">
      <alignment horizontal="center" vertical="center" wrapText="1"/>
    </xf>
    <xf numFmtId="0" fontId="143" fillId="0" borderId="0" xfId="0" applyFont="1" applyAlignment="1"/>
    <xf numFmtId="0" fontId="146" fillId="0" borderId="0" xfId="0" applyFont="1" applyBorder="1" applyAlignment="1"/>
    <xf numFmtId="0" fontId="0" fillId="0" borderId="0" xfId="0" applyAlignment="1"/>
    <xf numFmtId="0" fontId="145" fillId="0" borderId="0" xfId="0" applyFont="1" applyBorder="1" applyAlignment="1">
      <alignment horizontal="left" vertical="center" wrapText="1"/>
    </xf>
    <xf numFmtId="0" fontId="145" fillId="0" borderId="0" xfId="0" applyFont="1" applyBorder="1" applyAlignment="1">
      <alignment horizontal="center" vertical="center" wrapText="1"/>
    </xf>
    <xf numFmtId="0" fontId="0" fillId="0" borderId="0" xfId="0" applyBorder="1" applyAlignment="1"/>
    <xf numFmtId="0" fontId="145" fillId="0" borderId="0" xfId="0" applyFont="1" applyAlignment="1">
      <alignment horizontal="center" vertical="center" wrapText="1"/>
    </xf>
    <xf numFmtId="0" fontId="145" fillId="0" borderId="0" xfId="0" applyFont="1" applyAlignment="1">
      <alignment vertical="center" wrapText="1"/>
    </xf>
    <xf numFmtId="0" fontId="146" fillId="0" borderId="0" xfId="0" applyFont="1" applyFill="1" applyBorder="1" applyAlignment="1">
      <alignment horizontal="center" vertical="center"/>
    </xf>
    <xf numFmtId="0" fontId="0" fillId="0" borderId="16" xfId="0" applyBorder="1" applyAlignment="1">
      <alignment horizontal="left" vertical="center" wrapText="1"/>
    </xf>
    <xf numFmtId="0" fontId="0" fillId="0" borderId="0" xfId="0" applyBorder="1" applyAlignment="1">
      <alignment horizontal="left" vertical="center" wrapText="1"/>
    </xf>
    <xf numFmtId="0" fontId="99" fillId="0" borderId="0" xfId="0" applyFont="1" applyFill="1" applyBorder="1" applyAlignment="1">
      <alignment horizontal="left" vertical="center" wrapText="1"/>
    </xf>
    <xf numFmtId="0" fontId="117" fillId="0" borderId="0" xfId="0" applyFont="1" applyFill="1" applyBorder="1" applyAlignment="1">
      <alignment horizontal="left" vertical="top" wrapText="1"/>
    </xf>
    <xf numFmtId="0" fontId="146" fillId="25" borderId="24" xfId="0" applyFont="1" applyFill="1" applyBorder="1" applyAlignment="1">
      <alignment horizontal="right"/>
    </xf>
    <xf numFmtId="0" fontId="70" fillId="0" borderId="16" xfId="0" applyFont="1" applyBorder="1" applyAlignment="1">
      <alignment vertical="center"/>
    </xf>
    <xf numFmtId="0" fontId="70" fillId="0" borderId="14" xfId="0" applyFont="1" applyBorder="1" applyAlignment="1">
      <alignment vertical="center"/>
    </xf>
    <xf numFmtId="0" fontId="78" fillId="0" borderId="14" xfId="0" applyFont="1" applyBorder="1" applyAlignment="1">
      <alignment vertical="center"/>
    </xf>
    <xf numFmtId="0" fontId="0" fillId="0" borderId="14" xfId="0" applyBorder="1"/>
    <xf numFmtId="0" fontId="68" fillId="0" borderId="0" xfId="0" applyFont="1"/>
    <xf numFmtId="0" fontId="66" fillId="0" borderId="0" xfId="0" applyFont="1"/>
    <xf numFmtId="0" fontId="152" fillId="0" borderId="16" xfId="0" applyFont="1" applyFill="1" applyBorder="1" applyAlignment="1">
      <alignment horizontal="left" vertical="center" wrapText="1"/>
    </xf>
    <xf numFmtId="0" fontId="0" fillId="0" borderId="16" xfId="0" applyFill="1" applyBorder="1" applyAlignment="1">
      <alignment vertical="center" wrapText="1"/>
    </xf>
    <xf numFmtId="0" fontId="0" fillId="0" borderId="17" xfId="0" applyBorder="1"/>
    <xf numFmtId="0" fontId="153" fillId="0" borderId="0" xfId="0" applyFont="1"/>
    <xf numFmtId="0" fontId="66" fillId="0" borderId="0" xfId="0" applyFont="1" applyFill="1" applyAlignment="1">
      <alignment vertical="center" wrapText="1"/>
    </xf>
    <xf numFmtId="0" fontId="116" fillId="0" borderId="0" xfId="0" applyFont="1" applyBorder="1" applyAlignment="1">
      <alignment horizontal="left" vertical="center" wrapText="1"/>
    </xf>
    <xf numFmtId="0" fontId="0" fillId="25" borderId="0" xfId="0" applyFill="1"/>
    <xf numFmtId="0" fontId="143" fillId="0" borderId="17" xfId="0" applyFont="1" applyBorder="1" applyAlignment="1"/>
    <xf numFmtId="0" fontId="0" fillId="25" borderId="15" xfId="0" applyFill="1" applyBorder="1" applyAlignment="1">
      <alignment horizontal="left" vertical="center" wrapText="1"/>
    </xf>
    <xf numFmtId="0" fontId="146" fillId="0" borderId="0" xfId="0" applyFont="1" applyBorder="1" applyAlignment="1">
      <alignment horizontal="center"/>
    </xf>
    <xf numFmtId="0" fontId="18" fillId="21" borderId="25" xfId="67" applyFont="1" applyFill="1" applyBorder="1" applyAlignment="1" applyProtection="1">
      <alignment horizontal="center" vertical="center" wrapText="1"/>
      <protection locked="0"/>
    </xf>
    <xf numFmtId="0" fontId="0" fillId="0" borderId="0" xfId="0" applyFont="1" applyFill="1" applyBorder="1" applyAlignment="1">
      <alignment horizontal="left" vertical="center" wrapText="1"/>
    </xf>
    <xf numFmtId="0" fontId="0" fillId="0" borderId="0" xfId="0" applyFont="1" applyFill="1" applyBorder="1" applyAlignment="1">
      <alignment horizontal="center" wrapText="1"/>
    </xf>
    <xf numFmtId="0" fontId="0" fillId="0" borderId="0" xfId="0" applyFont="1" applyFill="1" applyBorder="1" applyAlignment="1">
      <alignment vertical="center" wrapText="1"/>
    </xf>
    <xf numFmtId="0" fontId="0" fillId="0" borderId="0" xfId="0" applyFont="1" applyFill="1" applyBorder="1" applyAlignment="1">
      <alignment horizontal="center" vertical="center" wrapText="1"/>
    </xf>
    <xf numFmtId="0" fontId="2" fillId="24" borderId="0" xfId="0" applyFont="1" applyFill="1"/>
    <xf numFmtId="0" fontId="45" fillId="16" borderId="0" xfId="0" applyFont="1" applyFill="1"/>
    <xf numFmtId="0" fontId="0" fillId="26" borderId="0" xfId="0" applyFill="1"/>
    <xf numFmtId="0" fontId="0" fillId="27" borderId="0" xfId="0" applyFill="1"/>
    <xf numFmtId="0" fontId="83" fillId="27" borderId="0" xfId="0" applyFont="1" applyFill="1" applyAlignment="1">
      <alignment vertical="center" wrapText="1"/>
    </xf>
    <xf numFmtId="0" fontId="154" fillId="27" borderId="0" xfId="0" applyFont="1" applyFill="1" applyBorder="1"/>
    <xf numFmtId="0" fontId="153" fillId="27" borderId="0" xfId="0" applyFont="1" applyFill="1" applyBorder="1"/>
    <xf numFmtId="0" fontId="0" fillId="27" borderId="0" xfId="0" applyFill="1" applyBorder="1"/>
    <xf numFmtId="0" fontId="70" fillId="27" borderId="0" xfId="0" applyFont="1" applyFill="1" applyBorder="1" applyAlignment="1">
      <alignment vertical="center"/>
    </xf>
    <xf numFmtId="0" fontId="78" fillId="27" borderId="0" xfId="0" applyFont="1" applyFill="1" applyBorder="1" applyAlignment="1">
      <alignment vertical="center"/>
    </xf>
    <xf numFmtId="0" fontId="143" fillId="27" borderId="0" xfId="0" applyFont="1" applyFill="1" applyBorder="1"/>
    <xf numFmtId="0" fontId="66" fillId="27" borderId="0" xfId="0" applyFont="1" applyFill="1" applyBorder="1" applyAlignment="1">
      <alignment vertical="center"/>
    </xf>
    <xf numFmtId="0" fontId="0" fillId="27" borderId="0" xfId="0" applyFont="1" applyFill="1" applyBorder="1"/>
    <xf numFmtId="0" fontId="66" fillId="27" borderId="0" xfId="0" applyFont="1" applyFill="1" applyAlignment="1">
      <alignment vertical="center"/>
    </xf>
    <xf numFmtId="0" fontId="0" fillId="27" borderId="0" xfId="0" applyFont="1" applyFill="1"/>
    <xf numFmtId="0" fontId="77" fillId="0" borderId="0" xfId="0" applyFont="1" applyBorder="1"/>
    <xf numFmtId="0" fontId="77" fillId="0" borderId="0" xfId="0" applyFont="1" applyFill="1" applyBorder="1"/>
    <xf numFmtId="0" fontId="96" fillId="0" borderId="0" xfId="0" applyFont="1" applyBorder="1" applyAlignment="1">
      <alignment horizontal="center" vertical="center" wrapText="1"/>
    </xf>
    <xf numFmtId="0" fontId="146" fillId="27" borderId="15" xfId="0" applyFont="1" applyFill="1" applyBorder="1" applyAlignment="1">
      <alignment horizontal="center" vertical="center" wrapText="1"/>
    </xf>
    <xf numFmtId="0" fontId="146" fillId="27" borderId="16" xfId="0" applyFont="1" applyFill="1" applyBorder="1" applyAlignment="1">
      <alignment horizontal="center" vertical="center" wrapText="1"/>
    </xf>
    <xf numFmtId="0" fontId="96" fillId="0" borderId="0" xfId="0" applyFont="1" applyBorder="1" applyAlignment="1">
      <alignment vertical="center" wrapText="1"/>
    </xf>
    <xf numFmtId="0" fontId="18" fillId="0" borderId="26" xfId="58" applyFont="1" applyBorder="1" applyAlignment="1" applyProtection="1"/>
    <xf numFmtId="0" fontId="144" fillId="0" borderId="26" xfId="0" applyFont="1" applyBorder="1"/>
    <xf numFmtId="0" fontId="18" fillId="0" borderId="26" xfId="0" applyFont="1" applyBorder="1" applyAlignment="1">
      <alignment horizontal="left"/>
    </xf>
    <xf numFmtId="0" fontId="39" fillId="0" borderId="26" xfId="0" applyFont="1" applyBorder="1" applyAlignment="1">
      <alignment vertical="center"/>
    </xf>
    <xf numFmtId="0" fontId="39" fillId="0" borderId="26" xfId="0" applyFont="1" applyBorder="1" applyAlignment="1">
      <alignment horizontal="left"/>
    </xf>
    <xf numFmtId="0" fontId="96" fillId="0" borderId="26" xfId="0" applyFont="1" applyBorder="1" applyAlignment="1">
      <alignment horizontal="left"/>
    </xf>
    <xf numFmtId="0" fontId="96" fillId="0" borderId="26" xfId="0" applyFont="1" applyBorder="1" applyAlignment="1">
      <alignment vertical="center" wrapText="1"/>
    </xf>
    <xf numFmtId="0" fontId="0" fillId="0" borderId="26" xfId="0" applyBorder="1"/>
    <xf numFmtId="0" fontId="96" fillId="0" borderId="26" xfId="0" applyFont="1" applyBorder="1" applyAlignment="1">
      <alignment horizontal="center" vertical="center" wrapText="1"/>
    </xf>
    <xf numFmtId="0" fontId="70" fillId="0" borderId="26" xfId="0" applyFont="1" applyBorder="1" applyAlignment="1">
      <alignment horizontal="left"/>
    </xf>
    <xf numFmtId="0" fontId="82" fillId="0" borderId="26" xfId="0" applyFont="1" applyBorder="1" applyAlignment="1">
      <alignment horizontal="left"/>
    </xf>
    <xf numFmtId="0" fontId="78" fillId="0" borderId="26" xfId="0" applyFont="1" applyBorder="1" applyAlignment="1">
      <alignment vertical="center"/>
    </xf>
    <xf numFmtId="0" fontId="78" fillId="0" borderId="26" xfId="0" applyFont="1" applyBorder="1" applyAlignment="1">
      <alignment horizontal="left"/>
    </xf>
    <xf numFmtId="0" fontId="0" fillId="25" borderId="27" xfId="0" applyFill="1" applyBorder="1"/>
    <xf numFmtId="0" fontId="0" fillId="25" borderId="28" xfId="0" applyFill="1" applyBorder="1"/>
    <xf numFmtId="0" fontId="146" fillId="25" borderId="24" xfId="0" applyFont="1" applyFill="1" applyBorder="1" applyAlignment="1">
      <alignment horizontal="right" vertical="center"/>
    </xf>
    <xf numFmtId="0" fontId="155" fillId="0" borderId="14" xfId="0" applyFont="1" applyBorder="1" applyAlignment="1">
      <alignment vertical="center" wrapText="1"/>
    </xf>
    <xf numFmtId="0" fontId="0" fillId="0" borderId="0" xfId="0" applyFont="1" applyFill="1" applyBorder="1" applyAlignment="1">
      <alignment vertical="center" wrapText="1"/>
    </xf>
    <xf numFmtId="0" fontId="0" fillId="24" borderId="25" xfId="0" applyFill="1" applyBorder="1" applyAlignment="1">
      <alignment horizontal="center" vertical="center"/>
    </xf>
    <xf numFmtId="0" fontId="0" fillId="0" borderId="29" xfId="0" applyBorder="1" applyAlignment="1">
      <alignment wrapText="1"/>
    </xf>
    <xf numFmtId="0" fontId="0" fillId="0" borderId="30" xfId="0" applyBorder="1" applyAlignment="1">
      <alignment wrapText="1"/>
    </xf>
    <xf numFmtId="0" fontId="0" fillId="0" borderId="31" xfId="0" applyBorder="1" applyAlignment="1">
      <alignment wrapText="1"/>
    </xf>
    <xf numFmtId="0" fontId="0" fillId="0" borderId="31" xfId="0" applyBorder="1"/>
    <xf numFmtId="0" fontId="0" fillId="0" borderId="29" xfId="0" applyBorder="1" applyAlignment="1">
      <alignment vertical="center" wrapText="1"/>
    </xf>
    <xf numFmtId="0" fontId="0" fillId="0" borderId="30" xfId="0" applyBorder="1" applyAlignment="1">
      <alignment vertical="center" wrapText="1"/>
    </xf>
    <xf numFmtId="0" fontId="0" fillId="27" borderId="25" xfId="0" applyFont="1" applyFill="1" applyBorder="1" applyAlignment="1">
      <alignment horizontal="center" vertical="center" wrapText="1"/>
    </xf>
    <xf numFmtId="0" fontId="1" fillId="24" borderId="28" xfId="0" applyFont="1" applyFill="1" applyBorder="1" applyAlignment="1">
      <alignment horizontal="center" vertical="center" wrapText="1"/>
    </xf>
    <xf numFmtId="0" fontId="1" fillId="0" borderId="0" xfId="0" applyFont="1" applyFill="1" applyProtection="1"/>
    <xf numFmtId="0" fontId="1" fillId="27" borderId="32" xfId="0" applyFont="1" applyFill="1" applyBorder="1" applyAlignment="1">
      <alignment horizontal="center" vertical="center"/>
    </xf>
    <xf numFmtId="0" fontId="1" fillId="27" borderId="27" xfId="0" applyFont="1" applyFill="1" applyBorder="1" applyAlignment="1" applyProtection="1">
      <alignment horizontal="left" vertical="center"/>
    </xf>
    <xf numFmtId="0" fontId="18" fillId="27" borderId="27" xfId="0" applyFont="1" applyFill="1" applyBorder="1" applyAlignment="1" applyProtection="1">
      <alignment horizontal="left" vertical="center"/>
    </xf>
    <xf numFmtId="0" fontId="1" fillId="27" borderId="27" xfId="0" applyFont="1" applyFill="1" applyBorder="1" applyAlignment="1">
      <alignment horizontal="left" vertical="center"/>
    </xf>
    <xf numFmtId="0" fontId="1" fillId="27" borderId="13" xfId="0" applyFont="1" applyFill="1" applyBorder="1" applyAlignment="1">
      <alignment horizontal="left" vertical="center"/>
    </xf>
    <xf numFmtId="0" fontId="1" fillId="27" borderId="33" xfId="0" applyFont="1" applyFill="1" applyBorder="1" applyAlignment="1">
      <alignment horizontal="center" vertical="center"/>
    </xf>
    <xf numFmtId="0" fontId="1" fillId="27" borderId="34" xfId="0" applyFont="1" applyFill="1" applyBorder="1" applyAlignment="1">
      <alignment horizontal="center" vertical="center" wrapText="1"/>
    </xf>
    <xf numFmtId="0" fontId="45" fillId="21" borderId="35" xfId="0" applyFont="1" applyFill="1" applyBorder="1" applyAlignment="1" applyProtection="1">
      <alignment horizontal="center" vertical="center" wrapText="1"/>
      <protection locked="0"/>
    </xf>
    <xf numFmtId="0" fontId="45" fillId="21" borderId="34" xfId="0" applyFont="1" applyFill="1" applyBorder="1" applyAlignment="1" applyProtection="1">
      <alignment horizontal="center" vertical="center" wrapText="1"/>
      <protection locked="0"/>
    </xf>
    <xf numFmtId="0" fontId="45" fillId="21" borderId="36" xfId="0" applyFont="1" applyFill="1" applyBorder="1" applyAlignment="1" applyProtection="1">
      <alignment horizontal="center" vertical="center" wrapText="1"/>
      <protection locked="0"/>
    </xf>
    <xf numFmtId="0" fontId="45" fillId="21" borderId="37" xfId="0" applyFont="1" applyFill="1" applyBorder="1" applyAlignment="1" applyProtection="1">
      <alignment horizontal="center" vertical="center" wrapText="1"/>
      <protection locked="0"/>
    </xf>
    <xf numFmtId="169" fontId="45" fillId="21" borderId="36" xfId="0" applyNumberFormat="1" applyFont="1" applyFill="1" applyBorder="1" applyAlignment="1" applyProtection="1">
      <alignment horizontal="center" vertical="center" wrapText="1"/>
      <protection locked="0"/>
    </xf>
    <xf numFmtId="169" fontId="45" fillId="21" borderId="37" xfId="0" applyNumberFormat="1" applyFont="1" applyFill="1" applyBorder="1" applyAlignment="1" applyProtection="1">
      <alignment horizontal="center" vertical="center" wrapText="1"/>
      <protection locked="0"/>
    </xf>
    <xf numFmtId="169" fontId="45" fillId="21" borderId="38" xfId="0" applyNumberFormat="1" applyFont="1" applyFill="1" applyBorder="1" applyAlignment="1" applyProtection="1">
      <alignment horizontal="center" vertical="center" wrapText="1"/>
      <protection locked="0"/>
    </xf>
    <xf numFmtId="169" fontId="45" fillId="21" borderId="32" xfId="0" applyNumberFormat="1" applyFont="1" applyFill="1" applyBorder="1" applyAlignment="1" applyProtection="1">
      <alignment horizontal="center" vertical="center" wrapText="1"/>
      <protection locked="0"/>
    </xf>
    <xf numFmtId="0" fontId="45" fillId="21" borderId="39" xfId="0" applyFont="1" applyFill="1" applyBorder="1" applyAlignment="1" applyProtection="1">
      <alignment horizontal="center" vertical="center" wrapText="1"/>
      <protection locked="0"/>
    </xf>
    <xf numFmtId="0" fontId="146" fillId="21" borderId="35" xfId="0" applyFont="1" applyFill="1" applyBorder="1" applyAlignment="1" applyProtection="1">
      <alignment horizontal="center" vertical="center" wrapText="1"/>
      <protection locked="0"/>
    </xf>
    <xf numFmtId="14" fontId="45" fillId="21" borderId="34" xfId="0" applyNumberFormat="1" applyFont="1" applyFill="1" applyBorder="1" applyAlignment="1" applyProtection="1">
      <alignment horizontal="center" vertical="center" wrapText="1"/>
      <protection locked="0"/>
    </xf>
    <xf numFmtId="0" fontId="146" fillId="21" borderId="36" xfId="0" applyFont="1" applyFill="1" applyBorder="1" applyAlignment="1" applyProtection="1">
      <alignment horizontal="center" vertical="center" wrapText="1"/>
      <protection locked="0"/>
    </xf>
    <xf numFmtId="14" fontId="45" fillId="21" borderId="37" xfId="0" applyNumberFormat="1" applyFont="1" applyFill="1" applyBorder="1" applyAlignment="1" applyProtection="1">
      <alignment horizontal="center" vertical="center" wrapText="1"/>
      <protection locked="0"/>
    </xf>
    <xf numFmtId="0" fontId="146" fillId="0" borderId="0" xfId="0" applyFont="1"/>
    <xf numFmtId="0" fontId="18" fillId="27" borderId="27" xfId="0" applyFont="1" applyFill="1" applyBorder="1" applyAlignment="1">
      <alignment horizontal="left" vertical="center" wrapText="1"/>
    </xf>
    <xf numFmtId="0" fontId="18" fillId="27" borderId="33" xfId="0" applyFont="1" applyFill="1" applyBorder="1" applyAlignment="1">
      <alignment horizontal="center" vertical="center" wrapText="1"/>
    </xf>
    <xf numFmtId="0" fontId="0" fillId="27" borderId="33" xfId="0" applyFont="1" applyFill="1" applyBorder="1" applyAlignment="1">
      <alignment horizontal="center" vertical="center" wrapText="1"/>
    </xf>
    <xf numFmtId="0" fontId="0" fillId="27" borderId="40" xfId="0" applyFont="1" applyFill="1" applyBorder="1" applyAlignment="1">
      <alignment horizontal="center" vertical="center" wrapText="1"/>
    </xf>
    <xf numFmtId="0" fontId="39" fillId="21" borderId="35" xfId="68" applyFont="1" applyFill="1" applyBorder="1" applyAlignment="1" applyProtection="1">
      <alignment horizontal="center" vertical="center" wrapText="1"/>
      <protection locked="0"/>
    </xf>
    <xf numFmtId="0" fontId="146" fillId="28" borderId="35" xfId="0" applyFont="1" applyFill="1" applyBorder="1" applyAlignment="1" applyProtection="1">
      <alignment horizontal="center" vertical="center" wrapText="1"/>
      <protection locked="0"/>
    </xf>
    <xf numFmtId="0" fontId="146" fillId="28" borderId="41" xfId="0" applyFont="1" applyFill="1" applyBorder="1" applyAlignment="1" applyProtection="1">
      <alignment horizontal="center" vertical="center" wrapText="1"/>
      <protection locked="0"/>
    </xf>
    <xf numFmtId="0" fontId="39" fillId="21" borderId="36" xfId="68" applyFont="1" applyFill="1" applyBorder="1" applyAlignment="1" applyProtection="1">
      <alignment horizontal="center" vertical="center" wrapText="1"/>
      <protection locked="0"/>
    </xf>
    <xf numFmtId="0" fontId="146" fillId="28" borderId="36" xfId="0" applyFont="1" applyFill="1" applyBorder="1" applyAlignment="1" applyProtection="1">
      <alignment horizontal="center" vertical="center" wrapText="1"/>
      <protection locked="0"/>
    </xf>
    <xf numFmtId="0" fontId="146" fillId="28" borderId="42" xfId="0" applyFont="1" applyFill="1" applyBorder="1" applyAlignment="1" applyProtection="1">
      <alignment horizontal="center" vertical="center" wrapText="1"/>
      <protection locked="0"/>
    </xf>
    <xf numFmtId="0" fontId="146" fillId="21" borderId="37" xfId="0" applyFont="1" applyFill="1" applyBorder="1" applyAlignment="1" applyProtection="1">
      <alignment horizontal="center" vertical="center" wrapText="1"/>
      <protection locked="0"/>
    </xf>
    <xf numFmtId="0" fontId="18" fillId="27" borderId="27" xfId="68" applyFont="1" applyFill="1" applyBorder="1" applyAlignment="1">
      <alignment horizontal="left" vertical="center"/>
    </xf>
    <xf numFmtId="0" fontId="18" fillId="27" borderId="28" xfId="0" applyFont="1" applyFill="1" applyBorder="1" applyAlignment="1">
      <alignment horizontal="center" vertical="center" wrapText="1"/>
    </xf>
    <xf numFmtId="0" fontId="39" fillId="21" borderId="44" xfId="0" applyFont="1" applyFill="1" applyBorder="1" applyAlignment="1" applyProtection="1">
      <alignment horizontal="center" vertical="center" wrapText="1"/>
      <protection locked="0"/>
    </xf>
    <xf numFmtId="1" fontId="39" fillId="21" borderId="36" xfId="0" applyNumberFormat="1" applyFont="1" applyFill="1" applyBorder="1" applyAlignment="1" applyProtection="1">
      <alignment horizontal="center" vertical="center" wrapText="1"/>
      <protection locked="0"/>
    </xf>
    <xf numFmtId="1" fontId="39" fillId="21" borderId="42" xfId="0" applyNumberFormat="1" applyFont="1" applyFill="1" applyBorder="1" applyAlignment="1" applyProtection="1">
      <alignment horizontal="center" vertical="center" wrapText="1"/>
      <protection locked="0"/>
    </xf>
    <xf numFmtId="0" fontId="39" fillId="21" borderId="13" xfId="0" applyFont="1" applyFill="1" applyBorder="1" applyAlignment="1" applyProtection="1">
      <alignment horizontal="center" vertical="center" wrapText="1"/>
      <protection locked="0"/>
    </xf>
    <xf numFmtId="0" fontId="39" fillId="21" borderId="35" xfId="0" applyFont="1" applyFill="1" applyBorder="1" applyAlignment="1" applyProtection="1">
      <alignment horizontal="center" vertical="center" wrapText="1"/>
      <protection locked="0"/>
    </xf>
    <xf numFmtId="165" fontId="39" fillId="19" borderId="35" xfId="0" applyNumberFormat="1" applyFont="1" applyFill="1" applyBorder="1" applyAlignment="1" applyProtection="1">
      <alignment horizontal="center" vertical="center" wrapText="1"/>
    </xf>
    <xf numFmtId="9" fontId="39" fillId="0" borderId="35" xfId="0" applyNumberFormat="1" applyFont="1" applyFill="1" applyBorder="1" applyAlignment="1" applyProtection="1">
      <alignment horizontal="center" vertical="center" wrapText="1"/>
    </xf>
    <xf numFmtId="0" fontId="39" fillId="21" borderId="15" xfId="0" applyFont="1" applyFill="1" applyBorder="1" applyAlignment="1" applyProtection="1">
      <alignment horizontal="center" vertical="center" wrapText="1"/>
      <protection locked="0"/>
    </xf>
    <xf numFmtId="0" fontId="39" fillId="21" borderId="38" xfId="0" applyFont="1" applyFill="1" applyBorder="1" applyAlignment="1" applyProtection="1">
      <alignment horizontal="center" vertical="center" wrapText="1"/>
      <protection locked="0"/>
    </xf>
    <xf numFmtId="0" fontId="39" fillId="21" borderId="45" xfId="0" applyFont="1" applyFill="1" applyBorder="1" applyAlignment="1" applyProtection="1">
      <alignment horizontal="center" vertical="center" wrapText="1"/>
      <protection locked="0"/>
    </xf>
    <xf numFmtId="0" fontId="39" fillId="21" borderId="36" xfId="0" applyFont="1" applyFill="1" applyBorder="1" applyAlignment="1" applyProtection="1">
      <alignment horizontal="center" vertical="center" wrapText="1"/>
      <protection locked="0"/>
    </xf>
    <xf numFmtId="165" fontId="39" fillId="19" borderId="36" xfId="0" applyNumberFormat="1" applyFont="1" applyFill="1" applyBorder="1" applyAlignment="1" applyProtection="1">
      <alignment horizontal="center" vertical="center" wrapText="1"/>
    </xf>
    <xf numFmtId="9" fontId="39" fillId="0" borderId="36" xfId="0" applyNumberFormat="1" applyFont="1" applyFill="1" applyBorder="1" applyAlignment="1" applyProtection="1">
      <alignment horizontal="center" vertical="center" wrapText="1"/>
    </xf>
    <xf numFmtId="0" fontId="39" fillId="23" borderId="42" xfId="0" applyFont="1" applyFill="1" applyBorder="1" applyAlignment="1" applyProtection="1">
      <alignment horizontal="center" vertical="center" wrapText="1"/>
    </xf>
    <xf numFmtId="0" fontId="39" fillId="23" borderId="37" xfId="0" applyFont="1" applyFill="1" applyBorder="1" applyAlignment="1" applyProtection="1">
      <alignment horizontal="center" vertical="center" wrapText="1"/>
    </xf>
    <xf numFmtId="0" fontId="1" fillId="27" borderId="46" xfId="0" applyFont="1" applyFill="1" applyBorder="1" applyAlignment="1">
      <alignment horizontal="center" vertical="center" wrapText="1"/>
    </xf>
    <xf numFmtId="1" fontId="39" fillId="0" borderId="36" xfId="0" applyNumberFormat="1" applyFont="1" applyFill="1" applyBorder="1" applyAlignment="1" applyProtection="1">
      <alignment horizontal="center" vertical="center" wrapText="1"/>
    </xf>
    <xf numFmtId="165" fontId="39" fillId="21" borderId="36" xfId="0" applyNumberFormat="1" applyFont="1" applyFill="1" applyBorder="1" applyAlignment="1" applyProtection="1">
      <alignment horizontal="center" vertical="center" wrapText="1"/>
      <protection locked="0"/>
    </xf>
    <xf numFmtId="165" fontId="39" fillId="0" borderId="36" xfId="0" applyNumberFormat="1" applyFont="1" applyFill="1" applyBorder="1" applyAlignment="1" applyProtection="1">
      <alignment horizontal="center" vertical="center" wrapText="1"/>
    </xf>
    <xf numFmtId="0" fontId="39" fillId="23" borderId="36" xfId="67" applyFont="1" applyFill="1" applyBorder="1" applyAlignment="1" applyProtection="1">
      <alignment horizontal="center" vertical="center" wrapText="1"/>
    </xf>
    <xf numFmtId="165" fontId="39" fillId="21" borderId="42" xfId="0" applyNumberFormat="1" applyFont="1" applyFill="1" applyBorder="1" applyAlignment="1" applyProtection="1">
      <alignment horizontal="center" vertical="center" wrapText="1"/>
      <protection locked="0"/>
    </xf>
    <xf numFmtId="167" fontId="39" fillId="0" borderId="36" xfId="0" applyNumberFormat="1" applyFont="1" applyFill="1" applyBorder="1" applyAlignment="1" applyProtection="1">
      <alignment horizontal="center" vertical="center" wrapText="1"/>
    </xf>
    <xf numFmtId="1" fontId="39" fillId="0" borderId="42" xfId="0" applyNumberFormat="1" applyFont="1" applyFill="1" applyBorder="1" applyAlignment="1" applyProtection="1">
      <alignment horizontal="center" vertical="center" wrapText="1"/>
    </xf>
    <xf numFmtId="165" fontId="39" fillId="0" borderId="42" xfId="0" applyNumberFormat="1" applyFont="1" applyFill="1" applyBorder="1" applyAlignment="1" applyProtection="1">
      <alignment horizontal="center" vertical="center" wrapText="1"/>
    </xf>
    <xf numFmtId="1" fontId="39" fillId="21" borderId="44" xfId="0" applyNumberFormat="1" applyFont="1" applyFill="1" applyBorder="1" applyAlignment="1" applyProtection="1">
      <alignment horizontal="center" vertical="center" wrapText="1"/>
      <protection locked="0"/>
    </xf>
    <xf numFmtId="167" fontId="39" fillId="0" borderId="44" xfId="0" applyNumberFormat="1" applyFont="1" applyFill="1" applyBorder="1" applyAlignment="1" applyProtection="1">
      <alignment horizontal="center" vertical="center" wrapText="1"/>
    </xf>
    <xf numFmtId="0" fontId="45" fillId="23" borderId="34" xfId="0" applyFont="1" applyFill="1" applyBorder="1" applyAlignment="1" applyProtection="1">
      <alignment horizontal="center" vertical="center"/>
    </xf>
    <xf numFmtId="0" fontId="45" fillId="23" borderId="42" xfId="0" applyFont="1" applyFill="1" applyBorder="1" applyAlignment="1" applyProtection="1">
      <alignment horizontal="center" vertical="center"/>
    </xf>
    <xf numFmtId="0" fontId="18" fillId="27" borderId="27" xfId="0" applyFont="1" applyFill="1" applyBorder="1" applyAlignment="1">
      <alignment vertical="center" wrapText="1"/>
    </xf>
    <xf numFmtId="0" fontId="45" fillId="21" borderId="40" xfId="0" applyFont="1" applyFill="1" applyBorder="1" applyAlignment="1" applyProtection="1">
      <alignment horizontal="center" vertical="center" wrapText="1"/>
      <protection locked="0"/>
    </xf>
    <xf numFmtId="0" fontId="39" fillId="21" borderId="27" xfId="67" applyFont="1" applyFill="1" applyBorder="1" applyAlignment="1" applyProtection="1">
      <alignment horizontal="center" vertical="center" wrapText="1"/>
      <protection locked="0"/>
    </xf>
    <xf numFmtId="0" fontId="18" fillId="27" borderId="28" xfId="67" applyFont="1" applyFill="1" applyBorder="1" applyAlignment="1">
      <alignment vertical="center" wrapText="1"/>
    </xf>
    <xf numFmtId="0" fontId="18" fillId="27" borderId="28" xfId="67" applyFont="1" applyFill="1" applyBorder="1" applyAlignment="1" applyProtection="1">
      <alignment horizontal="center" vertical="center" wrapText="1"/>
      <protection locked="0"/>
    </xf>
    <xf numFmtId="0" fontId="39" fillId="21" borderId="28" xfId="67" applyFont="1" applyFill="1" applyBorder="1" applyAlignment="1" applyProtection="1">
      <alignment horizontal="center" vertical="center" wrapText="1"/>
      <protection locked="0"/>
    </xf>
    <xf numFmtId="0" fontId="4" fillId="27" borderId="44" xfId="67" applyFont="1" applyFill="1" applyBorder="1"/>
    <xf numFmtId="0" fontId="39" fillId="21" borderId="33" xfId="67" applyFont="1" applyFill="1" applyBorder="1" applyAlignment="1" applyProtection="1">
      <alignment horizontal="center" vertical="center" wrapText="1"/>
      <protection locked="0"/>
    </xf>
    <xf numFmtId="0" fontId="39" fillId="21" borderId="38" xfId="67" applyFont="1" applyFill="1" applyBorder="1" applyAlignment="1" applyProtection="1">
      <alignment horizontal="center" vertical="center" wrapText="1"/>
      <protection locked="0"/>
    </xf>
    <xf numFmtId="0" fontId="39" fillId="21" borderId="44" xfId="67" applyFont="1" applyFill="1" applyBorder="1" applyAlignment="1" applyProtection="1">
      <alignment horizontal="center" vertical="center" wrapText="1"/>
      <protection locked="0"/>
    </xf>
    <xf numFmtId="0" fontId="39" fillId="21" borderId="47" xfId="67" applyFont="1" applyFill="1" applyBorder="1" applyAlignment="1" applyProtection="1">
      <alignment horizontal="center" vertical="center" wrapText="1"/>
      <protection locked="0"/>
    </xf>
    <xf numFmtId="0" fontId="18" fillId="27" borderId="27" xfId="67" applyFont="1" applyFill="1" applyBorder="1" applyAlignment="1">
      <alignment horizontal="center" vertical="center"/>
    </xf>
    <xf numFmtId="0" fontId="18" fillId="21" borderId="40" xfId="67" applyFont="1" applyFill="1" applyBorder="1" applyAlignment="1" applyProtection="1">
      <alignment horizontal="center" vertical="center" wrapText="1"/>
      <protection locked="0"/>
    </xf>
    <xf numFmtId="0" fontId="18" fillId="27" borderId="46" xfId="67" applyFont="1" applyFill="1" applyBorder="1" applyAlignment="1">
      <alignment horizontal="center" vertical="center" wrapText="1"/>
    </xf>
    <xf numFmtId="0" fontId="18" fillId="27" borderId="28" xfId="67" applyFont="1" applyFill="1" applyBorder="1" applyAlignment="1">
      <alignment horizontal="center" vertical="center"/>
    </xf>
    <xf numFmtId="0" fontId="18" fillId="27" borderId="33" xfId="67" applyFont="1" applyFill="1" applyBorder="1" applyAlignment="1">
      <alignment horizontal="center" vertical="center"/>
    </xf>
    <xf numFmtId="0" fontId="18" fillId="21" borderId="41" xfId="67" applyFont="1" applyFill="1" applyBorder="1" applyAlignment="1" applyProtection="1">
      <alignment horizontal="center" vertical="center" wrapText="1"/>
      <protection locked="0"/>
    </xf>
    <xf numFmtId="0" fontId="18" fillId="21" borderId="29" xfId="67" applyFont="1" applyFill="1" applyBorder="1" applyAlignment="1" applyProtection="1">
      <alignment horizontal="center" vertical="center" wrapText="1"/>
      <protection locked="0"/>
    </xf>
    <xf numFmtId="0" fontId="39" fillId="21" borderId="42" xfId="67" applyFont="1" applyFill="1" applyBorder="1" applyAlignment="1" applyProtection="1">
      <alignment horizontal="center" vertical="center" wrapText="1"/>
      <protection locked="0"/>
    </xf>
    <xf numFmtId="0" fontId="18" fillId="27" borderId="48" xfId="67" applyFont="1" applyFill="1" applyBorder="1" applyAlignment="1">
      <alignment horizontal="center" vertical="center" wrapText="1"/>
    </xf>
    <xf numFmtId="0" fontId="18" fillId="27" borderId="34" xfId="67" applyFont="1" applyFill="1" applyBorder="1" applyAlignment="1" applyProtection="1">
      <alignment horizontal="center" vertical="center" wrapText="1"/>
      <protection locked="0"/>
    </xf>
    <xf numFmtId="0" fontId="39" fillId="21" borderId="49" xfId="67" applyFont="1" applyFill="1" applyBorder="1" applyAlignment="1" applyProtection="1">
      <alignment horizontal="center" vertical="center" wrapText="1"/>
      <protection locked="0"/>
    </xf>
    <xf numFmtId="0" fontId="39" fillId="21" borderId="50" xfId="67" applyFont="1" applyFill="1" applyBorder="1" applyAlignment="1" applyProtection="1">
      <alignment horizontal="center" vertical="center" wrapText="1"/>
      <protection locked="0"/>
    </xf>
    <xf numFmtId="0" fontId="18" fillId="21" borderId="27" xfId="67" applyFont="1" applyFill="1" applyBorder="1" applyAlignment="1" applyProtection="1">
      <alignment horizontal="center" vertical="center" wrapText="1"/>
      <protection locked="0"/>
    </xf>
    <xf numFmtId="0" fontId="18" fillId="21" borderId="28" xfId="67" applyFont="1" applyFill="1" applyBorder="1" applyAlignment="1" applyProtection="1">
      <alignment horizontal="center" vertical="center" wrapText="1"/>
      <protection locked="0"/>
    </xf>
    <xf numFmtId="0" fontId="18" fillId="21" borderId="33" xfId="67" applyFont="1" applyFill="1" applyBorder="1" applyAlignment="1" applyProtection="1">
      <alignment horizontal="center" vertical="center" wrapText="1"/>
      <protection locked="0"/>
    </xf>
    <xf numFmtId="0" fontId="39" fillId="21" borderId="36" xfId="67" applyFont="1" applyFill="1" applyBorder="1" applyAlignment="1" applyProtection="1">
      <alignment horizontal="center" vertical="center" wrapText="1"/>
      <protection locked="0"/>
    </xf>
    <xf numFmtId="0" fontId="39" fillId="21" borderId="51" xfId="67" applyFont="1" applyFill="1" applyBorder="1" applyAlignment="1" applyProtection="1">
      <alignment horizontal="center" vertical="center" wrapText="1"/>
      <protection locked="0"/>
    </xf>
    <xf numFmtId="0" fontId="39" fillId="21" borderId="52" xfId="67" applyFont="1" applyFill="1" applyBorder="1" applyAlignment="1" applyProtection="1">
      <alignment horizontal="center" vertical="center" wrapText="1"/>
      <protection locked="0"/>
    </xf>
    <xf numFmtId="0" fontId="39" fillId="21" borderId="53" xfId="67" applyFont="1" applyFill="1" applyBorder="1" applyAlignment="1" applyProtection="1">
      <alignment horizontal="center" vertical="center" wrapText="1"/>
      <protection locked="0"/>
    </xf>
    <xf numFmtId="0" fontId="0" fillId="27" borderId="33" xfId="0" applyFont="1" applyFill="1" applyBorder="1" applyAlignment="1">
      <alignment horizontal="center" vertical="center"/>
    </xf>
    <xf numFmtId="0" fontId="4" fillId="27" borderId="33" xfId="67" applyFont="1" applyFill="1" applyBorder="1"/>
    <xf numFmtId="0" fontId="18" fillId="27" borderId="33" xfId="67" applyFont="1" applyFill="1" applyBorder="1" applyAlignment="1">
      <alignment horizontal="center" vertical="center" wrapText="1"/>
    </xf>
    <xf numFmtId="0" fontId="39" fillId="21" borderId="37" xfId="67" applyFont="1" applyFill="1" applyBorder="1" applyAlignment="1" applyProtection="1">
      <alignment horizontal="center" vertical="center" wrapText="1"/>
      <protection locked="0"/>
    </xf>
    <xf numFmtId="0" fontId="39" fillId="21" borderId="54" xfId="67" applyFont="1" applyFill="1" applyBorder="1" applyAlignment="1" applyProtection="1">
      <alignment horizontal="center" vertical="center" wrapText="1"/>
      <protection locked="0"/>
    </xf>
    <xf numFmtId="0" fontId="39" fillId="21" borderId="35" xfId="67" applyFont="1" applyFill="1" applyBorder="1" applyAlignment="1" applyProtection="1">
      <alignment horizontal="center" vertical="center" wrapText="1"/>
      <protection locked="0"/>
    </xf>
    <xf numFmtId="0" fontId="39" fillId="21" borderId="34" xfId="67" applyFont="1" applyFill="1" applyBorder="1" applyAlignment="1" applyProtection="1">
      <alignment horizontal="center" vertical="center" wrapText="1"/>
      <protection locked="0"/>
    </xf>
    <xf numFmtId="0" fontId="1" fillId="27" borderId="25" xfId="0" applyFont="1" applyFill="1" applyBorder="1" applyAlignment="1">
      <alignment horizontal="left" vertical="center"/>
    </xf>
    <xf numFmtId="165" fontId="39" fillId="21" borderId="35" xfId="0" applyNumberFormat="1" applyFont="1" applyFill="1" applyBorder="1" applyAlignment="1" applyProtection="1">
      <alignment horizontal="center" vertical="center" wrapText="1"/>
      <protection locked="0"/>
    </xf>
    <xf numFmtId="165" fontId="39" fillId="0" borderId="35" xfId="0" applyNumberFormat="1" applyFont="1" applyFill="1" applyBorder="1" applyAlignment="1" applyProtection="1">
      <alignment horizontal="center" vertical="center" wrapText="1"/>
    </xf>
    <xf numFmtId="0" fontId="45" fillId="23" borderId="34" xfId="0" applyFont="1" applyFill="1" applyBorder="1" applyAlignment="1" applyProtection="1">
      <alignment horizontal="center" vertical="center" wrapText="1"/>
    </xf>
    <xf numFmtId="165" fontId="39" fillId="21" borderId="38" xfId="0" applyNumberFormat="1" applyFont="1" applyFill="1" applyBorder="1" applyAlignment="1" applyProtection="1">
      <alignment horizontal="center" vertical="center" wrapText="1"/>
      <protection locked="0"/>
    </xf>
    <xf numFmtId="165" fontId="39" fillId="0" borderId="38" xfId="0" applyNumberFormat="1" applyFont="1" applyFill="1" applyBorder="1" applyAlignment="1" applyProtection="1">
      <alignment horizontal="center" vertical="center" wrapText="1"/>
    </xf>
    <xf numFmtId="0" fontId="45" fillId="23" borderId="32" xfId="0" applyFont="1" applyFill="1" applyBorder="1" applyAlignment="1" applyProtection="1">
      <alignment horizontal="center" vertical="center" wrapText="1"/>
    </xf>
    <xf numFmtId="0" fontId="45" fillId="23" borderId="37" xfId="0" applyFont="1" applyFill="1" applyBorder="1" applyAlignment="1" applyProtection="1">
      <alignment horizontal="center" vertical="center" wrapText="1"/>
    </xf>
    <xf numFmtId="165" fontId="39" fillId="21" borderId="44" xfId="0" applyNumberFormat="1" applyFont="1" applyFill="1" applyBorder="1" applyAlignment="1" applyProtection="1">
      <alignment horizontal="center" vertical="center" wrapText="1"/>
      <protection locked="0"/>
    </xf>
    <xf numFmtId="165" fontId="39" fillId="21" borderId="55" xfId="0" applyNumberFormat="1" applyFont="1" applyFill="1" applyBorder="1" applyAlignment="1" applyProtection="1">
      <alignment horizontal="center" vertical="center" wrapText="1"/>
      <protection locked="0"/>
    </xf>
    <xf numFmtId="0" fontId="45" fillId="23" borderId="47" xfId="0" applyFont="1" applyFill="1" applyBorder="1" applyAlignment="1" applyProtection="1">
      <alignment horizontal="center" vertical="center" wrapText="1"/>
    </xf>
    <xf numFmtId="0" fontId="45" fillId="23" borderId="56" xfId="0" applyFont="1" applyFill="1" applyBorder="1" applyAlignment="1" applyProtection="1">
      <alignment horizontal="center" vertical="center" wrapText="1"/>
    </xf>
    <xf numFmtId="165" fontId="39" fillId="0" borderId="44" xfId="0" applyNumberFormat="1" applyFont="1" applyFill="1" applyBorder="1" applyAlignment="1" applyProtection="1">
      <alignment horizontal="center" vertical="center" wrapText="1"/>
    </xf>
    <xf numFmtId="2" fontId="39" fillId="0" borderId="55" xfId="0" applyNumberFormat="1" applyFont="1" applyFill="1" applyBorder="1" applyAlignment="1" applyProtection="1">
      <alignment horizontal="center" vertical="center" wrapText="1"/>
    </xf>
    <xf numFmtId="0" fontId="18" fillId="27" borderId="27" xfId="67" applyFont="1" applyFill="1" applyBorder="1" applyAlignment="1">
      <alignment horizontal="center" vertical="center" wrapText="1"/>
    </xf>
    <xf numFmtId="0" fontId="18" fillId="27" borderId="28" xfId="67" applyFont="1" applyFill="1" applyBorder="1" applyAlignment="1">
      <alignment horizontal="center" vertical="center" wrapText="1"/>
    </xf>
    <xf numFmtId="165" fontId="45" fillId="23" borderId="47" xfId="0" applyNumberFormat="1" applyFont="1" applyFill="1" applyBorder="1" applyAlignment="1" applyProtection="1">
      <alignment horizontal="center" vertical="center" wrapText="1"/>
    </xf>
    <xf numFmtId="0" fontId="18" fillId="27" borderId="27" xfId="67" applyFont="1" applyFill="1" applyBorder="1" applyAlignment="1">
      <alignment horizontal="left" vertical="center" wrapText="1"/>
    </xf>
    <xf numFmtId="0" fontId="109" fillId="0" borderId="0" xfId="67" applyFont="1" applyFill="1" applyBorder="1" applyAlignment="1">
      <alignment wrapText="1"/>
    </xf>
    <xf numFmtId="0" fontId="110" fillId="0" borderId="0" xfId="0" applyFont="1" applyBorder="1" applyAlignment="1">
      <alignment wrapText="1"/>
    </xf>
    <xf numFmtId="0" fontId="39" fillId="21" borderId="16" xfId="67" applyFont="1" applyFill="1" applyBorder="1" applyAlignment="1" applyProtection="1">
      <alignment horizontal="center" vertical="center" wrapText="1"/>
      <protection locked="0"/>
    </xf>
    <xf numFmtId="0" fontId="39" fillId="21" borderId="32" xfId="67" applyFont="1" applyFill="1" applyBorder="1" applyAlignment="1" applyProtection="1">
      <alignment horizontal="center" vertical="center" wrapText="1"/>
      <protection locked="0"/>
    </xf>
    <xf numFmtId="0" fontId="39" fillId="21" borderId="57" xfId="67" applyFont="1" applyFill="1" applyBorder="1" applyAlignment="1" applyProtection="1">
      <alignment horizontal="center" vertical="center" wrapText="1"/>
      <protection locked="0"/>
    </xf>
    <xf numFmtId="0" fontId="18" fillId="27" borderId="24" xfId="67" applyFont="1" applyFill="1" applyBorder="1" applyAlignment="1" applyProtection="1">
      <alignment horizontal="center" vertical="center" wrapText="1"/>
      <protection locked="0"/>
    </xf>
    <xf numFmtId="0" fontId="18" fillId="27" borderId="33" xfId="67" applyFont="1" applyFill="1" applyBorder="1" applyAlignment="1" applyProtection="1">
      <alignment horizontal="center" vertical="center" wrapText="1"/>
      <protection locked="0"/>
    </xf>
    <xf numFmtId="0" fontId="18" fillId="27" borderId="27" xfId="68" applyFont="1" applyFill="1" applyBorder="1" applyAlignment="1">
      <alignment horizontal="center" vertical="center"/>
    </xf>
    <xf numFmtId="0" fontId="18" fillId="27" borderId="33" xfId="68" applyFont="1" applyFill="1" applyBorder="1" applyAlignment="1">
      <alignment horizontal="center" vertical="center"/>
    </xf>
    <xf numFmtId="0" fontId="18" fillId="27" borderId="33" xfId="68" applyFont="1" applyFill="1" applyBorder="1" applyAlignment="1">
      <alignment horizontal="center" vertical="center" wrapText="1"/>
    </xf>
    <xf numFmtId="0" fontId="1" fillId="27" borderId="28" xfId="0" applyFont="1" applyFill="1" applyBorder="1" applyAlignment="1" applyProtection="1">
      <alignment horizontal="center" vertical="center"/>
      <protection locked="0"/>
    </xf>
    <xf numFmtId="0" fontId="1" fillId="27" borderId="33" xfId="0" applyFont="1" applyFill="1" applyBorder="1" applyAlignment="1" applyProtection="1">
      <alignment horizontal="center" vertical="center"/>
      <protection locked="0"/>
    </xf>
    <xf numFmtId="0" fontId="52" fillId="27" borderId="27" xfId="67" applyFont="1" applyFill="1" applyBorder="1" applyAlignment="1">
      <alignment horizontal="center" vertical="center"/>
    </xf>
    <xf numFmtId="0" fontId="18" fillId="27" borderId="33" xfId="67" applyFont="1" applyFill="1" applyBorder="1" applyAlignment="1" applyProtection="1">
      <alignment horizontal="center" vertical="center" wrapText="1"/>
    </xf>
    <xf numFmtId="164" fontId="39" fillId="0" borderId="43" xfId="67" applyNumberFormat="1" applyFont="1" applyBorder="1" applyAlignment="1">
      <alignment horizontal="center" vertical="center" wrapText="1"/>
    </xf>
    <xf numFmtId="0" fontId="39" fillId="23" borderId="42" xfId="67" applyFont="1" applyFill="1" applyBorder="1" applyAlignment="1">
      <alignment horizontal="center" vertical="center" wrapText="1"/>
    </xf>
    <xf numFmtId="0" fontId="39" fillId="22" borderId="36" xfId="67" applyFont="1" applyFill="1" applyBorder="1" applyAlignment="1" applyProtection="1">
      <alignment horizontal="center" vertical="center" wrapText="1"/>
    </xf>
    <xf numFmtId="0" fontId="39" fillId="27" borderId="36" xfId="67" applyFont="1" applyFill="1" applyBorder="1" applyAlignment="1" applyProtection="1">
      <alignment horizontal="center" vertical="center" wrapText="1"/>
    </xf>
    <xf numFmtId="0" fontId="39" fillId="0" borderId="36" xfId="67" applyFont="1" applyFill="1" applyBorder="1" applyAlignment="1" applyProtection="1">
      <alignment horizontal="center" vertical="center" wrapText="1"/>
    </xf>
    <xf numFmtId="0" fontId="39" fillId="0" borderId="38" xfId="67" applyFont="1" applyFill="1" applyBorder="1" applyAlignment="1" applyProtection="1">
      <alignment horizontal="center" vertical="center" wrapText="1"/>
    </xf>
    <xf numFmtId="0" fontId="39" fillId="23" borderId="37" xfId="67" applyFont="1" applyFill="1" applyBorder="1" applyAlignment="1">
      <alignment horizontal="center" vertical="center" wrapText="1"/>
    </xf>
    <xf numFmtId="164" fontId="39" fillId="0" borderId="36" xfId="67" applyNumberFormat="1" applyFont="1" applyBorder="1" applyAlignment="1">
      <alignment horizontal="center" vertical="center" wrapText="1"/>
    </xf>
    <xf numFmtId="0" fontId="39" fillId="22" borderId="52" xfId="67" applyFont="1" applyFill="1" applyBorder="1" applyAlignment="1" applyProtection="1">
      <alignment horizontal="center" vertical="center" wrapText="1"/>
    </xf>
    <xf numFmtId="0" fontId="39" fillId="0" borderId="52" xfId="67" applyFont="1" applyFill="1" applyBorder="1" applyAlignment="1" applyProtection="1">
      <alignment horizontal="center" vertical="center" wrapText="1"/>
    </xf>
    <xf numFmtId="0" fontId="39" fillId="0" borderId="58" xfId="67" applyFont="1" applyFill="1" applyBorder="1" applyAlignment="1" applyProtection="1">
      <alignment horizontal="center" vertical="center" wrapText="1"/>
    </xf>
    <xf numFmtId="164" fontId="39" fillId="0" borderId="59" xfId="67" applyNumberFormat="1" applyFont="1" applyBorder="1" applyAlignment="1">
      <alignment horizontal="center" vertical="center" wrapText="1"/>
    </xf>
    <xf numFmtId="0" fontId="18" fillId="27" borderId="28" xfId="67" applyFont="1" applyFill="1" applyBorder="1" applyAlignment="1">
      <alignment horizontal="center" vertical="center"/>
    </xf>
    <xf numFmtId="0" fontId="18" fillId="27" borderId="33" xfId="67" applyFont="1" applyFill="1" applyBorder="1" applyAlignment="1">
      <alignment horizontal="center" vertical="center"/>
    </xf>
    <xf numFmtId="167" fontId="39" fillId="0" borderId="36" xfId="67" applyNumberFormat="1" applyFont="1" applyFill="1" applyBorder="1" applyAlignment="1" applyProtection="1">
      <alignment horizontal="center" vertical="center" wrapText="1"/>
    </xf>
    <xf numFmtId="167" fontId="39" fillId="0" borderId="37" xfId="67" applyNumberFormat="1" applyFont="1" applyFill="1" applyBorder="1" applyAlignment="1" applyProtection="1">
      <alignment horizontal="center" vertical="center" wrapText="1"/>
    </xf>
    <xf numFmtId="0" fontId="74" fillId="0" borderId="0" xfId="0" applyFont="1" applyFill="1" applyBorder="1" applyAlignment="1" applyProtection="1">
      <alignment horizontal="center" vertical="center" wrapText="1"/>
      <protection locked="0"/>
    </xf>
    <xf numFmtId="0" fontId="4" fillId="27" borderId="27" xfId="67" applyFont="1" applyFill="1" applyBorder="1" applyAlignment="1">
      <alignment horizontal="center"/>
    </xf>
    <xf numFmtId="0" fontId="18" fillId="27" borderId="27" xfId="67" applyFont="1" applyFill="1" applyBorder="1" applyAlignment="1">
      <alignment horizontal="left" vertical="center"/>
    </xf>
    <xf numFmtId="9" fontId="18" fillId="27" borderId="28" xfId="67" applyNumberFormat="1" applyFont="1" applyFill="1" applyBorder="1" applyAlignment="1">
      <alignment horizontal="center" vertical="center"/>
    </xf>
    <xf numFmtId="9" fontId="18" fillId="27" borderId="33" xfId="67" applyNumberFormat="1" applyFont="1" applyFill="1" applyBorder="1" applyAlignment="1">
      <alignment horizontal="center" vertical="center"/>
    </xf>
    <xf numFmtId="9" fontId="18" fillId="27" borderId="33" xfId="67" applyNumberFormat="1" applyFont="1" applyFill="1" applyBorder="1" applyAlignment="1">
      <alignment horizontal="center" vertical="center" wrapText="1"/>
    </xf>
    <xf numFmtId="0" fontId="39" fillId="23" borderId="38" xfId="67" applyFont="1" applyFill="1" applyBorder="1" applyAlignment="1" applyProtection="1">
      <alignment horizontal="center" vertical="center" wrapText="1"/>
    </xf>
    <xf numFmtId="165" fontId="39" fillId="0" borderId="36" xfId="67" applyNumberFormat="1" applyFont="1" applyFill="1" applyBorder="1" applyAlignment="1" applyProtection="1">
      <alignment horizontal="center" vertical="center" wrapText="1"/>
    </xf>
    <xf numFmtId="0" fontId="39" fillId="27" borderId="38" xfId="67" applyFont="1" applyFill="1" applyBorder="1" applyAlignment="1" applyProtection="1">
      <alignment horizontal="center" vertical="center" wrapText="1"/>
    </xf>
    <xf numFmtId="0" fontId="39" fillId="27" borderId="32" xfId="67" applyFont="1" applyFill="1" applyBorder="1" applyAlignment="1" applyProtection="1">
      <alignment horizontal="center" vertical="center" wrapText="1"/>
    </xf>
    <xf numFmtId="0" fontId="39" fillId="27" borderId="36" xfId="67" applyFont="1" applyFill="1" applyBorder="1" applyAlignment="1" applyProtection="1">
      <alignment horizontal="center" vertical="center"/>
    </xf>
    <xf numFmtId="0" fontId="39" fillId="27" borderId="42" xfId="67" applyFont="1" applyFill="1" applyBorder="1" applyAlignment="1" applyProtection="1">
      <alignment horizontal="center" vertical="center"/>
    </xf>
    <xf numFmtId="0" fontId="39" fillId="21" borderId="34" xfId="0" applyFont="1" applyFill="1" applyBorder="1" applyAlignment="1" applyProtection="1">
      <alignment horizontal="center" vertical="center" wrapText="1"/>
      <protection locked="0"/>
    </xf>
    <xf numFmtId="0" fontId="39" fillId="21" borderId="37" xfId="0" applyFont="1" applyFill="1" applyBorder="1" applyAlignment="1" applyProtection="1">
      <alignment horizontal="center" vertical="center" wrapText="1"/>
      <protection locked="0"/>
    </xf>
    <xf numFmtId="0" fontId="39" fillId="23" borderId="38" xfId="67" applyFont="1" applyFill="1" applyBorder="1" applyAlignment="1" applyProtection="1">
      <alignment horizontal="center" vertical="center"/>
    </xf>
    <xf numFmtId="9" fontId="39" fillId="27" borderId="33" xfId="67" applyNumberFormat="1" applyFont="1" applyFill="1" applyBorder="1" applyAlignment="1">
      <alignment horizontal="center" vertical="center"/>
    </xf>
    <xf numFmtId="9" fontId="39" fillId="27" borderId="33" xfId="67" applyNumberFormat="1" applyFont="1" applyFill="1" applyBorder="1" applyAlignment="1">
      <alignment horizontal="center" vertical="center" wrapText="1"/>
    </xf>
    <xf numFmtId="9" fontId="39" fillId="27" borderId="28" xfId="67" applyNumberFormat="1" applyFont="1" applyFill="1" applyBorder="1" applyAlignment="1">
      <alignment horizontal="center" vertical="center"/>
    </xf>
    <xf numFmtId="0" fontId="39" fillId="27" borderId="38" xfId="67" applyFont="1" applyFill="1" applyBorder="1" applyAlignment="1" applyProtection="1">
      <alignment horizontal="center" vertical="center"/>
    </xf>
    <xf numFmtId="0" fontId="39" fillId="27" borderId="32" xfId="67" applyFont="1" applyFill="1" applyBorder="1" applyAlignment="1" applyProtection="1">
      <alignment horizontal="center" vertical="center"/>
    </xf>
    <xf numFmtId="0" fontId="2" fillId="0" borderId="0" xfId="0"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0" fillId="0" borderId="0" xfId="0" applyFill="1" applyBorder="1" applyAlignment="1" applyProtection="1">
      <alignment horizontal="center" vertical="center" wrapText="1"/>
      <protection locked="0"/>
    </xf>
    <xf numFmtId="0" fontId="0" fillId="27" borderId="27" xfId="0" applyFont="1" applyFill="1" applyBorder="1" applyAlignment="1">
      <alignment vertical="center"/>
    </xf>
    <xf numFmtId="0" fontId="1" fillId="27" borderId="28" xfId="0" applyFont="1" applyFill="1" applyBorder="1" applyAlignment="1" applyProtection="1">
      <alignment horizontal="center" vertical="center" wrapText="1"/>
      <protection locked="0"/>
    </xf>
    <xf numFmtId="0" fontId="18" fillId="27" borderId="44" xfId="67" applyFont="1" applyFill="1" applyBorder="1" applyAlignment="1" applyProtection="1">
      <alignment horizontal="center" vertical="center" wrapText="1"/>
    </xf>
    <xf numFmtId="0" fontId="39" fillId="21" borderId="48" xfId="67" applyFont="1" applyFill="1" applyBorder="1" applyAlignment="1" applyProtection="1">
      <alignment horizontal="center" vertical="center" wrapText="1"/>
      <protection locked="0"/>
    </xf>
    <xf numFmtId="0" fontId="18" fillId="27" borderId="51" xfId="67" applyFont="1" applyFill="1" applyBorder="1" applyAlignment="1" applyProtection="1">
      <alignment horizontal="center" vertical="center" wrapText="1"/>
    </xf>
    <xf numFmtId="0" fontId="39" fillId="21" borderId="60" xfId="67" applyFont="1" applyFill="1" applyBorder="1" applyAlignment="1" applyProtection="1">
      <alignment horizontal="center" vertical="center" wrapText="1"/>
      <protection locked="0"/>
    </xf>
    <xf numFmtId="0" fontId="18" fillId="27" borderId="41" xfId="67" applyFont="1" applyFill="1" applyBorder="1" applyAlignment="1" applyProtection="1">
      <alignment horizontal="center" vertical="center" wrapText="1"/>
    </xf>
    <xf numFmtId="0" fontId="18" fillId="27" borderId="28" xfId="67" applyFont="1" applyFill="1" applyBorder="1" applyAlignment="1" applyProtection="1">
      <alignment horizontal="center" vertical="center" wrapText="1"/>
    </xf>
    <xf numFmtId="0" fontId="18" fillId="27" borderId="35" xfId="67" applyFont="1" applyFill="1" applyBorder="1" applyAlignment="1" applyProtection="1">
      <alignment horizontal="center" vertical="center" wrapText="1"/>
    </xf>
    <xf numFmtId="0" fontId="18" fillId="27" borderId="34" xfId="67" applyFont="1" applyFill="1" applyBorder="1" applyAlignment="1" applyProtection="1">
      <alignment horizontal="center" vertical="center" wrapText="1"/>
    </xf>
    <xf numFmtId="0" fontId="52" fillId="0" borderId="0" xfId="67" applyFont="1" applyFill="1" applyBorder="1" applyAlignment="1">
      <alignment horizontal="center" vertical="center" wrapText="1"/>
    </xf>
    <xf numFmtId="0" fontId="74" fillId="0" borderId="0" xfId="67" applyFont="1" applyFill="1" applyBorder="1" applyAlignment="1" applyProtection="1">
      <alignment horizontal="center" vertical="center" wrapText="1"/>
      <protection locked="0"/>
    </xf>
    <xf numFmtId="0" fontId="0" fillId="0" borderId="0" xfId="0" applyBorder="1" applyAlignment="1" applyProtection="1">
      <alignment vertical="center" wrapText="1"/>
      <protection locked="0"/>
    </xf>
    <xf numFmtId="0" fontId="0" fillId="0" borderId="0" xfId="0" applyBorder="1" applyAlignment="1" applyProtection="1">
      <protection locked="0"/>
    </xf>
    <xf numFmtId="0" fontId="146" fillId="21" borderId="35" xfId="0" applyNumberFormat="1" applyFont="1" applyFill="1" applyBorder="1" applyAlignment="1" applyProtection="1">
      <alignment horizontal="center" vertical="center" wrapText="1"/>
      <protection locked="0"/>
    </xf>
    <xf numFmtId="0" fontId="39" fillId="0" borderId="35" xfId="67" applyNumberFormat="1" applyFont="1" applyFill="1" applyBorder="1" applyAlignment="1" applyProtection="1">
      <alignment horizontal="center" vertical="center" wrapText="1"/>
    </xf>
    <xf numFmtId="0" fontId="39" fillId="0" borderId="34" xfId="67" applyNumberFormat="1" applyFont="1" applyFill="1" applyBorder="1" applyAlignment="1" applyProtection="1">
      <alignment horizontal="center" vertical="center" wrapText="1"/>
    </xf>
    <xf numFmtId="0" fontId="39" fillId="21" borderId="38" xfId="67" applyNumberFormat="1" applyFont="1" applyFill="1" applyBorder="1" applyAlignment="1" applyProtection="1">
      <alignment horizontal="center" vertical="center" wrapText="1"/>
      <protection locked="0"/>
    </xf>
    <xf numFmtId="0" fontId="39" fillId="0" borderId="38" xfId="67" applyNumberFormat="1" applyFont="1" applyFill="1" applyBorder="1" applyAlignment="1" applyProtection="1">
      <alignment horizontal="center" vertical="center" wrapText="1"/>
    </xf>
    <xf numFmtId="0" fontId="39" fillId="0" borderId="32" xfId="67" applyNumberFormat="1" applyFont="1" applyFill="1" applyBorder="1" applyAlignment="1" applyProtection="1">
      <alignment horizontal="center" vertical="center" wrapText="1"/>
    </xf>
    <xf numFmtId="0" fontId="39" fillId="21" borderId="36" xfId="67" applyNumberFormat="1" applyFont="1" applyFill="1" applyBorder="1" applyAlignment="1" applyProtection="1">
      <alignment horizontal="center" vertical="center" wrapText="1"/>
      <protection locked="0"/>
    </xf>
    <xf numFmtId="0" fontId="39" fillId="0" borderId="36" xfId="67" applyNumberFormat="1" applyFont="1" applyFill="1" applyBorder="1" applyAlignment="1" applyProtection="1">
      <alignment horizontal="center" vertical="center" wrapText="1"/>
    </xf>
    <xf numFmtId="0" fontId="39" fillId="0" borderId="37" xfId="67" applyNumberFormat="1" applyFont="1" applyFill="1" applyBorder="1" applyAlignment="1" applyProtection="1">
      <alignment horizontal="center" vertical="center" wrapText="1"/>
    </xf>
    <xf numFmtId="0" fontId="18" fillId="27" borderId="27" xfId="67" applyFont="1" applyFill="1" applyBorder="1" applyAlignment="1">
      <alignment horizontal="left"/>
    </xf>
    <xf numFmtId="2" fontId="39" fillId="0" borderId="36" xfId="67" applyNumberFormat="1" applyFont="1" applyFill="1" applyBorder="1" applyAlignment="1" applyProtection="1">
      <alignment horizontal="center" vertical="center" wrapText="1"/>
    </xf>
    <xf numFmtId="2" fontId="39" fillId="0" borderId="37" xfId="67" applyNumberFormat="1" applyFont="1" applyFill="1" applyBorder="1" applyAlignment="1" applyProtection="1">
      <alignment horizontal="center" vertical="center" wrapText="1"/>
    </xf>
    <xf numFmtId="0" fontId="39" fillId="23" borderId="37" xfId="67" applyFont="1" applyFill="1" applyBorder="1" applyAlignment="1" applyProtection="1">
      <alignment horizontal="center" vertical="center" wrapText="1"/>
    </xf>
    <xf numFmtId="0" fontId="39" fillId="21" borderId="14" xfId="67" applyFont="1" applyFill="1" applyBorder="1" applyAlignment="1" applyProtection="1">
      <alignment horizontal="center" vertical="center" wrapText="1"/>
      <protection locked="0"/>
    </xf>
    <xf numFmtId="0" fontId="39" fillId="21" borderId="43" xfId="67" applyFont="1" applyFill="1" applyBorder="1" applyAlignment="1" applyProtection="1">
      <alignment horizontal="center" vertical="center" wrapText="1"/>
      <protection locked="0"/>
    </xf>
    <xf numFmtId="2" fontId="39" fillId="0" borderId="43" xfId="67" applyNumberFormat="1" applyFont="1" applyFill="1" applyBorder="1" applyAlignment="1" applyProtection="1">
      <alignment horizontal="center" vertical="center" wrapText="1"/>
    </xf>
    <xf numFmtId="167" fontId="39" fillId="0" borderId="43" xfId="67" applyNumberFormat="1" applyFont="1" applyFill="1" applyBorder="1" applyAlignment="1" applyProtection="1">
      <alignment horizontal="center" vertical="center" wrapText="1"/>
    </xf>
    <xf numFmtId="0" fontId="39" fillId="23" borderId="43" xfId="67" applyFont="1" applyFill="1" applyBorder="1" applyAlignment="1" applyProtection="1">
      <alignment horizontal="center" vertical="center" wrapText="1"/>
    </xf>
    <xf numFmtId="0" fontId="18" fillId="27" borderId="46" xfId="67" applyFont="1" applyFill="1" applyBorder="1" applyAlignment="1" applyProtection="1">
      <alignment horizontal="center" vertical="center" wrapText="1"/>
    </xf>
    <xf numFmtId="0" fontId="39" fillId="0" borderId="36" xfId="67" applyFont="1" applyFill="1" applyBorder="1" applyAlignment="1">
      <alignment horizontal="center" vertical="center" wrapText="1"/>
    </xf>
    <xf numFmtId="0" fontId="39" fillId="22" borderId="36" xfId="67" applyFont="1" applyFill="1" applyBorder="1" applyAlignment="1">
      <alignment horizontal="center" vertical="center" wrapText="1"/>
    </xf>
    <xf numFmtId="0" fontId="39" fillId="26" borderId="36" xfId="67" applyFont="1" applyFill="1" applyBorder="1" applyAlignment="1">
      <alignment horizontal="center" vertical="center" wrapText="1"/>
    </xf>
    <xf numFmtId="0" fontId="39" fillId="0" borderId="35" xfId="67" applyFont="1" applyFill="1" applyBorder="1" applyAlignment="1">
      <alignment horizontal="center" vertical="center" wrapText="1"/>
    </xf>
    <xf numFmtId="0" fontId="39" fillId="22" borderId="35" xfId="67" applyFont="1" applyFill="1" applyBorder="1" applyAlignment="1">
      <alignment horizontal="center" vertical="center" wrapText="1"/>
    </xf>
    <xf numFmtId="0" fontId="39" fillId="26" borderId="38" xfId="67" applyFont="1" applyFill="1" applyBorder="1" applyAlignment="1">
      <alignment horizontal="center" vertical="center" wrapText="1"/>
    </xf>
    <xf numFmtId="0" fontId="39" fillId="22" borderId="38" xfId="67" applyFont="1" applyFill="1" applyBorder="1" applyAlignment="1">
      <alignment horizontal="center" vertical="center" wrapText="1"/>
    </xf>
    <xf numFmtId="0" fontId="39" fillId="26" borderId="39" xfId="67" applyFont="1" applyFill="1" applyBorder="1" applyAlignment="1">
      <alignment horizontal="center" vertical="center" wrapText="1"/>
    </xf>
    <xf numFmtId="0" fontId="39" fillId="22" borderId="39" xfId="67" applyFont="1" applyFill="1" applyBorder="1" applyAlignment="1">
      <alignment horizontal="center" vertical="center" wrapText="1"/>
    </xf>
    <xf numFmtId="0" fontId="4" fillId="0" borderId="25" xfId="67" applyFont="1" applyBorder="1"/>
    <xf numFmtId="0" fontId="90" fillId="0" borderId="21" xfId="68" applyFont="1" applyFill="1" applyBorder="1" applyAlignment="1" applyProtection="1">
      <alignment horizontal="left" vertical="center"/>
    </xf>
    <xf numFmtId="0" fontId="2" fillId="0" borderId="0" xfId="0" applyFont="1" applyFill="1" applyBorder="1" applyAlignment="1" applyProtection="1">
      <alignment vertical="center" wrapText="1"/>
    </xf>
    <xf numFmtId="0" fontId="18" fillId="27" borderId="27" xfId="0" applyFont="1" applyFill="1" applyBorder="1" applyAlignment="1">
      <alignment horizontal="left" vertical="center" wrapText="1"/>
    </xf>
    <xf numFmtId="0" fontId="1" fillId="27" borderId="27" xfId="0" applyFont="1" applyFill="1" applyBorder="1" applyAlignment="1">
      <alignment horizontal="center" vertical="center"/>
    </xf>
    <xf numFmtId="0" fontId="18" fillId="27" borderId="27" xfId="67" applyFont="1" applyFill="1" applyBorder="1" applyAlignment="1">
      <alignment horizontal="center" vertical="center" wrapText="1"/>
    </xf>
    <xf numFmtId="0" fontId="18" fillId="27" borderId="25" xfId="67" applyFont="1" applyFill="1" applyBorder="1" applyAlignment="1">
      <alignment horizontal="center" vertical="center"/>
    </xf>
    <xf numFmtId="0" fontId="18" fillId="27" borderId="27" xfId="67" applyFont="1" applyFill="1" applyBorder="1" applyAlignment="1">
      <alignment horizontal="center" vertical="center"/>
    </xf>
    <xf numFmtId="0" fontId="18" fillId="27" borderId="33" xfId="67" applyFont="1" applyFill="1" applyBorder="1" applyAlignment="1">
      <alignment horizontal="center" vertical="center"/>
    </xf>
    <xf numFmtId="0" fontId="18" fillId="27" borderId="28" xfId="67" applyFont="1" applyFill="1" applyBorder="1" applyAlignment="1">
      <alignment horizontal="center" vertical="center"/>
    </xf>
    <xf numFmtId="0" fontId="18" fillId="27" borderId="25" xfId="67" applyFont="1" applyFill="1" applyBorder="1" applyAlignment="1">
      <alignment vertical="center"/>
    </xf>
    <xf numFmtId="0" fontId="39" fillId="22" borderId="53" xfId="68" applyFont="1" applyFill="1" applyBorder="1" applyAlignment="1" applyProtection="1">
      <alignment horizontal="center" vertical="center" wrapText="1"/>
    </xf>
    <xf numFmtId="0" fontId="39" fillId="22" borderId="42" xfId="68" applyFont="1" applyFill="1" applyBorder="1" applyAlignment="1" applyProtection="1">
      <alignment horizontal="center" vertical="center" wrapText="1"/>
    </xf>
    <xf numFmtId="0" fontId="39" fillId="22" borderId="61" xfId="68" applyFont="1" applyFill="1" applyBorder="1" applyAlignment="1" applyProtection="1">
      <alignment horizontal="center" vertical="center" wrapText="1"/>
    </xf>
    <xf numFmtId="0" fontId="18" fillId="27" borderId="28" xfId="68" applyFont="1" applyFill="1" applyBorder="1" applyAlignment="1" applyProtection="1">
      <alignment horizontal="center" vertical="center" wrapText="1"/>
    </xf>
    <xf numFmtId="0" fontId="18" fillId="27" borderId="53" xfId="68" applyFont="1" applyFill="1" applyBorder="1" applyAlignment="1" applyProtection="1">
      <alignment horizontal="center" vertical="center" wrapText="1"/>
    </xf>
    <xf numFmtId="1" fontId="39" fillId="22" borderId="36" xfId="68" applyNumberFormat="1" applyFont="1" applyFill="1" applyBorder="1" applyAlignment="1" applyProtection="1">
      <alignment horizontal="center" vertical="center" wrapText="1"/>
    </xf>
    <xf numFmtId="0" fontId="45" fillId="22" borderId="36" xfId="0" applyNumberFormat="1" applyFont="1" applyFill="1" applyBorder="1" applyAlignment="1" applyProtection="1">
      <alignment horizontal="center" vertical="center" wrapText="1"/>
    </xf>
    <xf numFmtId="167" fontId="45" fillId="0" borderId="36" xfId="0" applyNumberFormat="1" applyFont="1" applyFill="1" applyBorder="1" applyAlignment="1" applyProtection="1">
      <alignment horizontal="center" vertical="center" wrapText="1"/>
    </xf>
    <xf numFmtId="0" fontId="39" fillId="22" borderId="36" xfId="68" applyNumberFormat="1" applyFont="1" applyFill="1" applyBorder="1" applyAlignment="1" applyProtection="1">
      <alignment horizontal="center" vertical="center" wrapText="1"/>
    </xf>
    <xf numFmtId="0" fontId="45" fillId="22" borderId="42" xfId="0" applyNumberFormat="1" applyFont="1" applyFill="1" applyBorder="1" applyAlignment="1" applyProtection="1">
      <alignment horizontal="center" vertical="center" wrapText="1"/>
    </xf>
    <xf numFmtId="167" fontId="45" fillId="0" borderId="36" xfId="0" applyNumberFormat="1" applyFont="1" applyFill="1" applyBorder="1" applyAlignment="1" applyProtection="1">
      <alignment horizontal="center" vertical="center"/>
    </xf>
    <xf numFmtId="0" fontId="1" fillId="29" borderId="25" xfId="0" applyFont="1" applyFill="1" applyBorder="1" applyAlignment="1" applyProtection="1">
      <alignment horizontal="center" vertical="center"/>
      <protection hidden="1"/>
    </xf>
    <xf numFmtId="0" fontId="1" fillId="27" borderId="62" xfId="0" applyFont="1" applyFill="1" applyBorder="1" applyAlignment="1" applyProtection="1">
      <alignment horizontal="center" vertical="center"/>
      <protection hidden="1"/>
    </xf>
    <xf numFmtId="2" fontId="1" fillId="0" borderId="63" xfId="0" applyNumberFormat="1" applyFont="1" applyFill="1" applyBorder="1" applyAlignment="1" applyProtection="1">
      <alignment horizontal="center" vertical="center"/>
    </xf>
    <xf numFmtId="0" fontId="1" fillId="27" borderId="64" xfId="0" applyFont="1" applyFill="1" applyBorder="1" applyAlignment="1" applyProtection="1">
      <alignment horizontal="right" vertical="center"/>
      <protection hidden="1"/>
    </xf>
    <xf numFmtId="0" fontId="1" fillId="27" borderId="65" xfId="0" applyFont="1" applyFill="1" applyBorder="1" applyAlignment="1" applyProtection="1">
      <alignment horizontal="right" vertical="center"/>
      <protection hidden="1"/>
    </xf>
    <xf numFmtId="0" fontId="1" fillId="29" borderId="66" xfId="0" applyFont="1" applyFill="1" applyBorder="1" applyAlignment="1" applyProtection="1">
      <alignment horizontal="center" vertical="center"/>
      <protection hidden="1"/>
    </xf>
    <xf numFmtId="2" fontId="1" fillId="0" borderId="36" xfId="0" applyNumberFormat="1" applyFont="1" applyFill="1" applyBorder="1" applyAlignment="1" applyProtection="1">
      <alignment horizontal="center" vertical="center"/>
    </xf>
    <xf numFmtId="2" fontId="1" fillId="0" borderId="36" xfId="0" applyNumberFormat="1" applyFont="1" applyFill="1" applyBorder="1" applyAlignment="1" applyProtection="1">
      <alignment horizontal="center"/>
    </xf>
    <xf numFmtId="2" fontId="1" fillId="27" borderId="67" xfId="0" applyNumberFormat="1" applyFont="1" applyFill="1" applyBorder="1" applyAlignment="1" applyProtection="1">
      <alignment horizontal="center"/>
      <protection hidden="1"/>
    </xf>
    <xf numFmtId="2" fontId="0" fillId="0" borderId="36" xfId="0" applyNumberFormat="1" applyFont="1" applyFill="1" applyBorder="1" applyAlignment="1" applyProtection="1">
      <alignment horizontal="center" vertical="center"/>
    </xf>
    <xf numFmtId="164" fontId="1" fillId="0" borderId="67" xfId="0" applyNumberFormat="1" applyFont="1" applyFill="1" applyBorder="1" applyAlignment="1" applyProtection="1">
      <alignment horizontal="center"/>
    </xf>
    <xf numFmtId="2" fontId="1" fillId="0" borderId="68" xfId="0" applyNumberFormat="1" applyFont="1" applyFill="1" applyBorder="1" applyAlignment="1" applyProtection="1">
      <alignment horizontal="center" vertical="center"/>
    </xf>
    <xf numFmtId="164" fontId="1" fillId="0" borderId="69" xfId="0" applyNumberFormat="1" applyFont="1" applyFill="1" applyBorder="1" applyAlignment="1" applyProtection="1">
      <alignment horizontal="center" vertical="center"/>
    </xf>
    <xf numFmtId="0" fontId="1" fillId="27" borderId="49" xfId="0" applyFont="1" applyFill="1" applyBorder="1" applyAlignment="1" applyProtection="1">
      <alignment horizontal="center" vertical="center"/>
      <protection hidden="1"/>
    </xf>
    <xf numFmtId="0" fontId="134" fillId="29" borderId="49" xfId="0" applyFont="1" applyFill="1" applyBorder="1" applyAlignment="1" applyProtection="1">
      <alignment horizontal="center" vertical="center"/>
      <protection hidden="1"/>
    </xf>
    <xf numFmtId="0" fontId="1" fillId="29" borderId="49" xfId="0" applyFont="1" applyFill="1" applyBorder="1" applyAlignment="1" applyProtection="1">
      <alignment horizontal="center" vertical="center"/>
      <protection hidden="1"/>
    </xf>
    <xf numFmtId="0" fontId="1" fillId="29" borderId="70" xfId="0" applyFont="1" applyFill="1" applyBorder="1" applyAlignment="1" applyProtection="1">
      <alignment horizontal="center" vertical="center"/>
      <protection hidden="1"/>
    </xf>
    <xf numFmtId="0" fontId="1" fillId="29" borderId="71" xfId="0" applyFont="1" applyFill="1" applyBorder="1" applyAlignment="1" applyProtection="1">
      <alignment horizontal="center" vertical="center"/>
      <protection hidden="1"/>
    </xf>
    <xf numFmtId="2" fontId="1" fillId="0" borderId="59" xfId="0" applyNumberFormat="1" applyFont="1" applyFill="1" applyBorder="1" applyAlignment="1" applyProtection="1">
      <alignment horizontal="center"/>
    </xf>
    <xf numFmtId="2" fontId="1" fillId="0" borderId="72" xfId="0" applyNumberFormat="1" applyFont="1" applyFill="1" applyBorder="1" applyAlignment="1" applyProtection="1">
      <alignment horizontal="center" vertical="center"/>
    </xf>
    <xf numFmtId="0" fontId="1" fillId="29" borderId="28" xfId="0" applyFont="1" applyFill="1" applyBorder="1" applyAlignment="1" applyProtection="1">
      <alignment horizontal="center" vertical="center" wrapText="1"/>
      <protection hidden="1"/>
    </xf>
    <xf numFmtId="0" fontId="1" fillId="29" borderId="73" xfId="0" applyFont="1" applyFill="1" applyBorder="1" applyAlignment="1" applyProtection="1">
      <alignment horizontal="center" vertical="center" wrapText="1"/>
      <protection hidden="1"/>
    </xf>
    <xf numFmtId="9" fontId="1" fillId="27" borderId="66" xfId="0" quotePrefix="1" applyNumberFormat="1" applyFont="1" applyFill="1" applyBorder="1" applyAlignment="1" applyProtection="1">
      <alignment horizontal="center" vertical="center"/>
      <protection hidden="1"/>
    </xf>
    <xf numFmtId="2" fontId="0" fillId="27" borderId="67" xfId="0" applyNumberFormat="1" applyFont="1" applyFill="1" applyBorder="1" applyAlignment="1" applyProtection="1">
      <alignment vertical="center"/>
      <protection hidden="1"/>
    </xf>
    <xf numFmtId="164" fontId="1" fillId="0" borderId="67" xfId="0" applyNumberFormat="1" applyFont="1" applyFill="1" applyBorder="1" applyAlignment="1" applyProtection="1">
      <alignment horizontal="center" vertical="center"/>
    </xf>
    <xf numFmtId="0" fontId="1" fillId="27" borderId="27" xfId="0" applyFont="1" applyFill="1" applyBorder="1" applyAlignment="1" applyProtection="1">
      <alignment horizontal="center" vertical="center" wrapText="1"/>
      <protection hidden="1"/>
    </xf>
    <xf numFmtId="0" fontId="45" fillId="29" borderId="74" xfId="0" applyFont="1" applyFill="1" applyBorder="1" applyAlignment="1" applyProtection="1">
      <alignment horizontal="center" vertical="center"/>
      <protection hidden="1"/>
    </xf>
    <xf numFmtId="2" fontId="0" fillId="27" borderId="52" xfId="0" applyNumberFormat="1" applyFont="1" applyFill="1" applyBorder="1" applyAlignment="1" applyProtection="1">
      <alignment horizontal="center" vertical="center"/>
      <protection hidden="1"/>
    </xf>
    <xf numFmtId="164" fontId="1" fillId="0" borderId="52" xfId="0" applyNumberFormat="1" applyFont="1" applyFill="1" applyBorder="1" applyAlignment="1" applyProtection="1">
      <alignment horizontal="center" vertical="center"/>
    </xf>
    <xf numFmtId="164" fontId="1" fillId="0" borderId="75" xfId="0" applyNumberFormat="1" applyFont="1" applyFill="1" applyBorder="1" applyAlignment="1" applyProtection="1">
      <alignment horizontal="center" vertical="center"/>
    </xf>
    <xf numFmtId="166" fontId="1" fillId="27" borderId="76" xfId="0" quotePrefix="1" applyNumberFormat="1" applyFont="1" applyFill="1" applyBorder="1" applyAlignment="1" applyProtection="1">
      <alignment horizontal="center" vertical="center"/>
      <protection hidden="1"/>
    </xf>
    <xf numFmtId="2" fontId="0" fillId="27" borderId="77" xfId="0" applyNumberFormat="1" applyFont="1" applyFill="1" applyBorder="1" applyAlignment="1" applyProtection="1">
      <alignment vertical="center"/>
      <protection hidden="1"/>
    </xf>
    <xf numFmtId="164" fontId="1" fillId="0" borderId="77" xfId="0" applyNumberFormat="1" applyFont="1" applyFill="1" applyBorder="1" applyAlignment="1" applyProtection="1">
      <alignment horizontal="center" vertical="center"/>
    </xf>
    <xf numFmtId="164" fontId="1" fillId="0" borderId="78" xfId="0" applyNumberFormat="1" applyFont="1" applyFill="1" applyBorder="1" applyAlignment="1" applyProtection="1">
      <alignment horizontal="center" vertical="center"/>
    </xf>
    <xf numFmtId="0" fontId="0" fillId="30" borderId="18" xfId="0" applyFill="1" applyBorder="1"/>
    <xf numFmtId="0" fontId="0" fillId="21" borderId="79" xfId="0" applyFont="1" applyFill="1" applyBorder="1" applyAlignment="1">
      <alignment horizontal="left"/>
    </xf>
    <xf numFmtId="0" fontId="0" fillId="22" borderId="80" xfId="0" applyFont="1" applyFill="1" applyBorder="1" applyAlignment="1">
      <alignment horizontal="left"/>
    </xf>
    <xf numFmtId="0" fontId="0" fillId="0" borderId="80" xfId="0" applyFont="1" applyFill="1" applyBorder="1" applyAlignment="1">
      <alignment horizontal="left"/>
    </xf>
    <xf numFmtId="0" fontId="61" fillId="17" borderId="0" xfId="0" applyFont="1" applyFill="1"/>
    <xf numFmtId="0" fontId="39" fillId="21" borderId="43" xfId="68" applyFont="1" applyFill="1" applyBorder="1" applyAlignment="1" applyProtection="1">
      <alignment horizontal="center" vertical="center" wrapText="1"/>
      <protection locked="0"/>
    </xf>
    <xf numFmtId="0" fontId="0" fillId="31" borderId="80" xfId="0" applyFont="1" applyFill="1" applyBorder="1" applyAlignment="1"/>
    <xf numFmtId="0" fontId="0" fillId="31" borderId="0" xfId="0" applyFill="1" applyBorder="1"/>
    <xf numFmtId="0" fontId="0" fillId="31" borderId="20" xfId="0" applyFill="1" applyBorder="1"/>
    <xf numFmtId="0" fontId="146" fillId="31" borderId="33" xfId="0" applyFont="1" applyFill="1" applyBorder="1" applyAlignment="1" applyProtection="1">
      <alignment horizontal="center" vertical="center"/>
    </xf>
    <xf numFmtId="0" fontId="4" fillId="31" borderId="28" xfId="67" applyFont="1" applyFill="1" applyBorder="1" applyAlignment="1" applyProtection="1">
      <alignment horizontal="center" vertical="center"/>
    </xf>
    <xf numFmtId="0" fontId="4" fillId="21" borderId="34" xfId="67" applyFont="1" applyFill="1" applyBorder="1" applyAlignment="1" applyProtection="1">
      <alignment horizontal="center" vertical="center" wrapText="1"/>
      <protection locked="0"/>
    </xf>
    <xf numFmtId="0" fontId="4" fillId="21" borderId="37" xfId="67" applyFont="1" applyFill="1" applyBorder="1" applyAlignment="1" applyProtection="1">
      <alignment horizontal="center" vertical="center" wrapText="1"/>
      <protection locked="0"/>
    </xf>
    <xf numFmtId="0" fontId="4" fillId="21" borderId="32" xfId="67" applyFont="1" applyFill="1" applyBorder="1" applyAlignment="1" applyProtection="1">
      <alignment horizontal="center" vertical="center" wrapText="1"/>
      <protection locked="0"/>
    </xf>
    <xf numFmtId="167" fontId="1" fillId="27" borderId="27" xfId="0" applyNumberFormat="1" applyFont="1" applyFill="1" applyBorder="1" applyAlignment="1">
      <alignment horizontal="center" vertical="center"/>
    </xf>
    <xf numFmtId="0" fontId="52" fillId="27" borderId="27" xfId="67" applyFont="1" applyFill="1" applyBorder="1" applyAlignment="1">
      <alignment horizontal="center" vertical="center" wrapText="1"/>
    </xf>
    <xf numFmtId="0" fontId="0" fillId="0" borderId="0" xfId="0" applyAlignment="1">
      <alignment horizontal="center"/>
    </xf>
    <xf numFmtId="0" fontId="1" fillId="27" borderId="27" xfId="0" applyFont="1" applyFill="1" applyBorder="1" applyAlignment="1">
      <alignment horizontal="left" vertical="center"/>
    </xf>
    <xf numFmtId="0" fontId="0" fillId="0" borderId="0" xfId="0" applyAlignment="1">
      <alignment vertical="center" wrapText="1"/>
    </xf>
    <xf numFmtId="0" fontId="145" fillId="0" borderId="0" xfId="0" applyFont="1" applyFill="1" applyBorder="1" applyAlignment="1">
      <alignment horizontal="left" vertical="center" wrapText="1"/>
    </xf>
    <xf numFmtId="0" fontId="156" fillId="0" borderId="0" xfId="0" applyFont="1" applyFill="1" applyBorder="1" applyAlignment="1">
      <alignment horizontal="center" vertical="center"/>
    </xf>
    <xf numFmtId="0" fontId="156" fillId="0" borderId="0" xfId="0" applyFont="1" applyAlignment="1">
      <alignment horizontal="center" vertical="center"/>
    </xf>
    <xf numFmtId="0" fontId="0" fillId="0" borderId="0" xfId="0" applyAlignment="1">
      <alignment vertical="center"/>
    </xf>
    <xf numFmtId="0" fontId="18" fillId="27" borderId="25" xfId="68" applyFont="1" applyFill="1" applyBorder="1" applyAlignment="1">
      <alignment horizontal="left" vertical="center" wrapText="1"/>
    </xf>
    <xf numFmtId="0" fontId="1" fillId="27" borderId="27" xfId="0" applyFont="1" applyFill="1" applyBorder="1" applyAlignment="1">
      <alignment horizontal="left" vertical="center"/>
    </xf>
    <xf numFmtId="0" fontId="18" fillId="27" borderId="27" xfId="68" applyFont="1" applyFill="1" applyBorder="1" applyAlignment="1">
      <alignment horizontal="left" vertical="center"/>
    </xf>
    <xf numFmtId="0" fontId="0" fillId="0" borderId="0" xfId="0" applyFont="1" applyFill="1" applyBorder="1" applyAlignment="1">
      <alignment horizontal="left" vertical="center" wrapText="1"/>
    </xf>
    <xf numFmtId="0" fontId="0" fillId="0" borderId="0" xfId="0" applyFont="1" applyFill="1" applyBorder="1" applyAlignment="1">
      <alignment vertical="center" wrapText="1"/>
    </xf>
    <xf numFmtId="0" fontId="0" fillId="0" borderId="0" xfId="0" applyFont="1" applyFill="1" applyBorder="1" applyAlignment="1">
      <alignment horizontal="center" vertical="center" wrapText="1"/>
    </xf>
    <xf numFmtId="0" fontId="0" fillId="0" borderId="0" xfId="0" applyFont="1" applyFill="1" applyBorder="1" applyAlignment="1">
      <alignment horizontal="center" wrapText="1"/>
    </xf>
    <xf numFmtId="0" fontId="18" fillId="27" borderId="25" xfId="67" applyFont="1" applyFill="1" applyBorder="1" applyAlignment="1">
      <alignment horizontal="center" vertical="center" wrapText="1"/>
    </xf>
    <xf numFmtId="0" fontId="0" fillId="0" borderId="24" xfId="0" applyBorder="1" applyAlignment="1"/>
    <xf numFmtId="0" fontId="18" fillId="27" borderId="25" xfId="67" applyFont="1" applyFill="1" applyBorder="1" applyAlignment="1">
      <alignment horizontal="center" vertical="center"/>
    </xf>
    <xf numFmtId="0" fontId="1" fillId="27" borderId="49" xfId="0" applyFont="1" applyFill="1" applyBorder="1" applyAlignment="1" applyProtection="1">
      <alignment horizontal="center" vertical="center" wrapText="1"/>
    </xf>
    <xf numFmtId="0" fontId="1" fillId="27" borderId="81" xfId="0" applyFont="1" applyFill="1" applyBorder="1" applyAlignment="1" applyProtection="1">
      <alignment horizontal="center" vertical="center" wrapText="1"/>
    </xf>
    <xf numFmtId="0" fontId="18" fillId="27" borderId="25" xfId="68" applyFont="1" applyFill="1" applyBorder="1" applyAlignment="1" applyProtection="1">
      <alignment horizontal="center" vertical="center" wrapText="1"/>
    </xf>
    <xf numFmtId="0" fontId="18" fillId="27" borderId="44" xfId="68" applyFont="1" applyFill="1" applyBorder="1" applyAlignment="1" applyProtection="1">
      <alignment horizontal="center" vertical="center" wrapText="1"/>
    </xf>
    <xf numFmtId="0" fontId="1" fillId="29" borderId="73" xfId="0" applyFont="1" applyFill="1" applyBorder="1" applyAlignment="1" applyProtection="1">
      <alignment horizontal="center" vertical="center" wrapText="1"/>
      <protection hidden="1"/>
    </xf>
    <xf numFmtId="0" fontId="146" fillId="27" borderId="27" xfId="0" applyFont="1" applyFill="1" applyBorder="1" applyAlignment="1">
      <alignment vertical="center"/>
    </xf>
    <xf numFmtId="0" fontId="146" fillId="27" borderId="24" xfId="0" applyFont="1" applyFill="1" applyBorder="1" applyAlignment="1">
      <alignment vertical="center"/>
    </xf>
    <xf numFmtId="0" fontId="146" fillId="0" borderId="16" xfId="0" applyFont="1" applyFill="1" applyBorder="1" applyAlignment="1">
      <alignment horizontal="center" vertical="center"/>
    </xf>
    <xf numFmtId="0" fontId="0" fillId="0" borderId="16" xfId="0" applyBorder="1" applyAlignment="1">
      <alignment horizontal="center" vertical="center"/>
    </xf>
    <xf numFmtId="0" fontId="0" fillId="0" borderId="14" xfId="0" applyBorder="1" applyAlignment="1">
      <alignment horizontal="left" vertical="center" wrapText="1"/>
    </xf>
    <xf numFmtId="0" fontId="146" fillId="0" borderId="0" xfId="0" applyFont="1" applyAlignment="1">
      <alignment vertical="center"/>
    </xf>
    <xf numFmtId="0" fontId="0" fillId="0" borderId="17" xfId="0" applyBorder="1" applyAlignment="1">
      <alignment horizontal="center" vertical="center"/>
    </xf>
    <xf numFmtId="0" fontId="0" fillId="0" borderId="14" xfId="0" applyFill="1" applyBorder="1" applyAlignment="1">
      <alignment horizontal="left" vertical="center" wrapText="1"/>
    </xf>
    <xf numFmtId="0" fontId="0" fillId="0" borderId="34" xfId="0" applyBorder="1" applyAlignment="1">
      <alignment horizontal="left" vertical="center" wrapText="1"/>
    </xf>
    <xf numFmtId="0" fontId="146" fillId="27" borderId="24" xfId="0" applyFont="1" applyFill="1" applyBorder="1" applyAlignment="1">
      <alignment vertical="center" wrapText="1"/>
    </xf>
    <xf numFmtId="0" fontId="0" fillId="0" borderId="14" xfId="0" applyBorder="1" applyAlignment="1"/>
    <xf numFmtId="0" fontId="0" fillId="0" borderId="14" xfId="0" applyBorder="1" applyAlignment="1">
      <alignment horizontal="left" vertical="center" wrapText="1"/>
    </xf>
    <xf numFmtId="0" fontId="39" fillId="23" borderId="81" xfId="0" applyFont="1" applyFill="1" applyBorder="1" applyAlignment="1" applyProtection="1">
      <alignment horizontal="center" vertical="center" wrapText="1"/>
    </xf>
    <xf numFmtId="0" fontId="39" fillId="28" borderId="33" xfId="0" applyFont="1" applyFill="1" applyBorder="1" applyAlignment="1" applyProtection="1">
      <alignment horizontal="center" vertical="center" wrapText="1"/>
      <protection locked="0"/>
    </xf>
    <xf numFmtId="0" fontId="146" fillId="28" borderId="33" xfId="0" applyFont="1" applyFill="1" applyBorder="1" applyAlignment="1" applyProtection="1">
      <alignment horizontal="center" vertical="center" wrapText="1"/>
      <protection locked="0"/>
    </xf>
    <xf numFmtId="0" fontId="18" fillId="27" borderId="25" xfId="0" applyFont="1" applyFill="1" applyBorder="1" applyAlignment="1">
      <alignment horizontal="left" vertical="center" wrapText="1"/>
    </xf>
    <xf numFmtId="0" fontId="18" fillId="27" borderId="33" xfId="0" applyFont="1" applyFill="1" applyBorder="1" applyAlignment="1">
      <alignment horizontal="center" vertical="center" wrapText="1"/>
    </xf>
    <xf numFmtId="0" fontId="1" fillId="27" borderId="33" xfId="0" applyFont="1" applyFill="1" applyBorder="1" applyAlignment="1">
      <alignment horizontal="center" vertical="center" wrapText="1"/>
    </xf>
    <xf numFmtId="0" fontId="18" fillId="27" borderId="27" xfId="0" applyFont="1" applyFill="1" applyBorder="1" applyAlignment="1">
      <alignment horizontal="center" vertical="center" wrapText="1"/>
    </xf>
    <xf numFmtId="0" fontId="18" fillId="27" borderId="27" xfId="0" applyFont="1" applyFill="1" applyBorder="1" applyAlignment="1">
      <alignment vertical="center" wrapText="1"/>
    </xf>
    <xf numFmtId="0" fontId="18" fillId="27" borderId="33" xfId="67" applyFont="1" applyFill="1" applyBorder="1" applyAlignment="1">
      <alignment horizontal="center" vertical="center" wrapText="1"/>
    </xf>
    <xf numFmtId="0" fontId="18" fillId="27" borderId="27" xfId="67" applyFont="1" applyFill="1" applyBorder="1" applyAlignment="1">
      <alignment horizontal="left" vertical="center" wrapText="1"/>
    </xf>
    <xf numFmtId="0" fontId="18" fillId="27" borderId="33" xfId="68" applyFont="1" applyFill="1" applyBorder="1" applyAlignment="1">
      <alignment horizontal="center" vertical="center" wrapText="1"/>
    </xf>
    <xf numFmtId="0" fontId="18" fillId="27" borderId="33" xfId="68" applyFont="1" applyFill="1" applyBorder="1" applyAlignment="1">
      <alignment horizontal="center" vertical="center"/>
    </xf>
    <xf numFmtId="0" fontId="18" fillId="27" borderId="27" xfId="68" applyFont="1" applyFill="1" applyBorder="1" applyAlignment="1">
      <alignment horizontal="center" vertical="center"/>
    </xf>
    <xf numFmtId="0" fontId="18" fillId="27" borderId="27" xfId="67" applyFont="1" applyFill="1" applyBorder="1" applyAlignment="1">
      <alignment horizontal="center" vertical="center"/>
    </xf>
    <xf numFmtId="0" fontId="18" fillId="27" borderId="33" xfId="67" applyFont="1" applyFill="1" applyBorder="1" applyAlignment="1">
      <alignment horizontal="center" vertical="center"/>
    </xf>
    <xf numFmtId="0" fontId="18" fillId="27" borderId="33" xfId="0" applyFont="1" applyFill="1" applyBorder="1" applyAlignment="1" applyProtection="1">
      <alignment horizontal="center" vertical="center" wrapText="1"/>
    </xf>
    <xf numFmtId="0" fontId="146" fillId="21" borderId="36" xfId="0" applyFont="1" applyFill="1" applyBorder="1" applyAlignment="1" applyProtection="1">
      <alignment horizontal="center" vertical="center" wrapText="1"/>
      <protection locked="0"/>
    </xf>
    <xf numFmtId="0" fontId="146" fillId="21" borderId="42" xfId="0" applyFont="1" applyFill="1" applyBorder="1" applyAlignment="1" applyProtection="1">
      <alignment horizontal="center" vertical="center" wrapText="1"/>
      <protection locked="0"/>
    </xf>
    <xf numFmtId="0" fontId="1" fillId="27" borderId="33" xfId="0" applyFont="1" applyFill="1" applyBorder="1" applyAlignment="1" applyProtection="1">
      <alignment horizontal="center" vertical="center"/>
    </xf>
    <xf numFmtId="0" fontId="1" fillId="27" borderId="28" xfId="0" applyFont="1" applyFill="1" applyBorder="1" applyAlignment="1" applyProtection="1">
      <alignment horizontal="center" vertical="center" wrapText="1"/>
    </xf>
    <xf numFmtId="0" fontId="39" fillId="28" borderId="36" xfId="68" applyFont="1" applyFill="1" applyBorder="1" applyAlignment="1" applyProtection="1">
      <alignment horizontal="center" vertical="center" wrapText="1"/>
      <protection locked="0"/>
    </xf>
    <xf numFmtId="0" fontId="18" fillId="27" borderId="28" xfId="67" applyFont="1" applyFill="1" applyBorder="1" applyAlignment="1">
      <alignment horizontal="center" vertical="center" wrapText="1"/>
    </xf>
    <xf numFmtId="0" fontId="18" fillId="27" borderId="25" xfId="67" applyFont="1" applyFill="1" applyBorder="1" applyAlignment="1" applyProtection="1">
      <alignment horizontal="center" vertical="center" wrapText="1"/>
    </xf>
    <xf numFmtId="0" fontId="1" fillId="27" borderId="49" xfId="0" applyFont="1" applyFill="1" applyBorder="1" applyAlignment="1" applyProtection="1">
      <alignment horizontal="center" vertical="center" wrapText="1"/>
    </xf>
    <xf numFmtId="0" fontId="1" fillId="27" borderId="81" xfId="0" applyFont="1" applyFill="1" applyBorder="1" applyAlignment="1" applyProtection="1">
      <alignment horizontal="center" vertical="center" wrapText="1"/>
    </xf>
    <xf numFmtId="0" fontId="18" fillId="27" borderId="25" xfId="68" applyFont="1" applyFill="1" applyBorder="1" applyAlignment="1" applyProtection="1">
      <alignment horizontal="center" vertical="center" wrapText="1"/>
    </xf>
    <xf numFmtId="0" fontId="18" fillId="27" borderId="44" xfId="68" applyFont="1" applyFill="1" applyBorder="1" applyAlignment="1" applyProtection="1">
      <alignment horizontal="center" vertical="center" wrapText="1"/>
    </xf>
    <xf numFmtId="14" fontId="146" fillId="32" borderId="37" xfId="0" applyNumberFormat="1" applyFont="1" applyFill="1" applyBorder="1" applyAlignment="1" applyProtection="1">
      <alignment horizontal="center" vertical="center" wrapText="1"/>
    </xf>
    <xf numFmtId="0" fontId="39" fillId="33" borderId="36" xfId="68" applyFont="1" applyFill="1" applyBorder="1" applyAlignment="1" applyProtection="1">
      <alignment horizontal="center" vertical="center" wrapText="1"/>
    </xf>
    <xf numFmtId="0" fontId="39" fillId="33" borderId="43" xfId="68" applyFont="1" applyFill="1" applyBorder="1" applyAlignment="1" applyProtection="1">
      <alignment horizontal="center" vertical="center" wrapText="1"/>
    </xf>
    <xf numFmtId="0" fontId="39" fillId="33" borderId="37" xfId="68" applyFont="1" applyFill="1" applyBorder="1" applyAlignment="1" applyProtection="1">
      <alignment horizontal="center" vertical="center" wrapText="1"/>
    </xf>
    <xf numFmtId="0" fontId="39" fillId="33" borderId="42" xfId="68" applyFont="1" applyFill="1" applyBorder="1" applyAlignment="1" applyProtection="1">
      <alignment horizontal="center" vertical="center" wrapText="1"/>
    </xf>
    <xf numFmtId="0" fontId="26" fillId="31" borderId="25" xfId="0" applyFont="1" applyFill="1" applyBorder="1" applyAlignment="1" applyProtection="1">
      <alignment horizontal="center" vertical="center" wrapText="1"/>
    </xf>
    <xf numFmtId="0" fontId="0" fillId="31" borderId="25" xfId="0" applyFont="1" applyFill="1" applyBorder="1" applyAlignment="1" applyProtection="1">
      <alignment horizontal="center" vertical="center"/>
    </xf>
    <xf numFmtId="0" fontId="18" fillId="27" borderId="28" xfId="0" applyFont="1" applyFill="1" applyBorder="1" applyAlignment="1" applyProtection="1">
      <alignment horizontal="center" vertical="center" wrapText="1"/>
    </xf>
    <xf numFmtId="1" fontId="39" fillId="27" borderId="44" xfId="0" applyNumberFormat="1" applyFont="1" applyFill="1" applyBorder="1" applyAlignment="1" applyProtection="1">
      <alignment horizontal="center" vertical="center" wrapText="1"/>
    </xf>
    <xf numFmtId="1" fontId="39" fillId="27" borderId="38" xfId="0" applyNumberFormat="1" applyFont="1" applyFill="1" applyBorder="1" applyAlignment="1" applyProtection="1">
      <alignment horizontal="center" vertical="center" wrapText="1"/>
    </xf>
    <xf numFmtId="1" fontId="39" fillId="27" borderId="55" xfId="0" applyNumberFormat="1" applyFont="1" applyFill="1" applyBorder="1" applyAlignment="1" applyProtection="1">
      <alignment horizontal="center" vertical="center" wrapText="1"/>
    </xf>
    <xf numFmtId="0" fontId="18" fillId="27" borderId="27" xfId="0" applyFont="1" applyFill="1" applyBorder="1" applyAlignment="1" applyProtection="1">
      <alignment horizontal="left" vertical="center" wrapText="1"/>
    </xf>
    <xf numFmtId="0" fontId="18" fillId="27" borderId="27" xfId="0" applyFont="1" applyFill="1" applyBorder="1" applyAlignment="1" applyProtection="1">
      <alignment horizontal="center" wrapText="1"/>
    </xf>
    <xf numFmtId="0" fontId="18" fillId="27" borderId="24" xfId="67" applyFont="1" applyFill="1" applyBorder="1" applyAlignment="1" applyProtection="1">
      <alignment horizontal="center" vertical="center" wrapText="1"/>
    </xf>
    <xf numFmtId="0" fontId="1" fillId="27" borderId="28" xfId="0" applyFont="1" applyFill="1" applyBorder="1" applyAlignment="1" applyProtection="1">
      <alignment horizontal="center" vertical="center"/>
    </xf>
    <xf numFmtId="0" fontId="18" fillId="27" borderId="25" xfId="67" applyFont="1" applyFill="1" applyBorder="1" applyAlignment="1" applyProtection="1">
      <alignment vertical="center" wrapText="1"/>
    </xf>
    <xf numFmtId="0" fontId="18" fillId="27" borderId="27" xfId="67" applyFont="1" applyFill="1" applyBorder="1" applyAlignment="1" applyProtection="1">
      <alignment vertical="center" wrapText="1"/>
    </xf>
    <xf numFmtId="0" fontId="18" fillId="27" borderId="25" xfId="67" applyFont="1" applyFill="1" applyBorder="1" applyAlignment="1" applyProtection="1">
      <alignment vertical="center"/>
    </xf>
    <xf numFmtId="0" fontId="18" fillId="27" borderId="25" xfId="67" applyFont="1" applyFill="1" applyBorder="1" applyAlignment="1" applyProtection="1">
      <alignment horizontal="center" vertical="center"/>
    </xf>
    <xf numFmtId="0" fontId="39" fillId="22" borderId="53" xfId="67" applyFont="1" applyFill="1" applyBorder="1" applyAlignment="1" applyProtection="1">
      <alignment horizontal="center" vertical="center"/>
      <protection locked="0"/>
    </xf>
    <xf numFmtId="0" fontId="0" fillId="0" borderId="0" xfId="0" applyFill="1" applyBorder="1" applyAlignment="1" applyProtection="1">
      <alignment horizontal="left"/>
    </xf>
    <xf numFmtId="0" fontId="74" fillId="0" borderId="0" xfId="67" applyFont="1" applyFill="1" applyBorder="1" applyAlignment="1" applyProtection="1">
      <alignment horizontal="left" vertical="center" wrapText="1"/>
    </xf>
    <xf numFmtId="49" fontId="39" fillId="28" borderId="36" xfId="68" applyNumberFormat="1" applyFont="1" applyFill="1" applyBorder="1" applyAlignment="1" applyProtection="1">
      <alignment horizontal="center" vertical="center" wrapText="1"/>
      <protection locked="0"/>
    </xf>
    <xf numFmtId="49" fontId="39" fillId="21" borderId="36" xfId="68" applyNumberFormat="1" applyFont="1" applyFill="1" applyBorder="1" applyAlignment="1" applyProtection="1">
      <alignment horizontal="center" vertical="center" wrapText="1"/>
      <protection locked="0"/>
    </xf>
    <xf numFmtId="49" fontId="39" fillId="21" borderId="43" xfId="68" applyNumberFormat="1" applyFont="1" applyFill="1" applyBorder="1" applyAlignment="1" applyProtection="1">
      <alignment horizontal="center" vertical="center" wrapText="1"/>
      <protection locked="0"/>
    </xf>
    <xf numFmtId="49" fontId="146" fillId="21" borderId="36" xfId="0" applyNumberFormat="1" applyFont="1" applyFill="1" applyBorder="1" applyAlignment="1" applyProtection="1">
      <alignment horizontal="center" vertical="center" wrapText="1"/>
      <protection locked="0"/>
    </xf>
    <xf numFmtId="49" fontId="146" fillId="21" borderId="37" xfId="0" applyNumberFormat="1" applyFont="1" applyFill="1" applyBorder="1" applyAlignment="1" applyProtection="1">
      <alignment horizontal="center" vertical="center" wrapText="1"/>
      <protection locked="0"/>
    </xf>
    <xf numFmtId="0" fontId="39" fillId="21" borderId="94" xfId="68" applyFont="1" applyFill="1" applyBorder="1" applyAlignment="1" applyProtection="1">
      <alignment horizontal="left" vertical="center" wrapText="1"/>
      <protection locked="0"/>
    </xf>
    <xf numFmtId="0" fontId="39" fillId="21" borderId="91" xfId="68" applyFont="1" applyFill="1" applyBorder="1" applyAlignment="1" applyProtection="1">
      <alignment horizontal="left" vertical="center" wrapText="1"/>
      <protection locked="0"/>
    </xf>
    <xf numFmtId="0" fontId="39" fillId="21" borderId="56" xfId="68" applyFont="1" applyFill="1" applyBorder="1" applyAlignment="1" applyProtection="1">
      <alignment horizontal="left" vertical="center" wrapText="1"/>
      <protection locked="0"/>
    </xf>
    <xf numFmtId="0" fontId="18" fillId="27" borderId="33" xfId="0" applyFont="1" applyFill="1" applyBorder="1" applyAlignment="1">
      <alignment horizontal="center" vertical="center" wrapText="1"/>
    </xf>
    <xf numFmtId="0" fontId="39" fillId="28" borderId="33" xfId="0" applyFont="1" applyFill="1" applyBorder="1" applyAlignment="1" applyProtection="1">
      <alignment horizontal="center" vertical="center" wrapText="1"/>
      <protection locked="0"/>
    </xf>
    <xf numFmtId="0" fontId="39" fillId="21" borderId="44" xfId="68" applyFont="1" applyFill="1" applyBorder="1" applyAlignment="1" applyProtection="1">
      <alignment horizontal="center" vertical="center" wrapText="1"/>
      <protection locked="0"/>
    </xf>
    <xf numFmtId="0" fontId="0" fillId="27" borderId="40" xfId="0" applyFont="1" applyFill="1" applyBorder="1" applyAlignment="1">
      <alignment horizontal="center" vertical="center" wrapText="1"/>
    </xf>
    <xf numFmtId="0" fontId="0" fillId="0" borderId="17" xfId="0" applyBorder="1" applyAlignment="1">
      <alignment wrapText="1"/>
    </xf>
    <xf numFmtId="0" fontId="65" fillId="16" borderId="0" xfId="0" applyFont="1" applyFill="1" applyBorder="1" applyAlignment="1">
      <alignment horizontal="center" vertical="center"/>
    </xf>
    <xf numFmtId="0" fontId="97" fillId="16" borderId="0" xfId="0" applyFont="1" applyFill="1" applyAlignment="1">
      <alignment horizontal="center" vertical="center"/>
    </xf>
    <xf numFmtId="0" fontId="93" fillId="16" borderId="0" xfId="0" applyFont="1" applyFill="1" applyAlignment="1">
      <alignment horizontal="center" vertical="center"/>
    </xf>
    <xf numFmtId="0" fontId="64" fillId="16" borderId="0" xfId="0" applyFont="1" applyFill="1" applyBorder="1" applyAlignment="1">
      <alignment horizontal="center" vertical="center"/>
    </xf>
    <xf numFmtId="0" fontId="0" fillId="16" borderId="0" xfId="0" applyFill="1" applyBorder="1" applyAlignment="1">
      <alignment horizontal="center"/>
    </xf>
    <xf numFmtId="0" fontId="88" fillId="16" borderId="0" xfId="0" applyFont="1" applyFill="1" applyBorder="1" applyAlignment="1">
      <alignment horizontal="center"/>
    </xf>
    <xf numFmtId="0" fontId="98" fillId="16" borderId="0" xfId="0" applyFont="1" applyFill="1" applyAlignment="1">
      <alignment horizontal="center" vertical="center"/>
    </xf>
    <xf numFmtId="0" fontId="1" fillId="17" borderId="0" xfId="0" applyFont="1" applyFill="1" applyAlignment="1">
      <alignment horizontal="left" vertical="center" wrapText="1"/>
    </xf>
    <xf numFmtId="0" fontId="72" fillId="17" borderId="0" xfId="0" applyFont="1" applyFill="1" applyAlignment="1">
      <alignment horizontal="left" vertical="center"/>
    </xf>
    <xf numFmtId="0" fontId="0" fillId="17" borderId="0" xfId="0" applyFont="1" applyFill="1" applyAlignment="1">
      <alignment horizontal="left" vertical="center" wrapText="1"/>
    </xf>
    <xf numFmtId="0" fontId="0" fillId="17" borderId="0" xfId="0" applyFont="1" applyFill="1" applyAlignment="1">
      <alignment horizontal="left" vertical="center"/>
    </xf>
    <xf numFmtId="0" fontId="0" fillId="17" borderId="0" xfId="0" applyFont="1" applyFill="1" applyAlignment="1">
      <alignment horizontal="left" vertical="top" wrapText="1"/>
    </xf>
    <xf numFmtId="0" fontId="0" fillId="17" borderId="0" xfId="0" applyFont="1" applyFill="1" applyAlignment="1">
      <alignment horizontal="left" vertical="top"/>
    </xf>
    <xf numFmtId="0" fontId="1" fillId="32" borderId="27" xfId="0" applyFont="1" applyFill="1" applyBorder="1" applyAlignment="1">
      <alignment horizontal="left" vertical="center" wrapText="1"/>
    </xf>
    <xf numFmtId="0" fontId="1" fillId="32" borderId="24" xfId="0" applyFont="1" applyFill="1" applyBorder="1" applyAlignment="1">
      <alignment horizontal="left" vertical="center" wrapText="1"/>
    </xf>
    <xf numFmtId="0" fontId="1" fillId="32" borderId="28" xfId="0" applyFont="1" applyFill="1" applyBorder="1" applyAlignment="1">
      <alignment horizontal="left" vertical="center" wrapText="1"/>
    </xf>
    <xf numFmtId="0" fontId="0" fillId="24" borderId="29" xfId="0" applyFont="1" applyFill="1" applyBorder="1" applyAlignment="1">
      <alignment horizontal="center" vertical="center" wrapText="1"/>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84" fillId="16" borderId="0" xfId="0" applyFont="1" applyFill="1" applyAlignment="1">
      <alignment horizontal="center" vertical="center" wrapText="1"/>
    </xf>
    <xf numFmtId="0" fontId="70" fillId="27" borderId="0" xfId="0" applyFont="1" applyFill="1" applyBorder="1" applyAlignment="1">
      <alignment horizontal="center" vertical="center" wrapText="1"/>
    </xf>
    <xf numFmtId="0" fontId="0" fillId="0" borderId="0" xfId="0" applyAlignment="1">
      <alignment horizontal="center"/>
    </xf>
    <xf numFmtId="0" fontId="0" fillId="27" borderId="0" xfId="0" applyFont="1" applyFill="1" applyAlignment="1">
      <alignment horizontal="center"/>
    </xf>
    <xf numFmtId="0" fontId="1" fillId="27" borderId="25" xfId="0" applyFont="1" applyFill="1" applyBorder="1" applyAlignment="1">
      <alignment horizontal="left" vertical="top" wrapText="1"/>
    </xf>
    <xf numFmtId="0" fontId="1" fillId="27" borderId="27" xfId="0" applyFont="1" applyFill="1" applyBorder="1" applyAlignment="1">
      <alignment horizontal="left" vertical="center" wrapText="1"/>
    </xf>
    <xf numFmtId="0" fontId="1" fillId="27" borderId="24" xfId="0" applyFont="1" applyFill="1" applyBorder="1" applyAlignment="1">
      <alignment horizontal="left" vertical="center" wrapText="1"/>
    </xf>
    <xf numFmtId="0" fontId="1" fillId="27" borderId="28" xfId="0" applyFont="1" applyFill="1" applyBorder="1" applyAlignment="1">
      <alignment horizontal="left" vertical="center" wrapText="1"/>
    </xf>
    <xf numFmtId="0" fontId="1" fillId="27" borderId="25" xfId="0" applyFont="1" applyFill="1" applyBorder="1" applyAlignment="1">
      <alignment horizontal="left" vertical="center" wrapText="1"/>
    </xf>
    <xf numFmtId="0" fontId="0" fillId="0" borderId="25" xfId="0" applyBorder="1" applyAlignment="1">
      <alignment horizontal="left" vertical="center"/>
    </xf>
    <xf numFmtId="0" fontId="1" fillId="24" borderId="28" xfId="0" applyFont="1" applyFill="1" applyBorder="1" applyAlignment="1">
      <alignment horizontal="center" vertical="center" wrapText="1"/>
    </xf>
    <xf numFmtId="0" fontId="0" fillId="34" borderId="27" xfId="0" applyFill="1" applyBorder="1" applyAlignment="1">
      <alignment horizontal="left" vertical="center" wrapText="1"/>
    </xf>
    <xf numFmtId="0" fontId="0" fillId="34" borderId="24" xfId="0" applyFill="1" applyBorder="1" applyAlignment="1">
      <alignment horizontal="left" vertical="center" wrapText="1"/>
    </xf>
    <xf numFmtId="0" fontId="0" fillId="34" borderId="28" xfId="0" applyFill="1" applyBorder="1" applyAlignment="1">
      <alignment horizontal="left" vertical="center" wrapText="1"/>
    </xf>
    <xf numFmtId="0" fontId="1" fillId="24" borderId="82" xfId="0" applyFont="1" applyFill="1" applyBorder="1" applyAlignment="1">
      <alignment horizontal="center" vertical="center" wrapText="1"/>
    </xf>
    <xf numFmtId="0" fontId="1" fillId="24" borderId="83" xfId="0" applyFont="1" applyFill="1" applyBorder="1" applyAlignment="1">
      <alignment horizontal="center" vertical="center" wrapText="1"/>
    </xf>
    <xf numFmtId="0" fontId="1" fillId="24" borderId="22" xfId="0" applyFont="1" applyFill="1" applyBorder="1" applyAlignment="1">
      <alignment horizontal="center" vertical="center" wrapText="1"/>
    </xf>
    <xf numFmtId="0" fontId="0" fillId="0" borderId="25" xfId="0" applyBorder="1" applyAlignment="1">
      <alignment horizontal="left" vertical="top"/>
    </xf>
    <xf numFmtId="0" fontId="0" fillId="0" borderId="29" xfId="0" applyBorder="1" applyAlignment="1">
      <alignment horizontal="left" vertical="top"/>
    </xf>
    <xf numFmtId="0" fontId="1" fillId="24" borderId="25" xfId="0" applyFont="1" applyFill="1" applyBorder="1" applyAlignment="1">
      <alignment horizontal="center" vertical="center" wrapText="1"/>
    </xf>
    <xf numFmtId="0" fontId="145" fillId="27" borderId="13" xfId="0" applyFont="1" applyFill="1" applyBorder="1" applyAlignment="1">
      <alignment horizontal="left" vertical="center" wrapText="1"/>
    </xf>
    <xf numFmtId="0" fontId="0" fillId="0" borderId="14" xfId="0" applyBorder="1" applyAlignment="1"/>
    <xf numFmtId="0" fontId="0" fillId="0" borderId="53" xfId="0" applyFill="1" applyBorder="1" applyAlignment="1">
      <alignment horizontal="left" vertical="center" wrapText="1"/>
    </xf>
    <xf numFmtId="0" fontId="0" fillId="0" borderId="84" xfId="0" applyBorder="1" applyAlignment="1">
      <alignment horizontal="left" vertical="center" wrapText="1"/>
    </xf>
    <xf numFmtId="0" fontId="145" fillId="27" borderId="27" xfId="0" applyFont="1" applyFill="1" applyBorder="1" applyAlignment="1">
      <alignment horizontal="left" vertical="center" wrapText="1"/>
    </xf>
    <xf numFmtId="0" fontId="0" fillId="0" borderId="24" xfId="0" applyBorder="1" applyAlignment="1"/>
    <xf numFmtId="0" fontId="0" fillId="0" borderId="85" xfId="0" applyBorder="1" applyAlignment="1"/>
    <xf numFmtId="0" fontId="0" fillId="0" borderId="86" xfId="0" applyFill="1" applyBorder="1" applyAlignment="1">
      <alignment horizontal="left" vertical="center" wrapText="1"/>
    </xf>
    <xf numFmtId="0" fontId="0" fillId="0" borderId="87" xfId="0" applyBorder="1" applyAlignment="1">
      <alignment horizontal="left" vertical="center" wrapText="1"/>
    </xf>
    <xf numFmtId="0" fontId="145" fillId="27" borderId="88" xfId="0" applyFont="1" applyFill="1" applyBorder="1" applyAlignment="1">
      <alignment horizontal="left" vertical="center" wrapText="1"/>
    </xf>
    <xf numFmtId="0" fontId="0" fillId="0" borderId="57" xfId="0" applyBorder="1" applyAlignment="1"/>
    <xf numFmtId="0" fontId="0" fillId="0" borderId="89" xfId="0" applyBorder="1" applyAlignment="1"/>
    <xf numFmtId="0" fontId="146" fillId="0" borderId="44" xfId="0" applyFont="1" applyFill="1" applyBorder="1" applyAlignment="1">
      <alignment horizontal="center" vertical="center"/>
    </xf>
    <xf numFmtId="0" fontId="0" fillId="0" borderId="44" xfId="0" applyBorder="1" applyAlignment="1">
      <alignment horizontal="center" vertical="center"/>
    </xf>
    <xf numFmtId="0" fontId="0" fillId="0" borderId="53" xfId="0" applyBorder="1" applyAlignment="1">
      <alignment horizontal="center" vertical="center"/>
    </xf>
    <xf numFmtId="0" fontId="145" fillId="27" borderId="90" xfId="0" applyFont="1" applyFill="1" applyBorder="1" applyAlignment="1">
      <alignment horizontal="left" vertical="center" wrapText="1"/>
    </xf>
    <xf numFmtId="0" fontId="0" fillId="0" borderId="91" xfId="0" applyBorder="1" applyAlignment="1"/>
    <xf numFmtId="0" fontId="0" fillId="0" borderId="92" xfId="0" applyBorder="1" applyAlignment="1"/>
    <xf numFmtId="0" fontId="146" fillId="0" borderId="55" xfId="0" applyFont="1" applyFill="1" applyBorder="1" applyAlignment="1">
      <alignment horizontal="center" vertical="center"/>
    </xf>
    <xf numFmtId="0" fontId="0" fillId="0" borderId="55" xfId="0" applyBorder="1" applyAlignment="1">
      <alignment horizontal="center" vertical="center"/>
    </xf>
    <xf numFmtId="0" fontId="0" fillId="0" borderId="86" xfId="0" applyBorder="1" applyAlignment="1">
      <alignment horizontal="center" vertical="center"/>
    </xf>
    <xf numFmtId="0" fontId="0" fillId="0" borderId="51" xfId="0" applyFill="1" applyBorder="1" applyAlignment="1">
      <alignment horizontal="left" vertical="center" wrapText="1"/>
    </xf>
    <xf numFmtId="0" fontId="0" fillId="0" borderId="57" xfId="0" applyBorder="1" applyAlignment="1">
      <alignment horizontal="left" vertical="center" wrapText="1"/>
    </xf>
    <xf numFmtId="0" fontId="0" fillId="0" borderId="47" xfId="0" applyBorder="1" applyAlignment="1">
      <alignment horizontal="left" vertical="center" wrapText="1"/>
    </xf>
    <xf numFmtId="0" fontId="0" fillId="0" borderId="88" xfId="0" applyBorder="1" applyAlignment="1">
      <alignment horizontal="left" vertical="center" wrapText="1"/>
    </xf>
    <xf numFmtId="0" fontId="157" fillId="27" borderId="27" xfId="0" applyFont="1" applyFill="1" applyBorder="1" applyAlignment="1">
      <alignment horizontal="center" vertical="center" wrapText="1"/>
    </xf>
    <xf numFmtId="0" fontId="143" fillId="0" borderId="24" xfId="0" applyFont="1" applyBorder="1" applyAlignment="1">
      <alignment horizontal="center" vertical="center"/>
    </xf>
    <xf numFmtId="0" fontId="143" fillId="0" borderId="28" xfId="0" applyFont="1" applyBorder="1" applyAlignment="1">
      <alignment horizontal="center" vertical="center"/>
    </xf>
    <xf numFmtId="0" fontId="0" fillId="0" borderId="14" xfId="0" applyBorder="1" applyAlignment="1">
      <alignment horizontal="left" vertical="center" wrapText="1"/>
    </xf>
    <xf numFmtId="0" fontId="0" fillId="0" borderId="93" xfId="0" applyBorder="1" applyAlignment="1"/>
    <xf numFmtId="0" fontId="145" fillId="27" borderId="41" xfId="0" applyFont="1" applyFill="1" applyBorder="1" applyAlignment="1">
      <alignment horizontal="center" vertical="center" wrapText="1"/>
    </xf>
    <xf numFmtId="0" fontId="0" fillId="0" borderId="29" xfId="0" applyBorder="1" applyAlignment="1"/>
    <xf numFmtId="0" fontId="145" fillId="27" borderId="29" xfId="0" applyFont="1" applyFill="1" applyBorder="1" applyAlignment="1">
      <alignment horizontal="center" vertical="center" wrapText="1"/>
    </xf>
    <xf numFmtId="0" fontId="152" fillId="0" borderId="55" xfId="0" applyFont="1" applyFill="1" applyBorder="1" applyAlignment="1">
      <alignment horizontal="center" vertical="center" wrapText="1"/>
    </xf>
    <xf numFmtId="0" fontId="152" fillId="0" borderId="94" xfId="0" applyFont="1" applyFill="1" applyBorder="1" applyAlignment="1">
      <alignment horizontal="center" vertical="center" wrapText="1"/>
    </xf>
    <xf numFmtId="0" fontId="152" fillId="0" borderId="95" xfId="0" applyFont="1" applyFill="1" applyBorder="1" applyAlignment="1">
      <alignment horizontal="center" vertical="center" wrapText="1"/>
    </xf>
    <xf numFmtId="0" fontId="152" fillId="0" borderId="86" xfId="0" applyFont="1" applyFill="1" applyBorder="1" applyAlignment="1">
      <alignment horizontal="center" vertical="center" wrapText="1"/>
    </xf>
    <xf numFmtId="167" fontId="146" fillId="0" borderId="44" xfId="0" applyNumberFormat="1" applyFont="1" applyFill="1" applyBorder="1" applyAlignment="1">
      <alignment horizontal="center" vertical="center" wrapText="1"/>
    </xf>
    <xf numFmtId="167" fontId="146" fillId="0" borderId="51" xfId="0" applyNumberFormat="1" applyFont="1" applyFill="1" applyBorder="1" applyAlignment="1">
      <alignment horizontal="center" vertical="center" wrapText="1"/>
    </xf>
    <xf numFmtId="167" fontId="146" fillId="0" borderId="96" xfId="0" applyNumberFormat="1" applyFont="1" applyFill="1" applyBorder="1" applyAlignment="1">
      <alignment horizontal="center" vertical="center" wrapText="1"/>
    </xf>
    <xf numFmtId="167" fontId="146" fillId="0" borderId="53" xfId="0" applyNumberFormat="1" applyFont="1" applyFill="1" applyBorder="1" applyAlignment="1">
      <alignment horizontal="center" vertical="center" wrapText="1"/>
    </xf>
    <xf numFmtId="0" fontId="0" fillId="0" borderId="24" xfId="0" applyBorder="1" applyAlignment="1">
      <alignment horizontal="left" vertical="center" wrapText="1"/>
    </xf>
    <xf numFmtId="0" fontId="0" fillId="0" borderId="28" xfId="0" applyBorder="1" applyAlignment="1">
      <alignment horizontal="left" vertical="center" wrapText="1"/>
    </xf>
    <xf numFmtId="0" fontId="0" fillId="25" borderId="27" xfId="0" applyFill="1" applyBorder="1" applyAlignment="1">
      <alignment horizontal="left" vertical="center" wrapText="1"/>
    </xf>
    <xf numFmtId="0" fontId="0" fillId="25" borderId="24" xfId="0" applyFill="1" applyBorder="1" applyAlignment="1">
      <alignment horizontal="left" vertical="center" wrapText="1"/>
    </xf>
    <xf numFmtId="0" fontId="0" fillId="25" borderId="46" xfId="0" applyFill="1" applyBorder="1" applyAlignment="1">
      <alignment horizontal="left" vertical="center" wrapText="1"/>
    </xf>
    <xf numFmtId="0" fontId="0" fillId="25" borderId="28" xfId="0" applyFill="1" applyBorder="1" applyAlignment="1">
      <alignment horizontal="left" vertical="center" wrapText="1"/>
    </xf>
    <xf numFmtId="0" fontId="0" fillId="25" borderId="27" xfId="0" applyFill="1" applyBorder="1" applyAlignment="1">
      <alignment horizontal="center" vertical="center"/>
    </xf>
    <xf numFmtId="0" fontId="0" fillId="25" borderId="24" xfId="0" applyFill="1" applyBorder="1" applyAlignment="1">
      <alignment horizontal="center" vertical="center"/>
    </xf>
    <xf numFmtId="0" fontId="0" fillId="25" borderId="85" xfId="0" applyFill="1" applyBorder="1" applyAlignment="1">
      <alignment horizontal="center" vertical="center"/>
    </xf>
    <xf numFmtId="0" fontId="0" fillId="25" borderId="46" xfId="0" applyFill="1" applyBorder="1" applyAlignment="1">
      <alignment horizontal="center" vertical="center"/>
    </xf>
    <xf numFmtId="0" fontId="0" fillId="25" borderId="28" xfId="0" applyFill="1" applyBorder="1" applyAlignment="1">
      <alignment horizontal="center" vertical="center"/>
    </xf>
    <xf numFmtId="0" fontId="0" fillId="0" borderId="94" xfId="0" applyFill="1" applyBorder="1" applyAlignment="1">
      <alignment horizontal="left" vertical="center" wrapText="1"/>
    </xf>
    <xf numFmtId="0" fontId="0" fillId="0" borderId="91" xfId="0" applyFill="1" applyBorder="1" applyAlignment="1">
      <alignment horizontal="left" vertical="center" wrapText="1"/>
    </xf>
    <xf numFmtId="0" fontId="0" fillId="0" borderId="56" xfId="0" applyFill="1" applyBorder="1" applyAlignment="1">
      <alignment horizontal="left" vertical="center" wrapText="1"/>
    </xf>
    <xf numFmtId="0" fontId="0" fillId="0" borderId="87" xfId="0" applyFill="1" applyBorder="1" applyAlignment="1">
      <alignment horizontal="left" vertical="center" wrapText="1"/>
    </xf>
    <xf numFmtId="0" fontId="0" fillId="25" borderId="27" xfId="0" applyFill="1" applyBorder="1" applyAlignment="1">
      <alignment horizontal="center" vertical="center" wrapText="1"/>
    </xf>
    <xf numFmtId="0" fontId="0" fillId="25" borderId="24" xfId="0" applyFill="1" applyBorder="1" applyAlignment="1">
      <alignment horizontal="center" vertical="center" wrapText="1"/>
    </xf>
    <xf numFmtId="0" fontId="0" fillId="0" borderId="24" xfId="0" applyBorder="1" applyAlignment="1">
      <alignment horizontal="center" vertical="center" wrapText="1"/>
    </xf>
    <xf numFmtId="0" fontId="0" fillId="0" borderId="28" xfId="0" applyBorder="1" applyAlignment="1">
      <alignment horizontal="center" vertical="center" wrapText="1"/>
    </xf>
    <xf numFmtId="0" fontId="0" fillId="0" borderId="84" xfId="0" applyFill="1" applyBorder="1" applyAlignment="1">
      <alignment horizontal="left" vertical="center" wrapText="1"/>
    </xf>
    <xf numFmtId="0" fontId="146" fillId="0" borderId="44" xfId="0" applyFont="1" applyFill="1" applyBorder="1" applyAlignment="1">
      <alignment horizontal="center" vertical="center" wrapText="1"/>
    </xf>
    <xf numFmtId="0" fontId="146" fillId="0" borderId="53" xfId="0" applyFont="1" applyFill="1" applyBorder="1" applyAlignment="1">
      <alignment horizontal="center" vertical="center" wrapText="1"/>
    </xf>
    <xf numFmtId="0" fontId="146" fillId="0" borderId="96" xfId="0" applyFont="1" applyFill="1" applyBorder="1" applyAlignment="1">
      <alignment horizontal="center" vertical="center" wrapText="1"/>
    </xf>
    <xf numFmtId="0" fontId="146" fillId="0" borderId="36" xfId="0" applyFont="1" applyFill="1" applyBorder="1" applyAlignment="1">
      <alignment horizontal="center" vertical="center" wrapText="1"/>
    </xf>
    <xf numFmtId="0" fontId="146" fillId="0" borderId="42" xfId="0" applyFont="1" applyFill="1" applyBorder="1" applyAlignment="1">
      <alignment horizontal="center" vertical="center" wrapText="1"/>
    </xf>
    <xf numFmtId="0" fontId="146" fillId="0" borderId="97" xfId="0" applyFont="1" applyFill="1" applyBorder="1" applyAlignment="1">
      <alignment horizontal="center" vertical="center" wrapText="1"/>
    </xf>
    <xf numFmtId="0" fontId="152" fillId="0" borderId="55" xfId="0" applyFont="1" applyFill="1" applyBorder="1" applyAlignment="1">
      <alignment horizontal="center" vertical="center"/>
    </xf>
    <xf numFmtId="0" fontId="143" fillId="0" borderId="55" xfId="0" applyFont="1" applyBorder="1" applyAlignment="1">
      <alignment horizontal="center" vertical="center"/>
    </xf>
    <xf numFmtId="0" fontId="143" fillId="0" borderId="86" xfId="0" applyFont="1" applyBorder="1" applyAlignment="1">
      <alignment horizontal="center" vertical="center"/>
    </xf>
    <xf numFmtId="0" fontId="0" fillId="0" borderId="51" xfId="0" applyBorder="1" applyAlignment="1">
      <alignment horizontal="left" vertical="center" wrapText="1"/>
    </xf>
    <xf numFmtId="0" fontId="0" fillId="0" borderId="94" xfId="0" applyBorder="1" applyAlignment="1">
      <alignment horizontal="left" vertical="center" wrapText="1"/>
    </xf>
    <xf numFmtId="0" fontId="0" fillId="0" borderId="91" xfId="0" applyBorder="1" applyAlignment="1">
      <alignment horizontal="left" vertical="center" wrapText="1"/>
    </xf>
    <xf numFmtId="0" fontId="0" fillId="0" borderId="56" xfId="0" applyBorder="1" applyAlignment="1">
      <alignment horizontal="left" vertical="center" wrapText="1"/>
    </xf>
    <xf numFmtId="0" fontId="146" fillId="0" borderId="36" xfId="0" applyFont="1" applyFill="1" applyBorder="1" applyAlignment="1">
      <alignment horizontal="center" vertical="center"/>
    </xf>
    <xf numFmtId="0" fontId="0" fillId="0" borderId="36" xfId="0" applyBorder="1" applyAlignment="1">
      <alignment horizontal="center" vertical="center"/>
    </xf>
    <xf numFmtId="0" fontId="0" fillId="0" borderId="42" xfId="0" applyBorder="1" applyAlignment="1">
      <alignment horizontal="center" vertical="center"/>
    </xf>
    <xf numFmtId="0" fontId="145" fillId="27" borderId="98" xfId="0" applyFont="1" applyFill="1" applyBorder="1" applyAlignment="1">
      <alignment horizontal="left" vertical="center" wrapText="1"/>
    </xf>
    <xf numFmtId="0" fontId="0" fillId="0" borderId="33" xfId="0" applyBorder="1" applyAlignment="1"/>
    <xf numFmtId="0" fontId="145" fillId="0" borderId="36" xfId="0" applyFont="1" applyFill="1" applyBorder="1" applyAlignment="1">
      <alignment vertical="center"/>
    </xf>
    <xf numFmtId="0" fontId="145" fillId="0" borderId="36" xfId="0" applyFont="1" applyBorder="1" applyAlignment="1">
      <alignment vertical="center"/>
    </xf>
    <xf numFmtId="0" fontId="146" fillId="0" borderId="36" xfId="0" applyFont="1" applyFill="1" applyBorder="1" applyAlignment="1">
      <alignment vertical="center"/>
    </xf>
    <xf numFmtId="0" fontId="146" fillId="0" borderId="36" xfId="0" applyFont="1" applyBorder="1" applyAlignment="1">
      <alignment vertical="center"/>
    </xf>
    <xf numFmtId="0" fontId="146" fillId="0" borderId="42" xfId="0" applyFont="1" applyBorder="1" applyAlignment="1">
      <alignment vertical="center"/>
    </xf>
    <xf numFmtId="0" fontId="145" fillId="0" borderId="74" xfId="0" applyFont="1" applyFill="1" applyBorder="1" applyAlignment="1">
      <alignment vertical="center"/>
    </xf>
    <xf numFmtId="0" fontId="145" fillId="0" borderId="26" xfId="0" applyFont="1" applyBorder="1" applyAlignment="1">
      <alignment vertical="center"/>
    </xf>
    <xf numFmtId="0" fontId="145" fillId="0" borderId="71" xfId="0" applyFont="1" applyBorder="1" applyAlignment="1">
      <alignment vertical="center"/>
    </xf>
    <xf numFmtId="0" fontId="146" fillId="0" borderId="49" xfId="0" applyFont="1" applyFill="1" applyBorder="1" applyAlignment="1">
      <alignment vertical="center"/>
    </xf>
    <xf numFmtId="0" fontId="146" fillId="0" borderId="49" xfId="0" applyFont="1" applyBorder="1" applyAlignment="1">
      <alignment vertical="center"/>
    </xf>
    <xf numFmtId="0" fontId="146" fillId="0" borderId="81" xfId="0" applyFont="1" applyBorder="1" applyAlignment="1">
      <alignment vertical="center"/>
    </xf>
    <xf numFmtId="0" fontId="145" fillId="27" borderId="24" xfId="0" applyFont="1" applyFill="1" applyBorder="1" applyAlignment="1">
      <alignment horizontal="left" vertical="center" wrapText="1"/>
    </xf>
    <xf numFmtId="0" fontId="146" fillId="0" borderId="94" xfId="0" applyFont="1" applyFill="1" applyBorder="1" applyAlignment="1">
      <alignment horizontal="left" vertical="center" wrapText="1"/>
    </xf>
    <xf numFmtId="0" fontId="145" fillId="0" borderId="33" xfId="0" applyFont="1" applyFill="1" applyBorder="1" applyAlignment="1">
      <alignment horizontal="left" vertical="center" wrapText="1"/>
    </xf>
    <xf numFmtId="0" fontId="0" fillId="0" borderId="33" xfId="0" applyFill="1" applyBorder="1" applyAlignment="1"/>
    <xf numFmtId="0" fontId="0" fillId="0" borderId="40" xfId="0" applyFill="1" applyBorder="1" applyAlignment="1"/>
    <xf numFmtId="0" fontId="0" fillId="0" borderId="33" xfId="0" applyBorder="1" applyAlignment="1">
      <alignment horizontal="left" vertical="center" wrapText="1"/>
    </xf>
    <xf numFmtId="0" fontId="0" fillId="0" borderId="46" xfId="0" applyBorder="1" applyAlignment="1">
      <alignment horizontal="left" vertical="center" wrapText="1"/>
    </xf>
    <xf numFmtId="0" fontId="145" fillId="27" borderId="25"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14" xfId="0" applyBorder="1" applyAlignment="1">
      <alignment vertical="center" wrapText="1"/>
    </xf>
    <xf numFmtId="0" fontId="0" fillId="0" borderId="93" xfId="0" applyBorder="1" applyAlignment="1">
      <alignment vertical="center" wrapText="1"/>
    </xf>
    <xf numFmtId="0" fontId="145" fillId="0" borderId="55" xfId="0" applyFont="1" applyBorder="1" applyAlignment="1">
      <alignment horizontal="left" vertical="center" wrapText="1"/>
    </xf>
    <xf numFmtId="0" fontId="157" fillId="0" borderId="55" xfId="0" applyFont="1" applyBorder="1" applyAlignment="1">
      <alignment horizontal="left" vertical="center" wrapText="1"/>
    </xf>
    <xf numFmtId="0" fontId="157" fillId="0" borderId="94" xfId="0" applyFont="1" applyBorder="1" applyAlignment="1">
      <alignment horizontal="left" vertical="center" wrapText="1"/>
    </xf>
    <xf numFmtId="0" fontId="157" fillId="0" borderId="91" xfId="0" applyFont="1" applyBorder="1" applyAlignment="1">
      <alignment horizontal="left" vertical="center" wrapText="1"/>
    </xf>
    <xf numFmtId="0" fontId="157" fillId="0" borderId="56" xfId="0" applyFont="1" applyBorder="1" applyAlignment="1">
      <alignment horizontal="left" vertical="center" wrapText="1"/>
    </xf>
    <xf numFmtId="0" fontId="146" fillId="0" borderId="51" xfId="0" applyFont="1" applyFill="1" applyBorder="1" applyAlignment="1">
      <alignment horizontal="left" vertical="center" wrapText="1"/>
    </xf>
    <xf numFmtId="0" fontId="0" fillId="0" borderId="24" xfId="0" applyBorder="1" applyAlignment="1">
      <alignment vertical="center" wrapText="1"/>
    </xf>
    <xf numFmtId="0" fontId="0" fillId="0" borderId="85" xfId="0" applyBorder="1" applyAlignment="1">
      <alignment vertical="center" wrapText="1"/>
    </xf>
    <xf numFmtId="0" fontId="145" fillId="0" borderId="36" xfId="0" applyFont="1" applyBorder="1" applyAlignment="1">
      <alignment horizontal="left" vertical="center" wrapText="1"/>
    </xf>
    <xf numFmtId="0" fontId="145" fillId="0" borderId="52" xfId="0" applyFont="1" applyBorder="1" applyAlignment="1">
      <alignment horizontal="left" vertical="center" wrapText="1"/>
    </xf>
    <xf numFmtId="0" fontId="145" fillId="0" borderId="43" xfId="0" applyFont="1" applyBorder="1" applyAlignment="1">
      <alignment horizontal="left" vertical="center" wrapText="1"/>
    </xf>
    <xf numFmtId="0" fontId="145" fillId="0" borderId="37" xfId="0" applyFont="1" applyBorder="1" applyAlignment="1">
      <alignment horizontal="left" vertical="center" wrapText="1"/>
    </xf>
    <xf numFmtId="0" fontId="146" fillId="25" borderId="41" xfId="0" applyFont="1" applyFill="1" applyBorder="1" applyAlignment="1">
      <alignment horizontal="center" vertical="center" wrapText="1"/>
    </xf>
    <xf numFmtId="0" fontId="146" fillId="25" borderId="29" xfId="0" applyFont="1" applyFill="1" applyBorder="1" applyAlignment="1">
      <alignment horizontal="center" vertical="center" wrapText="1"/>
    </xf>
    <xf numFmtId="0" fontId="145" fillId="0" borderId="44" xfId="0" applyFont="1" applyBorder="1" applyAlignment="1">
      <alignment horizontal="left" vertical="center" wrapText="1"/>
    </xf>
    <xf numFmtId="0" fontId="145" fillId="0" borderId="51" xfId="0" applyFont="1" applyBorder="1" applyAlignment="1">
      <alignment horizontal="left" vertical="center" wrapText="1"/>
    </xf>
    <xf numFmtId="0" fontId="145" fillId="0" borderId="57" xfId="0" applyFont="1" applyBorder="1" applyAlignment="1">
      <alignment horizontal="left" vertical="center" wrapText="1"/>
    </xf>
    <xf numFmtId="0" fontId="145" fillId="0" borderId="47" xfId="0" applyFont="1" applyBorder="1" applyAlignment="1">
      <alignment horizontal="left" vertical="center" wrapText="1"/>
    </xf>
    <xf numFmtId="0" fontId="149" fillId="0" borderId="0" xfId="0" applyFont="1" applyFill="1" applyBorder="1" applyAlignment="1">
      <alignment horizontal="left" vertical="center"/>
    </xf>
    <xf numFmtId="0" fontId="149" fillId="0" borderId="0" xfId="0" applyFont="1" applyBorder="1" applyAlignment="1">
      <alignment horizontal="left" vertical="center"/>
    </xf>
    <xf numFmtId="0" fontId="0" fillId="0" borderId="46" xfId="0" applyFill="1" applyBorder="1" applyAlignment="1">
      <alignment horizontal="left" vertical="center" wrapText="1"/>
    </xf>
    <xf numFmtId="0" fontId="0" fillId="0" borderId="27" xfId="0" applyBorder="1" applyAlignment="1">
      <alignment horizontal="left" vertical="center" wrapText="1"/>
    </xf>
    <xf numFmtId="0" fontId="146" fillId="0" borderId="51" xfId="0" applyFont="1" applyFill="1" applyBorder="1" applyAlignment="1">
      <alignment horizontal="center" vertical="center"/>
    </xf>
    <xf numFmtId="0" fontId="146" fillId="0" borderId="57" xfId="0" applyFont="1" applyFill="1" applyBorder="1" applyAlignment="1">
      <alignment horizontal="center" vertical="center"/>
    </xf>
    <xf numFmtId="0" fontId="146" fillId="0" borderId="89" xfId="0" applyFont="1" applyFill="1" applyBorder="1" applyAlignment="1">
      <alignment horizontal="center" vertical="center"/>
    </xf>
    <xf numFmtId="0" fontId="146" fillId="0" borderId="47" xfId="0" applyFont="1" applyFill="1" applyBorder="1" applyAlignment="1">
      <alignment horizontal="center" vertical="center"/>
    </xf>
    <xf numFmtId="0" fontId="146" fillId="0" borderId="84" xfId="0" applyFont="1" applyFill="1" applyBorder="1" applyAlignment="1">
      <alignment horizontal="center" vertical="center"/>
    </xf>
    <xf numFmtId="0" fontId="146" fillId="27" borderId="27" xfId="0" applyFont="1" applyFill="1" applyBorder="1" applyAlignment="1">
      <alignment horizontal="left" vertical="center"/>
    </xf>
    <xf numFmtId="0" fontId="146" fillId="27" borderId="24" xfId="0" applyFont="1" applyFill="1" applyBorder="1" applyAlignment="1">
      <alignment horizontal="left" vertical="center"/>
    </xf>
    <xf numFmtId="0" fontId="146" fillId="27" borderId="16" xfId="0" applyFont="1" applyFill="1" applyBorder="1" applyAlignment="1">
      <alignment horizontal="left" vertical="center"/>
    </xf>
    <xf numFmtId="0" fontId="146" fillId="0" borderId="58" xfId="0" applyFont="1" applyFill="1" applyBorder="1" applyAlignment="1">
      <alignment horizontal="left" vertical="center" wrapText="1"/>
    </xf>
    <xf numFmtId="0" fontId="146" fillId="0" borderId="16" xfId="0" applyFont="1" applyBorder="1" applyAlignment="1">
      <alignment horizontal="left" vertical="center" wrapText="1"/>
    </xf>
    <xf numFmtId="0" fontId="146" fillId="0" borderId="32" xfId="0" applyFont="1" applyBorder="1" applyAlignment="1">
      <alignment horizontal="left" vertical="center" wrapText="1"/>
    </xf>
    <xf numFmtId="0" fontId="146" fillId="27" borderId="27" xfId="0" applyFont="1" applyFill="1" applyBorder="1" applyAlignment="1">
      <alignment vertical="center"/>
    </xf>
    <xf numFmtId="0" fontId="146" fillId="27" borderId="24" xfId="0" applyFont="1" applyFill="1" applyBorder="1" applyAlignment="1">
      <alignment vertical="center"/>
    </xf>
    <xf numFmtId="0" fontId="146" fillId="0" borderId="40" xfId="0" applyFont="1" applyFill="1" applyBorder="1" applyAlignment="1">
      <alignment horizontal="center" vertical="center" wrapText="1"/>
    </xf>
    <xf numFmtId="0" fontId="146" fillId="0" borderId="25" xfId="0" applyFont="1" applyFill="1" applyBorder="1" applyAlignment="1"/>
    <xf numFmtId="0" fontId="146" fillId="0" borderId="27" xfId="0" applyFont="1" applyFill="1" applyBorder="1" applyAlignment="1"/>
    <xf numFmtId="0" fontId="152" fillId="27" borderId="13" xfId="0" applyFont="1" applyFill="1" applyBorder="1" applyAlignment="1">
      <alignment horizontal="center" vertical="center"/>
    </xf>
    <xf numFmtId="0" fontId="152" fillId="27" borderId="14" xfId="0" applyFont="1" applyFill="1" applyBorder="1" applyAlignment="1"/>
    <xf numFmtId="0" fontId="152" fillId="27" borderId="34" xfId="0" applyFont="1" applyFill="1" applyBorder="1" applyAlignment="1"/>
    <xf numFmtId="0" fontId="146" fillId="27" borderId="27" xfId="0" applyFont="1" applyFill="1" applyBorder="1" applyAlignment="1"/>
    <xf numFmtId="0" fontId="146" fillId="27" borderId="24" xfId="0" applyFont="1" applyFill="1" applyBorder="1" applyAlignment="1"/>
    <xf numFmtId="0" fontId="145" fillId="27" borderId="33" xfId="0" applyFont="1" applyFill="1" applyBorder="1" applyAlignment="1">
      <alignment horizontal="center" vertical="center" wrapText="1"/>
    </xf>
    <xf numFmtId="0" fontId="145" fillId="27" borderId="33" xfId="0" applyFont="1" applyFill="1" applyBorder="1" applyAlignment="1"/>
    <xf numFmtId="0" fontId="145" fillId="27" borderId="33" xfId="0" applyFont="1" applyFill="1" applyBorder="1" applyAlignment="1">
      <alignment horizontal="center" vertical="center"/>
    </xf>
    <xf numFmtId="0" fontId="145" fillId="27" borderId="24" xfId="0" applyFont="1" applyFill="1" applyBorder="1" applyAlignment="1">
      <alignment horizontal="center" vertical="center"/>
    </xf>
    <xf numFmtId="0" fontId="145" fillId="27" borderId="28" xfId="0" applyFont="1" applyFill="1" applyBorder="1" applyAlignment="1">
      <alignment horizontal="center" vertical="center"/>
    </xf>
    <xf numFmtId="0" fontId="146" fillId="0" borderId="44" xfId="0" applyFont="1" applyBorder="1" applyAlignment="1">
      <alignment horizontal="center" vertical="center" wrapText="1"/>
    </xf>
    <xf numFmtId="0" fontId="146" fillId="0" borderId="53" xfId="0" applyFont="1" applyBorder="1" applyAlignment="1">
      <alignment horizontal="center" vertical="center" wrapText="1"/>
    </xf>
    <xf numFmtId="0" fontId="146" fillId="0" borderId="84" xfId="0" applyFont="1" applyFill="1" applyBorder="1" applyAlignment="1"/>
    <xf numFmtId="0" fontId="146" fillId="0" borderId="96" xfId="0" applyFont="1" applyFill="1" applyBorder="1" applyAlignment="1"/>
    <xf numFmtId="0" fontId="146" fillId="0" borderId="55" xfId="0" applyFont="1" applyFill="1" applyBorder="1" applyAlignment="1">
      <alignment horizontal="center" vertical="center" wrapText="1"/>
    </xf>
    <xf numFmtId="0" fontId="146" fillId="0" borderId="86" xfId="0" applyFont="1" applyFill="1" applyBorder="1" applyAlignment="1">
      <alignment horizontal="center" vertical="center" wrapText="1"/>
    </xf>
    <xf numFmtId="0" fontId="143" fillId="27" borderId="27" xfId="0" applyFont="1" applyFill="1" applyBorder="1" applyAlignment="1">
      <alignment horizontal="center" vertical="center"/>
    </xf>
    <xf numFmtId="0" fontId="143" fillId="27" borderId="24" xfId="0" applyFont="1" applyFill="1" applyBorder="1" applyAlignment="1">
      <alignment horizontal="center" vertical="center"/>
    </xf>
    <xf numFmtId="0" fontId="143" fillId="27" borderId="28" xfId="0" applyFont="1" applyFill="1" applyBorder="1" applyAlignment="1">
      <alignment horizontal="center" vertical="center"/>
    </xf>
    <xf numFmtId="0" fontId="152" fillId="27" borderId="27" xfId="0" applyFont="1" applyFill="1" applyBorder="1" applyAlignment="1">
      <alignment horizontal="center" vertical="center" wrapText="1"/>
    </xf>
    <xf numFmtId="0" fontId="143" fillId="27" borderId="24" xfId="0" applyFont="1" applyFill="1" applyBorder="1" applyAlignment="1">
      <alignment horizontal="center" vertical="center" wrapText="1"/>
    </xf>
    <xf numFmtId="0" fontId="143" fillId="27" borderId="28" xfId="0" applyFont="1" applyFill="1" applyBorder="1" applyAlignment="1">
      <alignment horizontal="center" vertical="center" wrapText="1"/>
    </xf>
    <xf numFmtId="0" fontId="146" fillId="27" borderId="25" xfId="0" applyFont="1" applyFill="1" applyBorder="1" applyAlignment="1"/>
    <xf numFmtId="0" fontId="158" fillId="27" borderId="33" xfId="0" applyFont="1" applyFill="1" applyBorder="1" applyAlignment="1">
      <alignment horizontal="center" vertical="center" wrapText="1"/>
    </xf>
    <xf numFmtId="0" fontId="159" fillId="27" borderId="33" xfId="0" applyFont="1" applyFill="1" applyBorder="1" applyAlignment="1">
      <alignment horizontal="center" vertical="center" wrapText="1"/>
    </xf>
    <xf numFmtId="0" fontId="145" fillId="27" borderId="87" xfId="0" applyFont="1" applyFill="1" applyBorder="1" applyAlignment="1">
      <alignment horizontal="left" vertical="center" wrapText="1"/>
    </xf>
    <xf numFmtId="0" fontId="0" fillId="27" borderId="87" xfId="0" applyFont="1" applyFill="1" applyBorder="1" applyAlignment="1">
      <alignment horizontal="left" vertical="center" wrapText="1"/>
    </xf>
    <xf numFmtId="0" fontId="0" fillId="27" borderId="90" xfId="0" applyFont="1" applyFill="1" applyBorder="1" applyAlignment="1">
      <alignment horizontal="left" vertical="center" wrapText="1"/>
    </xf>
    <xf numFmtId="0" fontId="146" fillId="0" borderId="94" xfId="0" applyFont="1" applyFill="1" applyBorder="1" applyAlignment="1">
      <alignment horizontal="center" vertical="center" wrapText="1"/>
    </xf>
    <xf numFmtId="0" fontId="146" fillId="0" borderId="91" xfId="0" applyFont="1" applyFill="1" applyBorder="1" applyAlignment="1">
      <alignment horizontal="center" vertical="center" wrapText="1"/>
    </xf>
    <xf numFmtId="0" fontId="146" fillId="0" borderId="92" xfId="0" applyFont="1" applyFill="1" applyBorder="1" applyAlignment="1">
      <alignment horizontal="center" vertical="center" wrapText="1"/>
    </xf>
    <xf numFmtId="14" fontId="146" fillId="0" borderId="55" xfId="0" applyNumberFormat="1" applyFont="1" applyFill="1" applyBorder="1" applyAlignment="1">
      <alignment horizontal="center" vertical="center" wrapText="1"/>
    </xf>
    <xf numFmtId="0" fontId="145" fillId="27" borderId="99" xfId="0" applyFont="1" applyFill="1" applyBorder="1" applyAlignment="1">
      <alignment horizontal="left" vertical="center" wrapText="1"/>
    </xf>
    <xf numFmtId="0" fontId="0" fillId="27" borderId="99" xfId="0" applyFont="1" applyFill="1" applyBorder="1" applyAlignment="1">
      <alignment horizontal="left" vertical="center" wrapText="1"/>
    </xf>
    <xf numFmtId="0" fontId="0" fillId="27" borderId="45" xfId="0" applyFont="1" applyFill="1" applyBorder="1" applyAlignment="1">
      <alignment horizontal="left" vertical="center" wrapText="1"/>
    </xf>
    <xf numFmtId="0" fontId="146" fillId="0" borderId="48" xfId="0" applyFont="1" applyFill="1" applyBorder="1" applyAlignment="1">
      <alignment horizontal="center" vertical="center" wrapText="1"/>
    </xf>
    <xf numFmtId="14" fontId="146" fillId="0" borderId="36" xfId="0" applyNumberFormat="1" applyFont="1" applyFill="1" applyBorder="1" applyAlignment="1">
      <alignment horizontal="center" vertical="center" wrapText="1"/>
    </xf>
    <xf numFmtId="0" fontId="146" fillId="0" borderId="49" xfId="0" applyFont="1" applyFill="1" applyBorder="1" applyAlignment="1">
      <alignment horizontal="center" vertical="center" wrapText="1"/>
    </xf>
    <xf numFmtId="0" fontId="146" fillId="27" borderId="25" xfId="0" applyFont="1" applyFill="1" applyBorder="1" applyAlignment="1">
      <alignment horizontal="center" vertical="center" wrapText="1"/>
    </xf>
    <xf numFmtId="0" fontId="0" fillId="27" borderId="25" xfId="0" applyFill="1" applyBorder="1" applyAlignment="1">
      <alignment horizontal="center" vertical="center" wrapText="1"/>
    </xf>
    <xf numFmtId="0" fontId="146" fillId="27" borderId="25" xfId="0" applyFont="1" applyFill="1" applyBorder="1" applyAlignment="1">
      <alignment horizontal="center" vertical="center"/>
    </xf>
    <xf numFmtId="0" fontId="145" fillId="27" borderId="84" xfId="0" applyFont="1" applyFill="1" applyBorder="1" applyAlignment="1">
      <alignment horizontal="left" vertical="center" wrapText="1"/>
    </xf>
    <xf numFmtId="0" fontId="0" fillId="27" borderId="84" xfId="0" applyFont="1" applyFill="1" applyBorder="1" applyAlignment="1">
      <alignment horizontal="left" vertical="center" wrapText="1"/>
    </xf>
    <xf numFmtId="0" fontId="0" fillId="27" borderId="88" xfId="0" applyFont="1" applyFill="1" applyBorder="1" applyAlignment="1">
      <alignment horizontal="left" vertical="center" wrapText="1"/>
    </xf>
    <xf numFmtId="0" fontId="146" fillId="0" borderId="51" xfId="0" applyFont="1" applyFill="1" applyBorder="1" applyAlignment="1">
      <alignment horizontal="center" vertical="center" wrapText="1"/>
    </xf>
    <xf numFmtId="0" fontId="146" fillId="0" borderId="57" xfId="0" applyFont="1" applyFill="1" applyBorder="1" applyAlignment="1">
      <alignment horizontal="center" vertical="center" wrapText="1"/>
    </xf>
    <xf numFmtId="0" fontId="146" fillId="0" borderId="89" xfId="0" applyFont="1" applyFill="1" applyBorder="1" applyAlignment="1">
      <alignment horizontal="center" vertical="center" wrapText="1"/>
    </xf>
    <xf numFmtId="0" fontId="152" fillId="27" borderId="25" xfId="0" applyFont="1" applyFill="1" applyBorder="1" applyAlignment="1">
      <alignment horizontal="center" vertical="center" wrapText="1"/>
    </xf>
    <xf numFmtId="0" fontId="143" fillId="27" borderId="25" xfId="0" applyFont="1" applyFill="1" applyBorder="1" applyAlignment="1">
      <alignment horizontal="center" vertical="center" wrapText="1"/>
    </xf>
    <xf numFmtId="0" fontId="157" fillId="27" borderId="29" xfId="0" applyFont="1" applyFill="1" applyBorder="1" applyAlignment="1">
      <alignment horizontal="left" vertical="center" wrapText="1"/>
    </xf>
    <xf numFmtId="0" fontId="0" fillId="27" borderId="29" xfId="0" applyFill="1" applyBorder="1" applyAlignment="1">
      <alignment horizontal="left" vertical="center" wrapText="1"/>
    </xf>
    <xf numFmtId="0" fontId="0" fillId="27" borderId="31" xfId="0" applyFill="1" applyBorder="1" applyAlignment="1">
      <alignment horizontal="left" vertical="center" wrapText="1"/>
    </xf>
    <xf numFmtId="0" fontId="0" fillId="27" borderId="25" xfId="0" applyFill="1" applyBorder="1" applyAlignment="1">
      <alignment horizontal="center" vertical="center"/>
    </xf>
    <xf numFmtId="0" fontId="146" fillId="27" borderId="29" xfId="0" applyFont="1" applyFill="1" applyBorder="1" applyAlignment="1">
      <alignment horizontal="center" vertical="center"/>
    </xf>
    <xf numFmtId="0" fontId="146" fillId="27" borderId="31" xfId="0" applyFont="1" applyFill="1" applyBorder="1" applyAlignment="1">
      <alignment horizontal="center" vertical="center"/>
    </xf>
    <xf numFmtId="0" fontId="0" fillId="27" borderId="29" xfId="0" applyFill="1" applyBorder="1" applyAlignment="1">
      <alignment horizontal="center" vertical="center"/>
    </xf>
    <xf numFmtId="0" fontId="0" fillId="27" borderId="31" xfId="0" applyFill="1" applyBorder="1" applyAlignment="1">
      <alignment horizontal="center" vertical="center"/>
    </xf>
    <xf numFmtId="0" fontId="145" fillId="27" borderId="25" xfId="0" applyFont="1" applyFill="1" applyBorder="1" applyAlignment="1">
      <alignment horizontal="left" vertical="center" wrapText="1"/>
    </xf>
    <xf numFmtId="0" fontId="145" fillId="27" borderId="25" xfId="0" applyFont="1" applyFill="1" applyBorder="1" applyAlignment="1">
      <alignment horizontal="left"/>
    </xf>
    <xf numFmtId="0" fontId="145" fillId="27" borderId="27" xfId="0" applyFont="1" applyFill="1" applyBorder="1" applyAlignment="1">
      <alignment horizontal="left"/>
    </xf>
    <xf numFmtId="0" fontId="146" fillId="0" borderId="36" xfId="0" applyNumberFormat="1" applyFont="1" applyFill="1" applyBorder="1" applyAlignment="1">
      <alignment horizontal="center" vertical="center" wrapText="1"/>
    </xf>
    <xf numFmtId="0" fontId="146" fillId="0" borderId="94" xfId="0" applyNumberFormat="1" applyFont="1" applyFill="1" applyBorder="1" applyAlignment="1">
      <alignment horizontal="center" vertical="center" wrapText="1"/>
    </xf>
    <xf numFmtId="0" fontId="146" fillId="0" borderId="91" xfId="0" applyNumberFormat="1" applyFont="1" applyFill="1" applyBorder="1" applyAlignment="1">
      <alignment horizontal="center" vertical="center" wrapText="1"/>
    </xf>
    <xf numFmtId="0" fontId="0" fillId="0" borderId="91" xfId="0" applyBorder="1" applyAlignment="1">
      <alignment horizontal="center" vertical="center" wrapText="1"/>
    </xf>
    <xf numFmtId="0" fontId="0" fillId="0" borderId="56" xfId="0" applyBorder="1" applyAlignment="1">
      <alignment horizontal="center" vertical="center" wrapText="1"/>
    </xf>
    <xf numFmtId="0" fontId="146" fillId="0" borderId="88" xfId="0" applyFont="1" applyFill="1" applyBorder="1" applyAlignment="1">
      <alignment horizontal="left" vertical="center" wrapText="1"/>
    </xf>
    <xf numFmtId="14" fontId="146" fillId="0" borderId="44" xfId="0" applyNumberFormat="1" applyFont="1" applyFill="1" applyBorder="1" applyAlignment="1">
      <alignment horizontal="center" vertical="center" wrapText="1"/>
    </xf>
    <xf numFmtId="167" fontId="146" fillId="0" borderId="52" xfId="0" applyNumberFormat="1" applyFont="1" applyFill="1" applyBorder="1" applyAlignment="1">
      <alignment horizontal="center" vertical="center" wrapText="1"/>
    </xf>
    <xf numFmtId="167" fontId="146" fillId="0" borderId="43" xfId="0" applyNumberFormat="1" applyFont="1" applyFill="1" applyBorder="1" applyAlignment="1">
      <alignment horizontal="center" vertical="center" wrapText="1"/>
    </xf>
    <xf numFmtId="167" fontId="0" fillId="0" borderId="43" xfId="0" applyNumberFormat="1" applyBorder="1" applyAlignment="1">
      <alignment horizontal="center" vertical="center" wrapText="1"/>
    </xf>
    <xf numFmtId="167" fontId="0" fillId="0" borderId="37" xfId="0" applyNumberFormat="1" applyBorder="1" applyAlignment="1">
      <alignment horizontal="center" vertical="center" wrapText="1"/>
    </xf>
    <xf numFmtId="0" fontId="146" fillId="0" borderId="52" xfId="0" applyFont="1" applyFill="1" applyBorder="1" applyAlignment="1">
      <alignment horizontal="center" vertical="center" wrapText="1"/>
    </xf>
    <xf numFmtId="0" fontId="146" fillId="0" borderId="43" xfId="0" applyFont="1" applyFill="1" applyBorder="1" applyAlignment="1">
      <alignment horizontal="center" vertical="center" wrapText="1"/>
    </xf>
    <xf numFmtId="0" fontId="146" fillId="0" borderId="59" xfId="0" applyFont="1" applyFill="1" applyBorder="1" applyAlignment="1">
      <alignment horizontal="center" vertical="center" wrapText="1"/>
    </xf>
    <xf numFmtId="0" fontId="146" fillId="25" borderId="52" xfId="0" applyFont="1" applyFill="1" applyBorder="1" applyAlignment="1">
      <alignment horizontal="center" vertical="center" wrapText="1"/>
    </xf>
    <xf numFmtId="0" fontId="146" fillId="25" borderId="43" xfId="0" applyFont="1" applyFill="1" applyBorder="1" applyAlignment="1">
      <alignment horizontal="center" vertical="center" wrapText="1"/>
    </xf>
    <xf numFmtId="0" fontId="146" fillId="25" borderId="37" xfId="0" applyFont="1" applyFill="1" applyBorder="1" applyAlignment="1">
      <alignment horizontal="center" vertical="center" wrapText="1"/>
    </xf>
    <xf numFmtId="0" fontId="146" fillId="0" borderId="97" xfId="0" applyNumberFormat="1" applyFont="1" applyFill="1" applyBorder="1" applyAlignment="1">
      <alignment horizontal="center" vertical="center" wrapText="1"/>
    </xf>
    <xf numFmtId="0" fontId="146" fillId="0" borderId="45" xfId="0" applyNumberFormat="1" applyFont="1" applyFill="1" applyBorder="1" applyAlignment="1">
      <alignment horizontal="center" vertical="center" wrapText="1"/>
    </xf>
    <xf numFmtId="0" fontId="146" fillId="0" borderId="43" xfId="0" applyNumberFormat="1" applyFont="1" applyFill="1" applyBorder="1" applyAlignment="1">
      <alignment horizontal="center" vertical="center" wrapText="1"/>
    </xf>
    <xf numFmtId="0" fontId="0" fillId="0" borderId="43" xfId="0" applyBorder="1" applyAlignment="1">
      <alignment horizontal="center" vertical="center" wrapText="1"/>
    </xf>
    <xf numFmtId="0" fontId="0" fillId="0" borderId="37" xfId="0" applyBorder="1" applyAlignment="1">
      <alignment horizontal="center" vertical="center" wrapText="1"/>
    </xf>
    <xf numFmtId="0" fontId="146" fillId="0" borderId="52" xfId="0" applyNumberFormat="1" applyFont="1" applyFill="1" applyBorder="1" applyAlignment="1">
      <alignment horizontal="center" vertical="center" wrapText="1"/>
    </xf>
    <xf numFmtId="0" fontId="146" fillId="0" borderId="59" xfId="0" applyNumberFormat="1" applyFont="1" applyFill="1" applyBorder="1" applyAlignment="1">
      <alignment horizontal="center" vertical="center" wrapText="1"/>
    </xf>
    <xf numFmtId="0" fontId="152" fillId="27" borderId="25" xfId="0" applyFont="1" applyFill="1" applyBorder="1" applyAlignment="1">
      <alignment horizontal="left" vertical="center" wrapText="1"/>
    </xf>
    <xf numFmtId="0" fontId="152" fillId="27" borderId="25" xfId="0" applyFont="1" applyFill="1" applyBorder="1" applyAlignment="1">
      <alignment horizontal="left"/>
    </xf>
    <xf numFmtId="0" fontId="152" fillId="27" borderId="27" xfId="0" applyFont="1" applyFill="1" applyBorder="1" applyAlignment="1">
      <alignment horizontal="left"/>
    </xf>
    <xf numFmtId="0" fontId="146" fillId="0" borderId="51" xfId="0" applyFont="1" applyBorder="1" applyAlignment="1">
      <alignment horizontal="center" vertical="center" wrapText="1"/>
    </xf>
    <xf numFmtId="0" fontId="0" fillId="0" borderId="57" xfId="0" applyBorder="1" applyAlignment="1">
      <alignment horizontal="center" vertical="center" wrapText="1"/>
    </xf>
    <xf numFmtId="0" fontId="152" fillId="27" borderId="100" xfId="0" applyFont="1" applyFill="1" applyBorder="1" applyAlignment="1">
      <alignment horizontal="center" vertical="center" wrapText="1"/>
    </xf>
    <xf numFmtId="0" fontId="152" fillId="27" borderId="35" xfId="0" applyFont="1" applyFill="1" applyBorder="1" applyAlignment="1">
      <alignment horizontal="center" vertical="center" wrapText="1"/>
    </xf>
    <xf numFmtId="0" fontId="152" fillId="27" borderId="54" xfId="0" applyFont="1" applyFill="1" applyBorder="1" applyAlignment="1">
      <alignment horizontal="center" vertical="center" wrapText="1"/>
    </xf>
    <xf numFmtId="0" fontId="152" fillId="27" borderId="29" xfId="0" applyFont="1" applyFill="1" applyBorder="1" applyAlignment="1">
      <alignment horizontal="center" vertical="center" wrapText="1"/>
    </xf>
    <xf numFmtId="0" fontId="145" fillId="27" borderId="33" xfId="0" applyNumberFormat="1" applyFont="1" applyFill="1" applyBorder="1" applyAlignment="1">
      <alignment horizontal="center" vertical="center" wrapText="1"/>
    </xf>
    <xf numFmtId="0" fontId="145" fillId="27" borderId="46" xfId="0" applyFont="1" applyFill="1" applyBorder="1" applyAlignment="1">
      <alignment horizontal="center" vertical="center" wrapText="1"/>
    </xf>
    <xf numFmtId="0" fontId="146" fillId="0" borderId="46" xfId="0" applyNumberFormat="1" applyFont="1" applyFill="1" applyBorder="1" applyAlignment="1">
      <alignment horizontal="center" vertical="center" wrapText="1"/>
    </xf>
    <xf numFmtId="0" fontId="146" fillId="0" borderId="24" xfId="0" applyNumberFormat="1" applyFont="1" applyFill="1" applyBorder="1" applyAlignment="1">
      <alignment horizontal="center" vertical="center" wrapText="1"/>
    </xf>
    <xf numFmtId="0" fontId="145" fillId="27" borderId="98" xfId="0" applyNumberFormat="1" applyFont="1" applyFill="1" applyBorder="1" applyAlignment="1">
      <alignment horizontal="center" vertical="center" wrapText="1"/>
    </xf>
    <xf numFmtId="165" fontId="146" fillId="0" borderId="52" xfId="0" applyNumberFormat="1" applyFont="1" applyFill="1" applyBorder="1" applyAlignment="1">
      <alignment horizontal="center" vertical="center" wrapText="1"/>
    </xf>
    <xf numFmtId="165" fontId="146" fillId="0" borderId="43" xfId="0" applyNumberFormat="1" applyFont="1" applyFill="1" applyBorder="1" applyAlignment="1">
      <alignment horizontal="center" vertical="center" wrapText="1"/>
    </xf>
    <xf numFmtId="165" fontId="0" fillId="0" borderId="43" xfId="0" applyNumberFormat="1" applyBorder="1" applyAlignment="1">
      <alignment horizontal="center" vertical="center" wrapText="1"/>
    </xf>
    <xf numFmtId="165" fontId="0" fillId="0" borderId="37" xfId="0" applyNumberFormat="1" applyBorder="1" applyAlignment="1">
      <alignment horizontal="center" vertical="center" wrapText="1"/>
    </xf>
    <xf numFmtId="0" fontId="145" fillId="27" borderId="40" xfId="0" applyFont="1" applyFill="1" applyBorder="1" applyAlignment="1">
      <alignment horizontal="center" vertical="center" wrapText="1"/>
    </xf>
    <xf numFmtId="0" fontId="146" fillId="0" borderId="88" xfId="0" applyFont="1" applyBorder="1" applyAlignment="1">
      <alignment horizontal="center" vertical="center" wrapText="1"/>
    </xf>
    <xf numFmtId="0" fontId="0" fillId="0" borderId="47" xfId="0" applyBorder="1" applyAlignment="1">
      <alignment horizontal="center" vertical="center" wrapText="1"/>
    </xf>
    <xf numFmtId="0" fontId="0" fillId="27" borderId="24" xfId="0" applyFill="1" applyBorder="1" applyAlignment="1">
      <alignment horizontal="left" vertical="center" wrapText="1"/>
    </xf>
    <xf numFmtId="0" fontId="146" fillId="0" borderId="58" xfId="0" applyFont="1" applyBorder="1" applyAlignment="1">
      <alignment horizontal="left" vertical="center" wrapText="1"/>
    </xf>
    <xf numFmtId="0" fontId="146" fillId="0" borderId="32" xfId="0" applyFont="1" applyBorder="1" applyAlignment="1"/>
    <xf numFmtId="0" fontId="143" fillId="0" borderId="0" xfId="0" applyFont="1" applyFill="1" applyBorder="1" applyAlignment="1">
      <alignment horizontal="left" vertical="center" wrapText="1"/>
    </xf>
    <xf numFmtId="0" fontId="0" fillId="0" borderId="0" xfId="0" applyFont="1" applyFill="1" applyAlignment="1">
      <alignment horizontal="left" vertical="center" wrapText="1"/>
    </xf>
    <xf numFmtId="0" fontId="0" fillId="0" borderId="0" xfId="0" applyFill="1" applyAlignment="1">
      <alignment vertical="center" wrapText="1"/>
    </xf>
    <xf numFmtId="0" fontId="0" fillId="0" borderId="0" xfId="0" applyAlignment="1">
      <alignment vertical="center" wrapText="1"/>
    </xf>
    <xf numFmtId="0" fontId="152" fillId="0" borderId="49" xfId="0" applyFont="1" applyFill="1" applyBorder="1" applyAlignment="1">
      <alignment horizontal="center" vertical="center" wrapText="1"/>
    </xf>
    <xf numFmtId="0" fontId="152" fillId="0" borderId="71" xfId="0" applyFont="1" applyFill="1" applyBorder="1" applyAlignment="1">
      <alignment horizontal="center" vertical="center" wrapText="1"/>
    </xf>
    <xf numFmtId="0" fontId="146" fillId="0" borderId="49" xfId="0" applyFont="1" applyBorder="1" applyAlignment="1"/>
    <xf numFmtId="0" fontId="146" fillId="0" borderId="81" xfId="0" applyFont="1" applyBorder="1" applyAlignment="1"/>
    <xf numFmtId="0" fontId="146" fillId="0" borderId="74" xfId="0" applyFont="1" applyBorder="1" applyAlignment="1">
      <alignment horizontal="left" vertical="center" wrapText="1"/>
    </xf>
    <xf numFmtId="0" fontId="146" fillId="0" borderId="26" xfId="0" applyFont="1" applyBorder="1" applyAlignment="1">
      <alignment horizontal="left" vertical="center" wrapText="1"/>
    </xf>
    <xf numFmtId="0" fontId="146" fillId="0" borderId="50" xfId="0" applyFont="1" applyBorder="1" applyAlignment="1"/>
    <xf numFmtId="167" fontId="146" fillId="0" borderId="36" xfId="0" applyNumberFormat="1" applyFont="1" applyFill="1" applyBorder="1" applyAlignment="1">
      <alignment horizontal="center" vertical="center" wrapText="1"/>
    </xf>
    <xf numFmtId="167" fontId="146" fillId="0" borderId="59" xfId="0" applyNumberFormat="1" applyFont="1" applyFill="1" applyBorder="1" applyAlignment="1">
      <alignment horizontal="center" vertical="center" wrapText="1"/>
    </xf>
    <xf numFmtId="167" fontId="146" fillId="0" borderId="36" xfId="0" applyNumberFormat="1" applyFont="1" applyBorder="1" applyAlignment="1"/>
    <xf numFmtId="167" fontId="146" fillId="0" borderId="42" xfId="0" applyNumberFormat="1" applyFont="1" applyBorder="1" applyAlignment="1"/>
    <xf numFmtId="0" fontId="146" fillId="0" borderId="36" xfId="0" applyFont="1" applyBorder="1" applyAlignment="1"/>
    <xf numFmtId="0" fontId="146" fillId="0" borderId="42" xfId="0" applyFont="1" applyBorder="1" applyAlignment="1"/>
    <xf numFmtId="165" fontId="146" fillId="0" borderId="35" xfId="0" applyNumberFormat="1" applyFont="1" applyFill="1" applyBorder="1" applyAlignment="1">
      <alignment horizontal="center" vertical="center" wrapText="1"/>
    </xf>
    <xf numFmtId="165" fontId="146" fillId="0" borderId="93" xfId="0" applyNumberFormat="1" applyFont="1" applyFill="1" applyBorder="1" applyAlignment="1">
      <alignment horizontal="center" vertical="center" wrapText="1"/>
    </xf>
    <xf numFmtId="165" fontId="146" fillId="0" borderId="35" xfId="0" applyNumberFormat="1" applyFont="1" applyBorder="1" applyAlignment="1"/>
    <xf numFmtId="165" fontId="146" fillId="0" borderId="41" xfId="0" applyNumberFormat="1" applyFont="1" applyBorder="1" applyAlignment="1"/>
    <xf numFmtId="167" fontId="158" fillId="27" borderId="33" xfId="0" applyNumberFormat="1" applyFont="1" applyFill="1" applyBorder="1" applyAlignment="1">
      <alignment horizontal="center" vertical="center" wrapText="1"/>
    </xf>
    <xf numFmtId="167" fontId="158" fillId="27" borderId="28" xfId="0" applyNumberFormat="1" applyFont="1" applyFill="1" applyBorder="1" applyAlignment="1">
      <alignment horizontal="center" vertical="center" wrapText="1"/>
    </xf>
    <xf numFmtId="167" fontId="158" fillId="27" borderId="25" xfId="0" applyNumberFormat="1" applyFont="1" applyFill="1" applyBorder="1" applyAlignment="1">
      <alignment horizontal="center" vertical="center" wrapText="1"/>
    </xf>
    <xf numFmtId="167" fontId="0" fillId="27" borderId="25" xfId="0" applyNumberFormat="1" applyFill="1" applyBorder="1" applyAlignment="1">
      <alignment horizontal="center" vertical="center" wrapText="1"/>
    </xf>
    <xf numFmtId="0" fontId="0" fillId="27" borderId="25" xfId="0" applyFill="1" applyBorder="1" applyAlignment="1"/>
    <xf numFmtId="0" fontId="146" fillId="0" borderId="39" xfId="0" applyFont="1" applyFill="1" applyBorder="1" applyAlignment="1">
      <alignment horizontal="center" vertical="center" wrapText="1"/>
    </xf>
    <xf numFmtId="0" fontId="146" fillId="0" borderId="16" xfId="0" applyFont="1" applyFill="1" applyBorder="1" applyAlignment="1">
      <alignment horizontal="center" vertical="center" wrapText="1"/>
    </xf>
    <xf numFmtId="0" fontId="146" fillId="0" borderId="16" xfId="0" applyFont="1" applyBorder="1" applyAlignment="1">
      <alignment horizontal="center" vertical="center" wrapText="1"/>
    </xf>
    <xf numFmtId="0" fontId="146" fillId="27" borderId="27" xfId="0" applyFont="1" applyFill="1" applyBorder="1" applyAlignment="1">
      <alignment horizontal="center" vertical="center" wrapText="1"/>
    </xf>
    <xf numFmtId="0" fontId="0" fillId="27" borderId="24" xfId="0" applyFill="1" applyBorder="1" applyAlignment="1">
      <alignment horizontal="center" vertical="center" wrapText="1"/>
    </xf>
    <xf numFmtId="0" fontId="0" fillId="27" borderId="28" xfId="0" applyFill="1" applyBorder="1" applyAlignment="1">
      <alignment horizontal="center" vertical="center" wrapText="1"/>
    </xf>
    <xf numFmtId="0" fontId="146" fillId="27" borderId="24" xfId="0" applyFont="1" applyFill="1" applyBorder="1" applyAlignment="1">
      <alignment horizontal="center" vertical="center" wrapText="1"/>
    </xf>
    <xf numFmtId="0" fontId="146" fillId="27" borderId="28" xfId="0" applyFont="1" applyFill="1" applyBorder="1" applyAlignment="1">
      <alignment horizontal="center" vertical="center" wrapText="1"/>
    </xf>
    <xf numFmtId="0" fontId="145" fillId="27" borderId="15" xfId="0" applyFont="1" applyFill="1" applyBorder="1" applyAlignment="1">
      <alignment horizontal="left" vertical="center" wrapText="1"/>
    </xf>
    <xf numFmtId="0" fontId="0" fillId="27" borderId="16" xfId="0" applyFill="1" applyBorder="1" applyAlignment="1">
      <alignment horizontal="left" vertical="center" wrapText="1"/>
    </xf>
    <xf numFmtId="0" fontId="145" fillId="27" borderId="24" xfId="0" applyFont="1" applyFill="1" applyBorder="1" applyAlignment="1">
      <alignment horizontal="center" vertical="center" wrapText="1"/>
    </xf>
    <xf numFmtId="0" fontId="145" fillId="27" borderId="28" xfId="0" applyFont="1" applyFill="1" applyBorder="1" applyAlignment="1"/>
    <xf numFmtId="0" fontId="146" fillId="0" borderId="37" xfId="0" applyFont="1" applyFill="1" applyBorder="1" applyAlignment="1">
      <alignment horizontal="center" vertical="center" wrapText="1"/>
    </xf>
    <xf numFmtId="0" fontId="146" fillId="0" borderId="99" xfId="0" applyFont="1" applyFill="1" applyBorder="1" applyAlignment="1"/>
    <xf numFmtId="0" fontId="145" fillId="27" borderId="31" xfId="0" applyFont="1" applyFill="1" applyBorder="1" applyAlignment="1">
      <alignment horizontal="left" vertical="center" wrapText="1"/>
    </xf>
    <xf numFmtId="0" fontId="145" fillId="27" borderId="15" xfId="0" applyFont="1" applyFill="1" applyBorder="1" applyAlignment="1">
      <alignment vertical="center" wrapText="1"/>
    </xf>
    <xf numFmtId="0" fontId="146" fillId="0" borderId="42" xfId="0" applyFont="1" applyFill="1" applyBorder="1" applyAlignment="1">
      <alignment horizontal="left" vertical="center" wrapText="1"/>
    </xf>
    <xf numFmtId="0" fontId="146" fillId="0" borderId="99" xfId="0" applyFont="1" applyFill="1" applyBorder="1" applyAlignment="1">
      <alignment horizontal="left" vertical="center" wrapText="1"/>
    </xf>
    <xf numFmtId="0" fontId="145" fillId="27" borderId="27" xfId="0" applyFont="1" applyFill="1" applyBorder="1" applyAlignment="1">
      <alignment vertical="center" wrapText="1"/>
    </xf>
    <xf numFmtId="0" fontId="146" fillId="0" borderId="86" xfId="0" applyFont="1" applyFill="1" applyBorder="1" applyAlignment="1">
      <alignment horizontal="left" vertical="center" wrapText="1"/>
    </xf>
    <xf numFmtId="0" fontId="146" fillId="0" borderId="87" xfId="0" applyFont="1" applyFill="1" applyBorder="1" applyAlignment="1">
      <alignment horizontal="left" vertical="center" wrapText="1"/>
    </xf>
    <xf numFmtId="0" fontId="145" fillId="27" borderId="87" xfId="0" applyFont="1" applyFill="1" applyBorder="1" applyAlignment="1">
      <alignment horizontal="center" vertical="center" wrapText="1"/>
    </xf>
    <xf numFmtId="0" fontId="145" fillId="27" borderId="90" xfId="0" applyFont="1" applyFill="1" applyBorder="1" applyAlignment="1">
      <alignment horizontal="center" vertical="center" wrapText="1"/>
    </xf>
    <xf numFmtId="0" fontId="146" fillId="0" borderId="36" xfId="0" applyFont="1" applyFill="1" applyBorder="1" applyAlignment="1"/>
    <xf numFmtId="0" fontId="145" fillId="27" borderId="99" xfId="0" applyFont="1" applyFill="1" applyBorder="1" applyAlignment="1">
      <alignment horizontal="center" vertical="center" wrapText="1"/>
    </xf>
    <xf numFmtId="0" fontId="145" fillId="27" borderId="45" xfId="0" applyFont="1" applyFill="1" applyBorder="1" applyAlignment="1">
      <alignment horizontal="center" vertical="center" wrapText="1"/>
    </xf>
    <xf numFmtId="0" fontId="146" fillId="0" borderId="47" xfId="0" applyFont="1" applyFill="1" applyBorder="1" applyAlignment="1">
      <alignment horizontal="center" vertical="center" wrapText="1"/>
    </xf>
    <xf numFmtId="0" fontId="145" fillId="27" borderId="84" xfId="0" applyFont="1" applyFill="1" applyBorder="1" applyAlignment="1">
      <alignment horizontal="center" vertical="center" wrapText="1"/>
    </xf>
    <xf numFmtId="0" fontId="145" fillId="27" borderId="88" xfId="0" applyFont="1" applyFill="1" applyBorder="1" applyAlignment="1">
      <alignment horizontal="center" vertical="center" wrapText="1"/>
    </xf>
    <xf numFmtId="0" fontId="146" fillId="0" borderId="44" xfId="0" applyFont="1" applyFill="1" applyBorder="1" applyAlignment="1"/>
    <xf numFmtId="0" fontId="145" fillId="27" borderId="27" xfId="0" applyFont="1" applyFill="1" applyBorder="1" applyAlignment="1">
      <alignment horizontal="center" vertical="center" wrapText="1"/>
    </xf>
    <xf numFmtId="0" fontId="145" fillId="27" borderId="28" xfId="0" applyFont="1" applyFill="1" applyBorder="1" applyAlignment="1">
      <alignment horizontal="center" vertical="center" wrapText="1"/>
    </xf>
    <xf numFmtId="0" fontId="145" fillId="27" borderId="25" xfId="0" applyFont="1" applyFill="1" applyBorder="1" applyAlignment="1"/>
    <xf numFmtId="0" fontId="146" fillId="0" borderId="55" xfId="0" applyFont="1" applyFill="1" applyBorder="1" applyAlignment="1"/>
    <xf numFmtId="0" fontId="146" fillId="0" borderId="56" xfId="0" applyFont="1" applyFill="1" applyBorder="1" applyAlignment="1">
      <alignment horizontal="center" vertical="center" wrapText="1"/>
    </xf>
    <xf numFmtId="0" fontId="146" fillId="0" borderId="87" xfId="0" applyFont="1" applyFill="1" applyBorder="1" applyAlignment="1"/>
    <xf numFmtId="167" fontId="145" fillId="27" borderId="99" xfId="0" applyNumberFormat="1" applyFont="1" applyFill="1" applyBorder="1" applyAlignment="1">
      <alignment horizontal="center" vertical="center" wrapText="1"/>
    </xf>
    <xf numFmtId="167" fontId="145" fillId="27" borderId="45" xfId="0" applyNumberFormat="1" applyFont="1" applyFill="1" applyBorder="1" applyAlignment="1">
      <alignment horizontal="center" vertical="center" wrapText="1"/>
    </xf>
    <xf numFmtId="167" fontId="145" fillId="27" borderId="84" xfId="0" applyNumberFormat="1" applyFont="1" applyFill="1" applyBorder="1" applyAlignment="1">
      <alignment horizontal="center" vertical="center" wrapText="1"/>
    </xf>
    <xf numFmtId="167" fontId="145" fillId="27" borderId="88" xfId="0" applyNumberFormat="1" applyFont="1" applyFill="1" applyBorder="1" applyAlignment="1">
      <alignment horizontal="center" vertical="center" wrapText="1"/>
    </xf>
    <xf numFmtId="0" fontId="145" fillId="27" borderId="27" xfId="0" applyFont="1" applyFill="1" applyBorder="1" applyAlignment="1"/>
    <xf numFmtId="0" fontId="145" fillId="27" borderId="24" xfId="0" applyFont="1" applyFill="1" applyBorder="1" applyAlignment="1">
      <alignment horizontal="left"/>
    </xf>
    <xf numFmtId="0" fontId="145" fillId="27" borderId="85" xfId="0" applyFont="1" applyFill="1" applyBorder="1" applyAlignment="1">
      <alignment horizontal="left"/>
    </xf>
    <xf numFmtId="0" fontId="146" fillId="0" borderId="33" xfId="0" applyFont="1" applyFill="1" applyBorder="1" applyAlignment="1">
      <alignment horizontal="center" vertical="center" wrapText="1"/>
    </xf>
    <xf numFmtId="0" fontId="146" fillId="0" borderId="33" xfId="0" applyFont="1" applyFill="1" applyBorder="1" applyAlignment="1"/>
    <xf numFmtId="0" fontId="146" fillId="0" borderId="28" xfId="0" applyFont="1" applyFill="1" applyBorder="1" applyAlignment="1">
      <alignment horizontal="center" vertical="center" wrapText="1"/>
    </xf>
    <xf numFmtId="0" fontId="146" fillId="0" borderId="25" xfId="0" applyFont="1" applyFill="1" applyBorder="1" applyAlignment="1">
      <alignment horizontal="center" vertical="center" wrapText="1"/>
    </xf>
    <xf numFmtId="0" fontId="146" fillId="0" borderId="81" xfId="0" applyFont="1" applyFill="1" applyBorder="1" applyAlignment="1">
      <alignment horizontal="left" vertical="center" wrapText="1"/>
    </xf>
    <xf numFmtId="0" fontId="146" fillId="0" borderId="101" xfId="0" applyFont="1" applyFill="1" applyBorder="1" applyAlignment="1">
      <alignment horizontal="left" vertical="center" wrapText="1"/>
    </xf>
    <xf numFmtId="0" fontId="146" fillId="0" borderId="102" xfId="0" applyFont="1" applyFill="1" applyBorder="1" applyAlignment="1">
      <alignment horizontal="left" vertical="center" wrapText="1"/>
    </xf>
    <xf numFmtId="0" fontId="146" fillId="0" borderId="31" xfId="0" applyFont="1" applyFill="1" applyBorder="1" applyAlignment="1">
      <alignment horizontal="left" vertical="center" wrapText="1"/>
    </xf>
    <xf numFmtId="0" fontId="145" fillId="27" borderId="31" xfId="0" applyFont="1" applyFill="1" applyBorder="1" applyAlignment="1">
      <alignment horizontal="center" vertical="center" wrapText="1"/>
    </xf>
    <xf numFmtId="0" fontId="145" fillId="27" borderId="15" xfId="0" applyFont="1" applyFill="1" applyBorder="1" applyAlignment="1">
      <alignment horizontal="center" vertical="center" wrapText="1"/>
    </xf>
    <xf numFmtId="0" fontId="145" fillId="27" borderId="98" xfId="0" applyFont="1" applyFill="1" applyBorder="1" applyAlignment="1">
      <alignment horizontal="center" vertical="center" wrapText="1"/>
    </xf>
    <xf numFmtId="0" fontId="145" fillId="27" borderId="13" xfId="0" applyFont="1" applyFill="1" applyBorder="1" applyAlignment="1">
      <alignment horizontal="center" vertical="center" wrapText="1"/>
    </xf>
    <xf numFmtId="0" fontId="145" fillId="27" borderId="85" xfId="0" applyFont="1" applyFill="1" applyBorder="1" applyAlignment="1">
      <alignment horizontal="center" vertical="center" wrapText="1"/>
    </xf>
    <xf numFmtId="167" fontId="145" fillId="27" borderId="25" xfId="0" applyNumberFormat="1" applyFont="1" applyFill="1" applyBorder="1" applyAlignment="1">
      <alignment horizontal="center" vertical="center" wrapText="1"/>
    </xf>
    <xf numFmtId="167" fontId="145" fillId="27" borderId="98" xfId="0" applyNumberFormat="1" applyFont="1" applyFill="1" applyBorder="1" applyAlignment="1">
      <alignment horizontal="center" vertical="center" wrapText="1"/>
    </xf>
    <xf numFmtId="0" fontId="145" fillId="27" borderId="33" xfId="0" applyFont="1" applyFill="1" applyBorder="1" applyAlignment="1">
      <alignment horizontal="center"/>
    </xf>
    <xf numFmtId="0" fontId="145" fillId="27" borderId="25" xfId="0" applyFont="1" applyFill="1" applyBorder="1" applyAlignment="1">
      <alignment horizontal="center"/>
    </xf>
    <xf numFmtId="167" fontId="145" fillId="27" borderId="29" xfId="0" applyNumberFormat="1" applyFont="1" applyFill="1" applyBorder="1" applyAlignment="1">
      <alignment horizontal="center" vertical="center" wrapText="1"/>
    </xf>
    <xf numFmtId="167" fontId="145" fillId="27" borderId="13" xfId="0" applyNumberFormat="1" applyFont="1" applyFill="1" applyBorder="1" applyAlignment="1">
      <alignment horizontal="center" vertical="center" wrapText="1"/>
    </xf>
    <xf numFmtId="0" fontId="146" fillId="0" borderId="50" xfId="0" applyFont="1" applyBorder="1" applyAlignment="1">
      <alignment horizontal="left" vertical="center" wrapText="1"/>
    </xf>
    <xf numFmtId="0" fontId="146" fillId="0" borderId="36" xfId="0" applyFont="1" applyBorder="1" applyAlignment="1">
      <alignment horizontal="center" vertical="center" wrapText="1"/>
    </xf>
    <xf numFmtId="0" fontId="146" fillId="27" borderId="43" xfId="0" applyFont="1" applyFill="1" applyBorder="1" applyAlignment="1">
      <alignment horizontal="center" vertical="center" wrapText="1"/>
    </xf>
    <xf numFmtId="0" fontId="146" fillId="27" borderId="37" xfId="0" applyFont="1" applyFill="1" applyBorder="1" applyAlignment="1">
      <alignment horizontal="center" vertical="center" wrapText="1"/>
    </xf>
    <xf numFmtId="0" fontId="152" fillId="27" borderId="38" xfId="0" applyFont="1" applyFill="1" applyBorder="1" applyAlignment="1">
      <alignment horizontal="center" vertical="center" wrapText="1"/>
    </xf>
    <xf numFmtId="0" fontId="152" fillId="27" borderId="102" xfId="0" applyFont="1" applyFill="1" applyBorder="1" applyAlignment="1">
      <alignment horizontal="center" vertical="center" wrapText="1"/>
    </xf>
    <xf numFmtId="0" fontId="152" fillId="0" borderId="103" xfId="0" applyFont="1" applyBorder="1" applyAlignment="1">
      <alignment horizontal="center" vertical="center" wrapText="1"/>
    </xf>
    <xf numFmtId="0" fontId="152" fillId="0" borderId="38" xfId="0" applyFont="1" applyBorder="1" applyAlignment="1">
      <alignment horizontal="center" vertical="center" wrapText="1"/>
    </xf>
    <xf numFmtId="0" fontId="146" fillId="27" borderId="57" xfId="0" applyFont="1" applyFill="1" applyBorder="1" applyAlignment="1">
      <alignment horizontal="center" vertical="center" wrapText="1"/>
    </xf>
    <xf numFmtId="0" fontId="146" fillId="27" borderId="47" xfId="0" applyFont="1" applyFill="1" applyBorder="1" applyAlignment="1">
      <alignment horizontal="center" vertical="center" wrapText="1"/>
    </xf>
    <xf numFmtId="0" fontId="146" fillId="27" borderId="36" xfId="0" applyFont="1" applyFill="1" applyBorder="1" applyAlignment="1">
      <alignment horizontal="center" vertical="center" wrapText="1"/>
    </xf>
    <xf numFmtId="0" fontId="146" fillId="27" borderId="42" xfId="0" applyFont="1" applyFill="1" applyBorder="1" applyAlignment="1">
      <alignment horizontal="center" vertical="center" wrapText="1"/>
    </xf>
    <xf numFmtId="0" fontId="146" fillId="0" borderId="59" xfId="0" applyFont="1" applyBorder="1" applyAlignment="1">
      <alignment horizontal="center" vertical="center" wrapText="1"/>
    </xf>
    <xf numFmtId="0" fontId="152" fillId="0" borderId="104" xfId="0" applyFont="1" applyBorder="1" applyAlignment="1">
      <alignment horizontal="center" vertical="center" wrapText="1"/>
    </xf>
    <xf numFmtId="0" fontId="146" fillId="0" borderId="97" xfId="0" applyFont="1" applyBorder="1" applyAlignment="1">
      <alignment horizontal="center" vertical="center" wrapText="1"/>
    </xf>
    <xf numFmtId="0" fontId="146" fillId="0" borderId="35" xfId="0" applyFont="1" applyBorder="1" applyAlignment="1">
      <alignment horizontal="center" vertical="center" wrapText="1"/>
    </xf>
    <xf numFmtId="0" fontId="146" fillId="0" borderId="41" xfId="0" applyFont="1" applyBorder="1" applyAlignment="1">
      <alignment horizontal="center" vertical="center" wrapText="1"/>
    </xf>
    <xf numFmtId="0" fontId="146" fillId="0" borderId="93" xfId="0" applyFont="1" applyBorder="1" applyAlignment="1">
      <alignment horizontal="center" vertical="center" wrapText="1"/>
    </xf>
    <xf numFmtId="9" fontId="145" fillId="27" borderId="33" xfId="0" applyNumberFormat="1" applyFont="1" applyFill="1" applyBorder="1" applyAlignment="1">
      <alignment horizontal="center" vertical="center" wrapText="1"/>
    </xf>
    <xf numFmtId="9" fontId="145" fillId="27" borderId="85" xfId="0" applyNumberFormat="1" applyFont="1" applyFill="1" applyBorder="1" applyAlignment="1">
      <alignment horizontal="center" vertical="center" wrapText="1"/>
    </xf>
    <xf numFmtId="0" fontId="146" fillId="0" borderId="100" xfId="0" applyFont="1" applyBorder="1" applyAlignment="1">
      <alignment horizontal="center" vertical="center" wrapText="1"/>
    </xf>
    <xf numFmtId="0" fontId="146" fillId="0" borderId="27" xfId="0" applyFont="1" applyFill="1" applyBorder="1" applyAlignment="1">
      <alignment horizontal="center" vertical="center" wrapText="1"/>
    </xf>
    <xf numFmtId="0" fontId="146" fillId="0" borderId="33" xfId="0" applyFont="1" applyBorder="1" applyAlignment="1">
      <alignment horizontal="center" vertical="center" wrapText="1"/>
    </xf>
    <xf numFmtId="0" fontId="146" fillId="0" borderId="28" xfId="0" applyFont="1" applyBorder="1" applyAlignment="1">
      <alignment horizontal="center" vertical="center" wrapText="1"/>
    </xf>
    <xf numFmtId="0" fontId="146" fillId="0" borderId="25" xfId="0" applyFont="1" applyBorder="1" applyAlignment="1">
      <alignment horizontal="center" vertical="center" wrapText="1"/>
    </xf>
    <xf numFmtId="9" fontId="145" fillId="27" borderId="98" xfId="0" applyNumberFormat="1" applyFont="1" applyFill="1" applyBorder="1" applyAlignment="1">
      <alignment horizontal="center" vertical="center" wrapText="1"/>
    </xf>
    <xf numFmtId="0" fontId="146" fillId="27" borderId="25" xfId="0" applyFont="1" applyFill="1" applyBorder="1" applyAlignment="1">
      <alignment horizontal="left" vertical="center" wrapText="1"/>
    </xf>
    <xf numFmtId="0" fontId="146" fillId="27" borderId="98" xfId="0" applyFont="1" applyFill="1" applyBorder="1" applyAlignment="1">
      <alignment horizontal="left" vertical="center" wrapText="1"/>
    </xf>
    <xf numFmtId="0" fontId="146" fillId="27" borderId="27" xfId="0" applyFont="1" applyFill="1" applyBorder="1" applyAlignment="1">
      <alignment horizontal="left" vertical="center" wrapText="1"/>
    </xf>
    <xf numFmtId="0" fontId="146" fillId="0" borderId="52" xfId="0" applyFont="1" applyBorder="1" applyAlignment="1">
      <alignment horizontal="left" vertical="center" wrapText="1"/>
    </xf>
    <xf numFmtId="0" fontId="146" fillId="0" borderId="43" xfId="0" applyFont="1" applyBorder="1" applyAlignment="1">
      <alignment horizontal="left" vertical="center" wrapText="1"/>
    </xf>
    <xf numFmtId="0" fontId="0" fillId="0" borderId="43" xfId="0" applyBorder="1" applyAlignment="1">
      <alignment horizontal="left" vertical="center" wrapText="1"/>
    </xf>
    <xf numFmtId="0" fontId="0" fillId="0" borderId="37" xfId="0" applyBorder="1" applyAlignment="1">
      <alignment horizontal="left" vertical="center" wrapText="1"/>
    </xf>
    <xf numFmtId="0" fontId="146" fillId="0" borderId="94" xfId="0" applyFont="1" applyBorder="1" applyAlignment="1">
      <alignment horizontal="left" vertical="center" wrapText="1"/>
    </xf>
    <xf numFmtId="0" fontId="146" fillId="0" borderId="91" xfId="0" applyFont="1" applyBorder="1" applyAlignment="1">
      <alignment horizontal="left" vertical="center" wrapText="1"/>
    </xf>
    <xf numFmtId="0" fontId="146" fillId="0" borderId="105" xfId="0" applyFont="1" applyBorder="1" applyAlignment="1">
      <alignment horizontal="center" vertical="center" wrapText="1"/>
    </xf>
    <xf numFmtId="0" fontId="146" fillId="0" borderId="30" xfId="0" applyFont="1" applyBorder="1" applyAlignment="1">
      <alignment horizontal="center" vertical="center" wrapText="1"/>
    </xf>
    <xf numFmtId="0" fontId="146" fillId="0" borderId="17" xfId="0" applyFont="1" applyBorder="1" applyAlignment="1">
      <alignment horizontal="center" vertical="center" wrapText="1"/>
    </xf>
    <xf numFmtId="0" fontId="146" fillId="0" borderId="106" xfId="0" applyFont="1" applyBorder="1" applyAlignment="1">
      <alignment horizontal="center" vertical="center" wrapText="1"/>
    </xf>
    <xf numFmtId="0" fontId="146" fillId="0" borderId="107" xfId="0" applyFont="1" applyBorder="1" applyAlignment="1">
      <alignment horizontal="center" vertical="center" wrapText="1"/>
    </xf>
    <xf numFmtId="0" fontId="145" fillId="0" borderId="42" xfId="0" applyFont="1" applyBorder="1" applyAlignment="1">
      <alignment horizontal="center" vertical="center" wrapText="1"/>
    </xf>
    <xf numFmtId="0" fontId="145" fillId="0" borderId="99" xfId="0" applyFont="1" applyBorder="1" applyAlignment="1">
      <alignment horizontal="center" vertical="center" wrapText="1"/>
    </xf>
    <xf numFmtId="0" fontId="145" fillId="0" borderId="45" xfId="0" applyFont="1" applyBorder="1" applyAlignment="1">
      <alignment horizontal="center" vertical="center" wrapText="1"/>
    </xf>
    <xf numFmtId="0" fontId="145" fillId="0" borderId="97" xfId="0" applyFont="1" applyBorder="1" applyAlignment="1">
      <alignment horizontal="center" vertical="center" wrapText="1"/>
    </xf>
    <xf numFmtId="0" fontId="145" fillId="0" borderId="37" xfId="0" applyFont="1" applyBorder="1" applyAlignment="1">
      <alignment horizontal="center" vertical="center" wrapText="1"/>
    </xf>
    <xf numFmtId="0" fontId="0" fillId="0" borderId="99" xfId="0" applyBorder="1" applyAlignment="1">
      <alignment horizontal="center" vertical="center" wrapText="1"/>
    </xf>
    <xf numFmtId="167" fontId="146" fillId="0" borderId="61" xfId="0" applyNumberFormat="1" applyFont="1" applyBorder="1" applyAlignment="1">
      <alignment horizontal="center" vertical="center" wrapText="1"/>
    </xf>
    <xf numFmtId="167" fontId="146" fillId="0" borderId="108" xfId="0" applyNumberFormat="1" applyFont="1" applyBorder="1" applyAlignment="1">
      <alignment horizontal="center" vertical="center" wrapText="1"/>
    </xf>
    <xf numFmtId="167" fontId="146" fillId="0" borderId="109" xfId="0" applyNumberFormat="1" applyFont="1" applyBorder="1" applyAlignment="1">
      <alignment horizontal="center" vertical="center" wrapText="1"/>
    </xf>
    <xf numFmtId="167" fontId="146" fillId="0" borderId="110" xfId="0" applyNumberFormat="1" applyFont="1" applyBorder="1" applyAlignment="1">
      <alignment horizontal="center" vertical="center" wrapText="1"/>
    </xf>
    <xf numFmtId="167" fontId="146" fillId="0" borderId="111" xfId="0" applyNumberFormat="1" applyFont="1" applyBorder="1" applyAlignment="1">
      <alignment horizontal="center" vertical="center" wrapText="1"/>
    </xf>
    <xf numFmtId="0" fontId="145" fillId="0" borderId="47" xfId="0" applyFont="1" applyBorder="1" applyAlignment="1">
      <alignment horizontal="center" vertical="center" wrapText="1"/>
    </xf>
    <xf numFmtId="0" fontId="0" fillId="0" borderId="84" xfId="0" applyBorder="1" applyAlignment="1">
      <alignment horizontal="center" vertical="center" wrapText="1"/>
    </xf>
    <xf numFmtId="0" fontId="146" fillId="27" borderId="40" xfId="0" applyFont="1" applyFill="1" applyBorder="1" applyAlignment="1">
      <alignment horizontal="center" vertical="center" wrapText="1"/>
    </xf>
    <xf numFmtId="0" fontId="146" fillId="27" borderId="98" xfId="0" applyFont="1" applyFill="1" applyBorder="1" applyAlignment="1">
      <alignment horizontal="center" vertical="center" wrapText="1"/>
    </xf>
    <xf numFmtId="0" fontId="146" fillId="27" borderId="29" xfId="0" applyFont="1" applyFill="1" applyBorder="1" applyAlignment="1">
      <alignment horizontal="left" vertical="center" wrapText="1"/>
    </xf>
    <xf numFmtId="0" fontId="146" fillId="27" borderId="13" xfId="0" applyFont="1" applyFill="1" applyBorder="1" applyAlignment="1">
      <alignment horizontal="left" vertical="center" wrapText="1"/>
    </xf>
    <xf numFmtId="0" fontId="145" fillId="0" borderId="53" xfId="0" applyFont="1" applyBorder="1" applyAlignment="1">
      <alignment horizontal="center" vertical="center" wrapText="1"/>
    </xf>
    <xf numFmtId="0" fontId="145" fillId="0" borderId="84" xfId="0" applyFont="1" applyBorder="1" applyAlignment="1">
      <alignment horizontal="center" vertical="center" wrapText="1"/>
    </xf>
    <xf numFmtId="0" fontId="145" fillId="0" borderId="88" xfId="0" applyFont="1" applyBorder="1" applyAlignment="1">
      <alignment horizontal="center" vertical="center" wrapText="1"/>
    </xf>
    <xf numFmtId="0" fontId="145" fillId="0" borderId="96" xfId="0" applyFont="1" applyBorder="1" applyAlignment="1">
      <alignment horizontal="center" vertical="center" wrapText="1"/>
    </xf>
    <xf numFmtId="0" fontId="146" fillId="0" borderId="56" xfId="0" applyFont="1" applyBorder="1" applyAlignment="1">
      <alignment horizontal="left" vertical="center" wrapText="1"/>
    </xf>
    <xf numFmtId="0" fontId="146" fillId="0" borderId="42" xfId="0" applyFont="1" applyBorder="1" applyAlignment="1">
      <alignment horizontal="center" vertical="center" wrapText="1"/>
    </xf>
    <xf numFmtId="0" fontId="146" fillId="0" borderId="99" xfId="0" applyFont="1" applyBorder="1" applyAlignment="1">
      <alignment horizontal="center" vertical="center" wrapText="1"/>
    </xf>
    <xf numFmtId="0" fontId="146" fillId="0" borderId="45" xfId="0" applyFont="1" applyBorder="1" applyAlignment="1">
      <alignment horizontal="center" vertical="center" wrapText="1"/>
    </xf>
    <xf numFmtId="0" fontId="146" fillId="0" borderId="37" xfId="0" applyFont="1" applyBorder="1" applyAlignment="1">
      <alignment horizontal="center" vertical="center" wrapText="1"/>
    </xf>
    <xf numFmtId="0" fontId="146" fillId="0" borderId="84" xfId="0" applyFont="1" applyBorder="1" applyAlignment="1">
      <alignment horizontal="center" vertical="center" wrapText="1"/>
    </xf>
    <xf numFmtId="0" fontId="146" fillId="0" borderId="96" xfId="0" applyFont="1" applyBorder="1" applyAlignment="1">
      <alignment horizontal="center" vertical="center" wrapText="1"/>
    </xf>
    <xf numFmtId="0" fontId="146" fillId="0" borderId="47" xfId="0" applyFont="1" applyBorder="1" applyAlignment="1">
      <alignment horizontal="center" vertical="center" wrapText="1"/>
    </xf>
    <xf numFmtId="0" fontId="146" fillId="33" borderId="58" xfId="0" applyFont="1" applyFill="1" applyBorder="1" applyAlignment="1">
      <alignment horizontal="left" vertical="center" wrapText="1"/>
    </xf>
    <xf numFmtId="0" fontId="146" fillId="33" borderId="16" xfId="0" applyFont="1" applyFill="1" applyBorder="1" applyAlignment="1"/>
    <xf numFmtId="0" fontId="146" fillId="33" borderId="32" xfId="0" applyFont="1" applyFill="1" applyBorder="1" applyAlignment="1"/>
    <xf numFmtId="0" fontId="146" fillId="0" borderId="74" xfId="0" applyFont="1" applyFill="1" applyBorder="1" applyAlignment="1">
      <alignment horizontal="left" vertical="center" wrapText="1"/>
    </xf>
    <xf numFmtId="0" fontId="146" fillId="0" borderId="26" xfId="0" applyFont="1" applyFill="1" applyBorder="1" applyAlignment="1"/>
    <xf numFmtId="0" fontId="146" fillId="0" borderId="50" xfId="0" applyFont="1" applyFill="1" applyBorder="1" applyAlignment="1"/>
    <xf numFmtId="0" fontId="0" fillId="27" borderId="25" xfId="0" applyFill="1" applyBorder="1" applyAlignment="1">
      <alignment horizontal="left" vertical="center" wrapText="1"/>
    </xf>
    <xf numFmtId="0" fontId="0" fillId="27" borderId="98" xfId="0" applyFill="1" applyBorder="1" applyAlignment="1">
      <alignment horizontal="left" vertical="center" wrapText="1"/>
    </xf>
    <xf numFmtId="0" fontId="0" fillId="27" borderId="15" xfId="0" applyFill="1" applyBorder="1" applyAlignment="1">
      <alignment horizontal="left" vertical="center" wrapText="1"/>
    </xf>
    <xf numFmtId="2" fontId="146" fillId="0" borderId="36" xfId="0" applyNumberFormat="1" applyFont="1" applyFill="1" applyBorder="1" applyAlignment="1">
      <alignment horizontal="center" vertical="center" wrapText="1"/>
    </xf>
    <xf numFmtId="2" fontId="146" fillId="0" borderId="42" xfId="0" applyNumberFormat="1" applyFont="1" applyFill="1" applyBorder="1" applyAlignment="1">
      <alignment horizontal="center" vertical="center" wrapText="1"/>
    </xf>
    <xf numFmtId="0" fontId="0" fillId="27" borderId="85" xfId="0" applyFill="1" applyBorder="1" applyAlignment="1">
      <alignment horizontal="left" vertical="center" wrapText="1"/>
    </xf>
    <xf numFmtId="0" fontId="0" fillId="27" borderId="33" xfId="0" applyFill="1" applyBorder="1" applyAlignment="1">
      <alignment horizontal="center" vertical="center" wrapText="1"/>
    </xf>
    <xf numFmtId="0" fontId="0" fillId="27" borderId="40" xfId="0" applyFill="1" applyBorder="1" applyAlignment="1">
      <alignment horizontal="center" vertical="center" wrapText="1"/>
    </xf>
    <xf numFmtId="0" fontId="145" fillId="27" borderId="29" xfId="0" applyFont="1" applyFill="1" applyBorder="1" applyAlignment="1">
      <alignment horizontal="left" vertical="center" wrapText="1"/>
    </xf>
    <xf numFmtId="0" fontId="0" fillId="27" borderId="13" xfId="0" applyFill="1" applyBorder="1" applyAlignment="1">
      <alignment horizontal="left" vertical="center" wrapText="1"/>
    </xf>
    <xf numFmtId="0" fontId="0" fillId="27" borderId="27" xfId="0" applyFill="1" applyBorder="1" applyAlignment="1">
      <alignment horizontal="left" vertical="center" wrapText="1"/>
    </xf>
    <xf numFmtId="0" fontId="145" fillId="27" borderId="103" xfId="0" applyFont="1" applyFill="1" applyBorder="1" applyAlignment="1">
      <alignment horizontal="center" vertical="center" wrapText="1"/>
    </xf>
    <xf numFmtId="0" fontId="145" fillId="27" borderId="38" xfId="0" applyFont="1" applyFill="1" applyBorder="1" applyAlignment="1">
      <alignment horizontal="center" vertical="center" wrapText="1"/>
    </xf>
    <xf numFmtId="0" fontId="145" fillId="27" borderId="102" xfId="0" applyFont="1" applyFill="1" applyBorder="1" applyAlignment="1">
      <alignment horizontal="center" vertical="center" wrapText="1"/>
    </xf>
    <xf numFmtId="0" fontId="146" fillId="0" borderId="57" xfId="0" applyFont="1" applyBorder="1" applyAlignment="1">
      <alignment horizontal="center" vertical="center" wrapText="1"/>
    </xf>
    <xf numFmtId="0" fontId="146" fillId="0" borderId="89" xfId="0" applyFont="1" applyBorder="1" applyAlignment="1">
      <alignment horizontal="center" vertical="center" wrapText="1"/>
    </xf>
    <xf numFmtId="0" fontId="146" fillId="0" borderId="94" xfId="0" applyFont="1" applyBorder="1" applyAlignment="1">
      <alignment horizontal="center" vertical="center" wrapText="1"/>
    </xf>
    <xf numFmtId="0" fontId="146" fillId="0" borderId="91" xfId="0" applyFont="1" applyBorder="1" applyAlignment="1">
      <alignment horizontal="center" vertical="center" wrapText="1"/>
    </xf>
    <xf numFmtId="0" fontId="146" fillId="0" borderId="56" xfId="0" applyFont="1" applyBorder="1" applyAlignment="1">
      <alignment horizontal="center" vertical="center" wrapText="1"/>
    </xf>
    <xf numFmtId="0" fontId="146" fillId="0" borderId="16" xfId="0" applyFont="1" applyFill="1" applyBorder="1" applyAlignment="1"/>
    <xf numFmtId="0" fontId="146" fillId="0" borderId="32" xfId="0" applyFont="1" applyFill="1" applyBorder="1" applyAlignment="1"/>
    <xf numFmtId="0" fontId="2" fillId="27" borderId="27" xfId="0" applyFont="1" applyFill="1" applyBorder="1" applyAlignment="1">
      <alignment horizontal="center" vertical="center"/>
    </xf>
    <xf numFmtId="0" fontId="0" fillId="27" borderId="24" xfId="0" applyFont="1" applyFill="1" applyBorder="1" applyAlignment="1">
      <alignment horizontal="center"/>
    </xf>
    <xf numFmtId="0" fontId="0" fillId="27" borderId="28" xfId="0" applyFont="1" applyFill="1" applyBorder="1" applyAlignment="1">
      <alignment horizontal="center"/>
    </xf>
    <xf numFmtId="0" fontId="146" fillId="27" borderId="33" xfId="0" applyFont="1" applyFill="1" applyBorder="1" applyAlignment="1">
      <alignment horizontal="center" vertical="center" wrapText="1"/>
    </xf>
    <xf numFmtId="0" fontId="146" fillId="0" borderId="35" xfId="0" applyFont="1" applyFill="1" applyBorder="1" applyAlignment="1">
      <alignment horizontal="center" vertical="center" wrapText="1"/>
    </xf>
    <xf numFmtId="0" fontId="0" fillId="0" borderId="35" xfId="0" applyFill="1" applyBorder="1" applyAlignment="1">
      <alignment vertical="center" wrapText="1"/>
    </xf>
    <xf numFmtId="0" fontId="0" fillId="0" borderId="35" xfId="0" applyFill="1" applyBorder="1" applyAlignment="1">
      <alignment horizontal="center" vertical="center" wrapText="1"/>
    </xf>
    <xf numFmtId="0" fontId="0" fillId="0" borderId="41" xfId="0" applyFill="1" applyBorder="1" applyAlignment="1">
      <alignment horizontal="center" vertical="center" wrapText="1"/>
    </xf>
    <xf numFmtId="0" fontId="146" fillId="0" borderId="52" xfId="0" applyFont="1" applyFill="1" applyBorder="1" applyAlignment="1">
      <alignment horizontal="left" vertical="center" wrapText="1"/>
    </xf>
    <xf numFmtId="0" fontId="146" fillId="0" borderId="43" xfId="0" applyFont="1" applyFill="1" applyBorder="1" applyAlignment="1"/>
    <xf numFmtId="0" fontId="146" fillId="0" borderId="37" xfId="0" applyFont="1" applyFill="1" applyBorder="1" applyAlignment="1"/>
    <xf numFmtId="0" fontId="146" fillId="27" borderId="25" xfId="0" applyFont="1" applyFill="1" applyBorder="1" applyAlignment="1">
      <alignment horizontal="left" wrapText="1"/>
    </xf>
    <xf numFmtId="0" fontId="0" fillId="27" borderId="25" xfId="0" applyFill="1" applyBorder="1" applyAlignment="1">
      <alignment horizontal="left" wrapText="1"/>
    </xf>
    <xf numFmtId="0" fontId="0" fillId="27" borderId="27" xfId="0" applyFill="1" applyBorder="1" applyAlignment="1">
      <alignment horizontal="left" wrapText="1"/>
    </xf>
    <xf numFmtId="0" fontId="0" fillId="27" borderId="33" xfId="0" applyFill="1" applyBorder="1" applyAlignment="1">
      <alignment vertical="center" wrapText="1"/>
    </xf>
    <xf numFmtId="0" fontId="0" fillId="27" borderId="33" xfId="0" applyFont="1" applyFill="1" applyBorder="1" applyAlignment="1">
      <alignment vertical="center" wrapText="1"/>
    </xf>
    <xf numFmtId="0" fontId="145" fillId="27" borderId="40" xfId="0" applyFont="1" applyFill="1" applyBorder="1" applyAlignment="1">
      <alignment horizontal="center" vertical="center"/>
    </xf>
    <xf numFmtId="0" fontId="146" fillId="0" borderId="98" xfId="0" applyFont="1" applyFill="1" applyBorder="1" applyAlignment="1">
      <alignment horizontal="center" vertical="center" wrapText="1"/>
    </xf>
    <xf numFmtId="0" fontId="146" fillId="0" borderId="26" xfId="0" applyFont="1" applyBorder="1" applyAlignment="1">
      <alignment vertical="center" wrapText="1"/>
    </xf>
    <xf numFmtId="0" fontId="146" fillId="0" borderId="50" xfId="0" applyFont="1" applyBorder="1" applyAlignment="1">
      <alignment vertical="center" wrapText="1"/>
    </xf>
    <xf numFmtId="0" fontId="146" fillId="0" borderId="16" xfId="0" applyFont="1" applyBorder="1" applyAlignment="1">
      <alignment vertical="center" wrapText="1"/>
    </xf>
    <xf numFmtId="0" fontId="146" fillId="0" borderId="32" xfId="0" applyFont="1" applyBorder="1" applyAlignment="1">
      <alignment vertical="center" wrapText="1"/>
    </xf>
    <xf numFmtId="0" fontId="0" fillId="27" borderId="24" xfId="0" applyFill="1" applyBorder="1" applyAlignment="1">
      <alignment vertical="center"/>
    </xf>
    <xf numFmtId="0" fontId="0" fillId="27" borderId="28" xfId="0" applyFill="1" applyBorder="1" applyAlignment="1">
      <alignment vertical="center"/>
    </xf>
    <xf numFmtId="165" fontId="146" fillId="0" borderId="36" xfId="0" applyNumberFormat="1" applyFont="1" applyBorder="1" applyAlignment="1">
      <alignment horizontal="center" vertical="center" wrapText="1"/>
    </xf>
    <xf numFmtId="165" fontId="146" fillId="0" borderId="42" xfId="0" applyNumberFormat="1" applyFont="1" applyBorder="1" applyAlignment="1">
      <alignment horizontal="center" vertical="center" wrapText="1"/>
    </xf>
    <xf numFmtId="0" fontId="145" fillId="0" borderId="36" xfId="0" applyFont="1" applyBorder="1" applyAlignment="1">
      <alignment horizontal="center" vertical="center" wrapText="1"/>
    </xf>
    <xf numFmtId="0" fontId="145" fillId="0" borderId="52" xfId="0" applyFont="1" applyBorder="1" applyAlignment="1">
      <alignment horizontal="center" vertical="center" wrapText="1"/>
    </xf>
    <xf numFmtId="0" fontId="145" fillId="27" borderId="45" xfId="0" applyFont="1" applyFill="1" applyBorder="1" applyAlignment="1">
      <alignment horizontal="left" vertical="center" wrapText="1"/>
    </xf>
    <xf numFmtId="165" fontId="146" fillId="0" borderId="52" xfId="0" applyNumberFormat="1" applyFont="1" applyBorder="1" applyAlignment="1">
      <alignment horizontal="center" vertical="center" wrapText="1"/>
    </xf>
    <xf numFmtId="165" fontId="146" fillId="0" borderId="44" xfId="0" applyNumberFormat="1" applyFont="1" applyBorder="1" applyAlignment="1">
      <alignment horizontal="center" vertical="center" wrapText="1"/>
    </xf>
    <xf numFmtId="165" fontId="146" fillId="0" borderId="51" xfId="0" applyNumberFormat="1" applyFont="1" applyBorder="1" applyAlignment="1">
      <alignment horizontal="center" vertical="center" wrapText="1"/>
    </xf>
    <xf numFmtId="165" fontId="146" fillId="0" borderId="53" xfId="0" applyNumberFormat="1" applyFont="1" applyBorder="1" applyAlignment="1">
      <alignment horizontal="center" vertical="center" wrapText="1"/>
    </xf>
    <xf numFmtId="0" fontId="0" fillId="27" borderId="27" xfId="0" applyFill="1" applyBorder="1" applyAlignment="1">
      <alignment horizontal="center" wrapText="1"/>
    </xf>
    <xf numFmtId="0" fontId="0" fillId="27" borderId="24" xfId="0" applyFill="1" applyBorder="1" applyAlignment="1"/>
    <xf numFmtId="0" fontId="0" fillId="27" borderId="46" xfId="0" applyFill="1" applyBorder="1" applyAlignment="1">
      <alignment horizontal="center" vertical="center"/>
    </xf>
    <xf numFmtId="0" fontId="0" fillId="27" borderId="24" xfId="0" applyFill="1" applyBorder="1" applyAlignment="1">
      <alignment horizontal="center" vertical="center"/>
    </xf>
    <xf numFmtId="0" fontId="0" fillId="27" borderId="28" xfId="0" applyFill="1" applyBorder="1" applyAlignment="1">
      <alignment horizontal="center" vertical="center"/>
    </xf>
    <xf numFmtId="165" fontId="146" fillId="0" borderId="57" xfId="0" applyNumberFormat="1" applyFont="1" applyBorder="1" applyAlignment="1">
      <alignment horizontal="center" vertical="center" wrapText="1"/>
    </xf>
    <xf numFmtId="165" fontId="146" fillId="0" borderId="89" xfId="0" applyNumberFormat="1" applyFont="1" applyBorder="1" applyAlignment="1">
      <alignment horizontal="center" vertical="center" wrapText="1"/>
    </xf>
    <xf numFmtId="0" fontId="112" fillId="27" borderId="84" xfId="0" applyFont="1" applyFill="1" applyBorder="1" applyAlignment="1">
      <alignment horizontal="left" vertical="center"/>
    </xf>
    <xf numFmtId="0" fontId="145" fillId="27" borderId="84" xfId="0" applyFont="1" applyFill="1" applyBorder="1" applyAlignment="1"/>
    <xf numFmtId="0" fontId="145" fillId="27" borderId="88" xfId="0" applyFont="1" applyFill="1" applyBorder="1" applyAlignment="1"/>
    <xf numFmtId="0" fontId="45" fillId="0" borderId="51" xfId="0" applyFont="1" applyFill="1" applyBorder="1" applyAlignment="1" applyProtection="1">
      <alignment horizontal="left" vertical="center" wrapText="1"/>
      <protection locked="0"/>
    </xf>
    <xf numFmtId="0" fontId="146" fillId="0" borderId="57" xfId="0" applyFont="1" applyBorder="1" applyAlignment="1">
      <alignment horizontal="left"/>
    </xf>
    <xf numFmtId="0" fontId="146" fillId="0" borderId="47" xfId="0" applyFont="1" applyBorder="1" applyAlignment="1">
      <alignment horizontal="left"/>
    </xf>
    <xf numFmtId="0" fontId="112" fillId="27" borderId="87" xfId="0" applyFont="1" applyFill="1" applyBorder="1" applyAlignment="1">
      <alignment horizontal="left" vertical="center"/>
    </xf>
    <xf numFmtId="0" fontId="145" fillId="27" borderId="87" xfId="0" applyFont="1" applyFill="1" applyBorder="1" applyAlignment="1"/>
    <xf numFmtId="0" fontId="145" fillId="27" borderId="90" xfId="0" applyFont="1" applyFill="1" applyBorder="1" applyAlignment="1"/>
    <xf numFmtId="0" fontId="45" fillId="0" borderId="94" xfId="0" applyFont="1" applyFill="1" applyBorder="1" applyAlignment="1" applyProtection="1">
      <alignment horizontal="left" vertical="center" wrapText="1"/>
      <protection locked="0"/>
    </xf>
    <xf numFmtId="0" fontId="146" fillId="0" borderId="91" xfId="0" applyFont="1" applyBorder="1" applyAlignment="1">
      <alignment horizontal="left"/>
    </xf>
    <xf numFmtId="0" fontId="146" fillId="0" borderId="56" xfId="0" applyFont="1" applyBorder="1" applyAlignment="1">
      <alignment horizontal="left"/>
    </xf>
    <xf numFmtId="0" fontId="146" fillId="0" borderId="38" xfId="0" applyFont="1" applyFill="1" applyBorder="1" applyAlignment="1">
      <alignment horizontal="center" vertical="center" wrapText="1"/>
    </xf>
    <xf numFmtId="0" fontId="146" fillId="0" borderId="104" xfId="0" applyFont="1" applyFill="1" applyBorder="1" applyAlignment="1">
      <alignment horizontal="center" vertical="center" wrapText="1"/>
    </xf>
    <xf numFmtId="167" fontId="146" fillId="0" borderId="97" xfId="0" applyNumberFormat="1" applyFont="1" applyFill="1" applyBorder="1" applyAlignment="1">
      <alignment horizontal="center" vertical="center" wrapText="1"/>
    </xf>
    <xf numFmtId="165" fontId="146" fillId="0" borderId="54" xfId="0" applyNumberFormat="1" applyFont="1" applyFill="1" applyBorder="1" applyAlignment="1">
      <alignment horizontal="center" vertical="center" wrapText="1"/>
    </xf>
    <xf numFmtId="165" fontId="146" fillId="0" borderId="96" xfId="0" applyNumberFormat="1" applyFont="1" applyFill="1" applyBorder="1" applyAlignment="1">
      <alignment horizontal="center" vertical="center" wrapText="1"/>
    </xf>
    <xf numFmtId="165" fontId="146" fillId="0" borderId="44" xfId="0" applyNumberFormat="1" applyFont="1" applyFill="1" applyBorder="1" applyAlignment="1">
      <alignment horizontal="center" vertical="center" wrapText="1"/>
    </xf>
    <xf numFmtId="0" fontId="0" fillId="27" borderId="25" xfId="0" applyFill="1" applyBorder="1" applyAlignment="1">
      <alignment horizontal="center"/>
    </xf>
    <xf numFmtId="0" fontId="0" fillId="27" borderId="27" xfId="0" applyFill="1" applyBorder="1" applyAlignment="1">
      <alignment horizontal="center"/>
    </xf>
    <xf numFmtId="0" fontId="152" fillId="27" borderId="46" xfId="0" applyFont="1" applyFill="1" applyBorder="1" applyAlignment="1">
      <alignment horizontal="center" vertical="center" wrapText="1"/>
    </xf>
    <xf numFmtId="0" fontId="143" fillId="27" borderId="24" xfId="0" applyFont="1" applyFill="1" applyBorder="1" applyAlignment="1"/>
    <xf numFmtId="0" fontId="143" fillId="27" borderId="28" xfId="0" applyFont="1" applyFill="1" applyBorder="1" applyAlignment="1"/>
    <xf numFmtId="0" fontId="157" fillId="27" borderId="38" xfId="0" applyFont="1" applyFill="1" applyBorder="1" applyAlignment="1">
      <alignment horizontal="center" vertical="center" wrapText="1"/>
    </xf>
    <xf numFmtId="0" fontId="143" fillId="27" borderId="38" xfId="0" applyFont="1" applyFill="1" applyBorder="1" applyAlignment="1">
      <alignment horizontal="center" vertical="center" wrapText="1"/>
    </xf>
    <xf numFmtId="0" fontId="143" fillId="27" borderId="102" xfId="0" applyFont="1" applyFill="1" applyBorder="1" applyAlignment="1">
      <alignment horizontal="center" vertical="center" wrapText="1"/>
    </xf>
    <xf numFmtId="0" fontId="143" fillId="27" borderId="85" xfId="0" applyFont="1" applyFill="1" applyBorder="1" applyAlignment="1">
      <alignment horizontal="center" vertical="center" wrapText="1"/>
    </xf>
    <xf numFmtId="0" fontId="157" fillId="27" borderId="16" xfId="0" applyFont="1" applyFill="1" applyBorder="1" applyAlignment="1">
      <alignment horizontal="center" vertical="center" wrapText="1"/>
    </xf>
    <xf numFmtId="0" fontId="143" fillId="27" borderId="16" xfId="0" applyFont="1" applyFill="1" applyBorder="1" applyAlignment="1">
      <alignment horizontal="center" vertical="center" wrapText="1"/>
    </xf>
    <xf numFmtId="0" fontId="143" fillId="27" borderId="32" xfId="0" applyFont="1" applyFill="1" applyBorder="1" applyAlignment="1">
      <alignment horizontal="center" vertical="center" wrapText="1"/>
    </xf>
    <xf numFmtId="0" fontId="146" fillId="0" borderId="102" xfId="0" applyFont="1" applyFill="1" applyBorder="1" applyAlignment="1">
      <alignment horizontal="center" vertical="center" wrapText="1"/>
    </xf>
    <xf numFmtId="0" fontId="0" fillId="27" borderId="46" xfId="0" applyFill="1" applyBorder="1" applyAlignment="1">
      <alignment horizontal="center" vertical="center" wrapText="1"/>
    </xf>
    <xf numFmtId="0" fontId="0" fillId="27" borderId="98" xfId="0" applyFill="1" applyBorder="1" applyAlignment="1">
      <alignment horizontal="center" vertical="center" wrapText="1"/>
    </xf>
    <xf numFmtId="0" fontId="146" fillId="0" borderId="45" xfId="0" applyFont="1" applyFill="1" applyBorder="1" applyAlignment="1">
      <alignment horizontal="center" vertical="center" wrapText="1"/>
    </xf>
    <xf numFmtId="0" fontId="157" fillId="27" borderId="13" xfId="0" applyFont="1" applyFill="1" applyBorder="1" applyAlignment="1">
      <alignment horizontal="center" vertical="center" wrapText="1"/>
    </xf>
    <xf numFmtId="0" fontId="143" fillId="27" borderId="14" xfId="0" applyFont="1" applyFill="1" applyBorder="1" applyAlignment="1">
      <alignment horizontal="center" vertical="center" wrapText="1"/>
    </xf>
    <xf numFmtId="0" fontId="143" fillId="27" borderId="15" xfId="0" applyFont="1" applyFill="1" applyBorder="1" applyAlignment="1">
      <alignment horizontal="center" vertical="center" wrapText="1"/>
    </xf>
    <xf numFmtId="0" fontId="157" fillId="27" borderId="39" xfId="0" applyFont="1" applyFill="1" applyBorder="1" applyAlignment="1">
      <alignment horizontal="center" vertical="center" wrapText="1"/>
    </xf>
    <xf numFmtId="0" fontId="143" fillId="27" borderId="39" xfId="0" applyFont="1" applyFill="1" applyBorder="1" applyAlignment="1">
      <alignment horizontal="center" vertical="center" wrapText="1"/>
    </xf>
    <xf numFmtId="0" fontId="143" fillId="27" borderId="105" xfId="0" applyFont="1" applyFill="1" applyBorder="1" applyAlignment="1">
      <alignment horizontal="center" vertical="center" wrapText="1"/>
    </xf>
    <xf numFmtId="0" fontId="157" fillId="27" borderId="106" xfId="0" applyFont="1" applyFill="1" applyBorder="1" applyAlignment="1">
      <alignment horizontal="center" vertical="center" wrapText="1"/>
    </xf>
    <xf numFmtId="0" fontId="146" fillId="0" borderId="51" xfId="0" applyFont="1" applyBorder="1" applyAlignment="1">
      <alignment horizontal="left" vertical="center" wrapText="1"/>
    </xf>
    <xf numFmtId="0" fontId="146" fillId="0" borderId="57" xfId="0" applyFont="1" applyBorder="1" applyAlignment="1">
      <alignment horizontal="left" vertical="center" wrapText="1"/>
    </xf>
    <xf numFmtId="0" fontId="146" fillId="0" borderId="47" xfId="0" applyFont="1" applyBorder="1" applyAlignment="1">
      <alignment horizontal="left" vertical="center" wrapText="1"/>
    </xf>
    <xf numFmtId="0" fontId="146" fillId="0" borderId="37" xfId="0" applyFont="1" applyBorder="1" applyAlignment="1">
      <alignment horizontal="left" vertical="center" wrapText="1"/>
    </xf>
    <xf numFmtId="0" fontId="146" fillId="0" borderId="49" xfId="0" applyFont="1" applyBorder="1" applyAlignment="1">
      <alignment horizontal="center" vertical="center" wrapText="1"/>
    </xf>
    <xf numFmtId="0" fontId="152" fillId="0" borderId="57" xfId="0" applyFont="1" applyBorder="1" applyAlignment="1">
      <alignment horizontal="center" vertical="center" wrapText="1"/>
    </xf>
    <xf numFmtId="0" fontId="45" fillId="0" borderId="86" xfId="0" applyFont="1" applyFill="1" applyBorder="1" applyAlignment="1">
      <alignment horizontal="center" vertical="center" wrapText="1"/>
    </xf>
    <xf numFmtId="0" fontId="146" fillId="0" borderId="87" xfId="0" applyFont="1" applyBorder="1" applyAlignment="1">
      <alignment horizontal="center" vertical="center" wrapText="1"/>
    </xf>
    <xf numFmtId="0" fontId="146" fillId="0" borderId="108" xfId="0" applyFont="1" applyBorder="1" applyAlignment="1">
      <alignment horizontal="center" vertical="center" wrapText="1"/>
    </xf>
    <xf numFmtId="0" fontId="146" fillId="0" borderId="110" xfId="0" applyFont="1" applyBorder="1" applyAlignment="1">
      <alignment horizontal="center" vertical="center" wrapText="1"/>
    </xf>
    <xf numFmtId="0" fontId="146" fillId="0" borderId="48" xfId="0" applyFont="1" applyBorder="1" applyAlignment="1">
      <alignment horizontal="center" vertical="center" wrapText="1"/>
    </xf>
    <xf numFmtId="0" fontId="45" fillId="0" borderId="48" xfId="0" applyFont="1" applyFill="1" applyBorder="1" applyAlignment="1">
      <alignment horizontal="center" vertical="center" wrapText="1"/>
    </xf>
    <xf numFmtId="0" fontId="152" fillId="0" borderId="112" xfId="0" applyFont="1" applyBorder="1" applyAlignment="1">
      <alignment horizontal="center" vertical="center" wrapText="1"/>
    </xf>
    <xf numFmtId="0" fontId="146" fillId="0" borderId="112" xfId="0" applyFont="1" applyBorder="1" applyAlignment="1">
      <alignment horizontal="center" vertical="center" wrapText="1"/>
    </xf>
    <xf numFmtId="0" fontId="146" fillId="0" borderId="111" xfId="0" applyFont="1" applyBorder="1" applyAlignment="1">
      <alignment horizontal="center" vertical="center" wrapText="1"/>
    </xf>
    <xf numFmtId="0" fontId="112" fillId="27" borderId="84" xfId="0" applyFont="1" applyFill="1" applyBorder="1" applyAlignment="1">
      <alignment horizontal="left" vertical="center" wrapText="1"/>
    </xf>
    <xf numFmtId="0" fontId="145" fillId="27" borderId="84" xfId="0" applyFont="1" applyFill="1" applyBorder="1" applyAlignment="1">
      <alignment horizontal="left"/>
    </xf>
    <xf numFmtId="0" fontId="145" fillId="27" borderId="88" xfId="0" applyFont="1" applyFill="1" applyBorder="1" applyAlignment="1">
      <alignment horizontal="left"/>
    </xf>
    <xf numFmtId="0" fontId="145" fillId="27" borderId="108" xfId="0" applyFont="1" applyFill="1" applyBorder="1" applyAlignment="1">
      <alignment horizontal="left"/>
    </xf>
    <xf numFmtId="0" fontId="145" fillId="27" borderId="109" xfId="0" applyFont="1" applyFill="1" applyBorder="1" applyAlignment="1">
      <alignment horizontal="left"/>
    </xf>
    <xf numFmtId="0" fontId="45" fillId="0" borderId="81" xfId="0" applyFont="1" applyFill="1" applyBorder="1" applyAlignment="1">
      <alignment horizontal="center" vertical="center" wrapText="1"/>
    </xf>
    <xf numFmtId="0" fontId="146" fillId="0" borderId="101" xfId="0" applyFont="1" applyBorder="1" applyAlignment="1">
      <alignment horizontal="center" vertical="center" wrapText="1"/>
    </xf>
    <xf numFmtId="0" fontId="146" fillId="0" borderId="113" xfId="0" applyFont="1" applyBorder="1" applyAlignment="1">
      <alignment horizontal="center" vertical="center" wrapText="1"/>
    </xf>
    <xf numFmtId="0" fontId="45" fillId="0" borderId="49" xfId="0" applyFont="1" applyFill="1" applyBorder="1" applyAlignment="1">
      <alignment horizontal="center" vertical="center" wrapText="1"/>
    </xf>
    <xf numFmtId="0" fontId="146" fillId="0" borderId="95" xfId="0" applyFont="1" applyBorder="1" applyAlignment="1">
      <alignment horizontal="center" vertical="center" wrapText="1"/>
    </xf>
    <xf numFmtId="0" fontId="146" fillId="0" borderId="55" xfId="0" applyFont="1" applyBorder="1" applyAlignment="1">
      <alignment horizontal="center" vertical="center" wrapText="1"/>
    </xf>
    <xf numFmtId="0" fontId="45" fillId="0" borderId="55" xfId="0" applyFont="1" applyFill="1" applyBorder="1" applyAlignment="1">
      <alignment horizontal="center" vertical="center" wrapText="1"/>
    </xf>
    <xf numFmtId="0" fontId="152" fillId="0" borderId="91" xfId="0" applyFont="1" applyBorder="1" applyAlignment="1">
      <alignment horizontal="center" vertical="center" wrapText="1"/>
    </xf>
    <xf numFmtId="0" fontId="145" fillId="27" borderId="87" xfId="0" applyFont="1" applyFill="1" applyBorder="1" applyAlignment="1">
      <alignment horizontal="left"/>
    </xf>
    <xf numFmtId="0" fontId="145" fillId="27" borderId="90" xfId="0" applyFont="1" applyFill="1" applyBorder="1" applyAlignment="1">
      <alignment horizontal="left"/>
    </xf>
    <xf numFmtId="0" fontId="145" fillId="27" borderId="35" xfId="0" applyFont="1" applyFill="1" applyBorder="1" applyAlignment="1">
      <alignment horizontal="center" vertical="center" wrapText="1"/>
    </xf>
    <xf numFmtId="0" fontId="0" fillId="27" borderId="35" xfId="0" applyFill="1" applyBorder="1" applyAlignment="1"/>
    <xf numFmtId="0" fontId="0" fillId="27" borderId="38" xfId="0" applyFill="1" applyBorder="1" applyAlignment="1"/>
    <xf numFmtId="0" fontId="145" fillId="27" borderId="14" xfId="0" applyFont="1" applyFill="1" applyBorder="1" applyAlignment="1">
      <alignment horizontal="center" vertical="center" wrapText="1"/>
    </xf>
    <xf numFmtId="0" fontId="0" fillId="27" borderId="14" xfId="0" applyFill="1" applyBorder="1" applyAlignment="1"/>
    <xf numFmtId="0" fontId="0" fillId="27" borderId="34" xfId="0" applyFill="1" applyBorder="1" applyAlignment="1"/>
    <xf numFmtId="0" fontId="145" fillId="27" borderId="16" xfId="0" applyFont="1" applyFill="1" applyBorder="1" applyAlignment="1">
      <alignment horizontal="center" vertical="center" wrapText="1"/>
    </xf>
    <xf numFmtId="0" fontId="0" fillId="27" borderId="16" xfId="0" applyFill="1" applyBorder="1" applyAlignment="1"/>
    <xf numFmtId="0" fontId="0" fillId="27" borderId="32" xfId="0" applyFill="1" applyBorder="1" applyAlignment="1"/>
    <xf numFmtId="0" fontId="45" fillId="0" borderId="53" xfId="0" applyFont="1" applyFill="1" applyBorder="1" applyAlignment="1">
      <alignment horizontal="center" vertical="center" wrapText="1"/>
    </xf>
    <xf numFmtId="0" fontId="45" fillId="0" borderId="44" xfId="0" applyFont="1" applyFill="1" applyBorder="1" applyAlignment="1">
      <alignment horizontal="center" vertical="center" wrapText="1"/>
    </xf>
    <xf numFmtId="0" fontId="146" fillId="0" borderId="57" xfId="0" applyFont="1" applyFill="1" applyBorder="1" applyAlignment="1">
      <alignment horizontal="left" vertical="center" wrapText="1"/>
    </xf>
    <xf numFmtId="0" fontId="146" fillId="0" borderId="26" xfId="0" applyFont="1" applyFill="1" applyBorder="1" applyAlignment="1">
      <alignment horizontal="left" vertical="center" wrapText="1"/>
    </xf>
    <xf numFmtId="0" fontId="146" fillId="0" borderId="50" xfId="0" applyFont="1" applyFill="1" applyBorder="1" applyAlignment="1">
      <alignment horizontal="left" vertical="center" wrapText="1"/>
    </xf>
    <xf numFmtId="0" fontId="146" fillId="0" borderId="16" xfId="0" applyFont="1" applyFill="1" applyBorder="1" applyAlignment="1">
      <alignment horizontal="left" vertical="center" wrapText="1"/>
    </xf>
    <xf numFmtId="0" fontId="146" fillId="0" borderId="32" xfId="0" applyFont="1" applyFill="1" applyBorder="1" applyAlignment="1">
      <alignment horizontal="left" vertical="center" wrapText="1"/>
    </xf>
    <xf numFmtId="0" fontId="45" fillId="27" borderId="27" xfId="0" applyFont="1" applyFill="1" applyBorder="1" applyAlignment="1">
      <alignment horizontal="center" vertical="center" wrapText="1"/>
    </xf>
    <xf numFmtId="0" fontId="146" fillId="27" borderId="28" xfId="0" applyFont="1" applyFill="1" applyBorder="1" applyAlignment="1"/>
    <xf numFmtId="0" fontId="68" fillId="27" borderId="27" xfId="0" applyFont="1" applyFill="1" applyBorder="1" applyAlignment="1">
      <alignment horizontal="center" vertical="center" wrapText="1"/>
    </xf>
    <xf numFmtId="0" fontId="152" fillId="27" borderId="24" xfId="0" applyFont="1" applyFill="1" applyBorder="1" applyAlignment="1">
      <alignment horizontal="center" vertical="center" wrapText="1"/>
    </xf>
    <xf numFmtId="0" fontId="152" fillId="27" borderId="28" xfId="0" applyFont="1" applyFill="1" applyBorder="1" applyAlignment="1">
      <alignment horizontal="center" vertical="center" wrapText="1"/>
    </xf>
    <xf numFmtId="0" fontId="112" fillId="27" borderId="54" xfId="0" applyFont="1" applyFill="1" applyBorder="1" applyAlignment="1">
      <alignment horizontal="center" vertical="center" wrapText="1"/>
    </xf>
    <xf numFmtId="0" fontId="145" fillId="27" borderId="93" xfId="0" applyFont="1" applyFill="1" applyBorder="1" applyAlignment="1">
      <alignment horizontal="center" vertical="center" wrapText="1"/>
    </xf>
    <xf numFmtId="0" fontId="145" fillId="27" borderId="58" xfId="0" applyFont="1" applyFill="1" applyBorder="1" applyAlignment="1">
      <alignment horizontal="center" vertical="center" wrapText="1"/>
    </xf>
    <xf numFmtId="0" fontId="112" fillId="27" borderId="35" xfId="0" applyFont="1" applyFill="1" applyBorder="1" applyAlignment="1">
      <alignment horizontal="center" vertical="center" wrapText="1"/>
    </xf>
    <xf numFmtId="0" fontId="0" fillId="27" borderId="35" xfId="0" applyFill="1" applyBorder="1" applyAlignment="1">
      <alignment horizontal="center" vertical="center" wrapText="1"/>
    </xf>
    <xf numFmtId="0" fontId="112" fillId="27" borderId="38" xfId="0" applyFont="1" applyFill="1" applyBorder="1" applyAlignment="1">
      <alignment horizontal="center" vertical="center" wrapText="1"/>
    </xf>
    <xf numFmtId="0" fontId="0" fillId="27" borderId="38" xfId="0" applyFill="1" applyBorder="1" applyAlignment="1">
      <alignment horizontal="center" vertical="center" wrapText="1"/>
    </xf>
    <xf numFmtId="2" fontId="146" fillId="0" borderId="52" xfId="0" applyNumberFormat="1" applyFont="1" applyFill="1" applyBorder="1" applyAlignment="1">
      <alignment horizontal="center" vertical="center" wrapText="1"/>
    </xf>
    <xf numFmtId="2" fontId="146" fillId="0" borderId="43" xfId="0" applyNumberFormat="1" applyFont="1" applyFill="1" applyBorder="1" applyAlignment="1">
      <alignment horizontal="center" vertical="center" wrapText="1"/>
    </xf>
    <xf numFmtId="2" fontId="146" fillId="0" borderId="37" xfId="0" applyNumberFormat="1" applyFont="1" applyFill="1" applyBorder="1" applyAlignment="1">
      <alignment horizontal="center" vertical="center" wrapText="1"/>
    </xf>
    <xf numFmtId="2" fontId="146" fillId="0" borderId="99" xfId="0" applyNumberFormat="1" applyFont="1" applyFill="1" applyBorder="1" applyAlignment="1">
      <alignment horizontal="center" vertical="center" wrapText="1"/>
    </xf>
    <xf numFmtId="0" fontId="145" fillId="27" borderId="16" xfId="0" applyFont="1" applyFill="1" applyBorder="1" applyAlignment="1">
      <alignment horizontal="left" vertical="center" wrapText="1"/>
    </xf>
    <xf numFmtId="0" fontId="45" fillId="0" borderId="51" xfId="0" applyFont="1" applyFill="1" applyBorder="1" applyAlignment="1">
      <alignment horizontal="left" vertical="center" wrapText="1"/>
    </xf>
    <xf numFmtId="0" fontId="45" fillId="0" borderId="57" xfId="0" applyFont="1" applyFill="1" applyBorder="1" applyAlignment="1">
      <alignment horizontal="left" vertical="center" wrapText="1"/>
    </xf>
    <xf numFmtId="0" fontId="45" fillId="0" borderId="47" xfId="0" applyFont="1" applyFill="1" applyBorder="1" applyAlignment="1">
      <alignment horizontal="left" vertical="center" wrapText="1"/>
    </xf>
    <xf numFmtId="0" fontId="45" fillId="0" borderId="58" xfId="0" applyFont="1" applyFill="1" applyBorder="1" applyAlignment="1">
      <alignment horizontal="left" vertical="center" wrapText="1"/>
    </xf>
    <xf numFmtId="0" fontId="45" fillId="0" borderId="16" xfId="0" applyFont="1" applyFill="1" applyBorder="1" applyAlignment="1">
      <alignment horizontal="left" vertical="center" wrapText="1"/>
    </xf>
    <xf numFmtId="0" fontId="45" fillId="0" borderId="32" xfId="0" applyFont="1" applyFill="1" applyBorder="1" applyAlignment="1">
      <alignment horizontal="left" vertical="center" wrapText="1"/>
    </xf>
    <xf numFmtId="0" fontId="145" fillId="27" borderId="14" xfId="0" applyFont="1" applyFill="1" applyBorder="1" applyAlignment="1">
      <alignment horizontal="left" vertical="center" wrapText="1"/>
    </xf>
    <xf numFmtId="0" fontId="146" fillId="0" borderId="84" xfId="0" applyFont="1" applyFill="1" applyBorder="1" applyAlignment="1">
      <alignment horizontal="center" vertical="center" wrapText="1"/>
    </xf>
    <xf numFmtId="0" fontId="146" fillId="27" borderId="24" xfId="0" applyFont="1" applyFill="1" applyBorder="1" applyAlignment="1">
      <alignment horizontal="left" vertical="center" wrapText="1"/>
    </xf>
    <xf numFmtId="0" fontId="146" fillId="27" borderId="15" xfId="0" applyFont="1" applyFill="1" applyBorder="1" applyAlignment="1">
      <alignment horizontal="left" vertical="center" wrapText="1"/>
    </xf>
    <xf numFmtId="0" fontId="146" fillId="27" borderId="16" xfId="0" applyFont="1" applyFill="1" applyBorder="1" applyAlignment="1">
      <alignment horizontal="left" vertical="center" wrapText="1"/>
    </xf>
    <xf numFmtId="0" fontId="146" fillId="0" borderId="86" xfId="0" applyFont="1" applyBorder="1" applyAlignment="1">
      <alignment horizontal="center" vertical="center" wrapText="1"/>
    </xf>
    <xf numFmtId="0" fontId="146" fillId="27" borderId="14" xfId="0" applyFont="1" applyFill="1" applyBorder="1" applyAlignment="1">
      <alignment horizontal="left" vertical="center" wrapText="1"/>
    </xf>
    <xf numFmtId="0" fontId="146" fillId="27" borderId="33" xfId="0" applyFont="1" applyFill="1" applyBorder="1" applyAlignment="1">
      <alignment horizontal="left" vertical="center" wrapText="1"/>
    </xf>
    <xf numFmtId="164" fontId="146" fillId="0" borderId="44" xfId="0" applyNumberFormat="1" applyFont="1" applyBorder="1" applyAlignment="1">
      <alignment horizontal="center" vertical="center" wrapText="1"/>
    </xf>
    <xf numFmtId="164" fontId="146" fillId="0" borderId="44" xfId="0" applyNumberFormat="1" applyFont="1" applyFill="1" applyBorder="1" applyAlignment="1">
      <alignment horizontal="center" vertical="center" wrapText="1"/>
    </xf>
    <xf numFmtId="164" fontId="146" fillId="0" borderId="53" xfId="0" applyNumberFormat="1" applyFont="1" applyBorder="1" applyAlignment="1">
      <alignment horizontal="center" vertical="center" wrapText="1"/>
    </xf>
    <xf numFmtId="0" fontId="146" fillId="27" borderId="104" xfId="0" applyFont="1" applyFill="1" applyBorder="1" applyAlignment="1">
      <alignment horizontal="left" vertical="center" wrapText="1"/>
    </xf>
    <xf numFmtId="0" fontId="146" fillId="27" borderId="38" xfId="0" applyFont="1" applyFill="1" applyBorder="1" applyAlignment="1">
      <alignment horizontal="left" vertical="center" wrapText="1"/>
    </xf>
    <xf numFmtId="0" fontId="146" fillId="27" borderId="58" xfId="0" applyFont="1" applyFill="1" applyBorder="1" applyAlignment="1">
      <alignment horizontal="left" vertical="center" wrapText="1"/>
    </xf>
    <xf numFmtId="0" fontId="146" fillId="27" borderId="46" xfId="0" applyFont="1" applyFill="1" applyBorder="1" applyAlignment="1">
      <alignment horizontal="left" vertical="center" wrapText="1"/>
    </xf>
    <xf numFmtId="165" fontId="146" fillId="0" borderId="36" xfId="0" applyNumberFormat="1" applyFont="1" applyFill="1" applyBorder="1" applyAlignment="1">
      <alignment horizontal="center" vertical="center" wrapText="1"/>
    </xf>
    <xf numFmtId="167" fontId="146" fillId="0" borderId="36" xfId="0" applyNumberFormat="1" applyFont="1" applyBorder="1" applyAlignment="1">
      <alignment horizontal="center" vertical="center" wrapText="1"/>
    </xf>
    <xf numFmtId="167" fontId="146" fillId="0" borderId="42" xfId="0" applyNumberFormat="1" applyFont="1" applyBorder="1" applyAlignment="1">
      <alignment horizontal="center" vertical="center" wrapText="1"/>
    </xf>
    <xf numFmtId="0" fontId="146" fillId="33" borderId="36" xfId="0" applyFont="1" applyFill="1" applyBorder="1" applyAlignment="1">
      <alignment horizontal="center" vertical="center" wrapText="1"/>
    </xf>
    <xf numFmtId="0" fontId="146" fillId="33" borderId="42" xfId="0" applyFont="1" applyFill="1" applyBorder="1" applyAlignment="1">
      <alignment horizontal="center" vertical="center" wrapText="1"/>
    </xf>
    <xf numFmtId="0" fontId="152" fillId="27" borderId="98" xfId="0" applyFont="1" applyFill="1" applyBorder="1" applyAlignment="1">
      <alignment horizontal="center" vertical="center" wrapText="1"/>
    </xf>
    <xf numFmtId="0" fontId="146" fillId="27" borderId="106" xfId="0" applyFont="1" applyFill="1" applyBorder="1" applyAlignment="1">
      <alignment horizontal="left" vertical="center" wrapText="1"/>
    </xf>
    <xf numFmtId="0" fontId="146" fillId="27" borderId="39" xfId="0" applyFont="1" applyFill="1" applyBorder="1" applyAlignment="1">
      <alignment horizontal="left" vertical="center" wrapText="1"/>
    </xf>
    <xf numFmtId="0" fontId="146" fillId="27" borderId="114" xfId="0" applyFont="1" applyFill="1" applyBorder="1" applyAlignment="1">
      <alignment horizontal="left" vertical="center" wrapText="1"/>
    </xf>
    <xf numFmtId="0" fontId="146" fillId="0" borderId="81" xfId="0" applyFont="1" applyBorder="1" applyAlignment="1">
      <alignment horizontal="center" vertical="center" wrapText="1"/>
    </xf>
    <xf numFmtId="0" fontId="143" fillId="0" borderId="0" xfId="0" applyFont="1" applyAlignment="1">
      <alignment vertical="center" wrapText="1"/>
    </xf>
    <xf numFmtId="165" fontId="146" fillId="0" borderId="42" xfId="0" applyNumberFormat="1" applyFont="1" applyFill="1" applyBorder="1" applyAlignment="1">
      <alignment horizontal="center" vertical="center" wrapText="1"/>
    </xf>
    <xf numFmtId="0" fontId="146" fillId="0" borderId="91" xfId="0" applyFont="1" applyFill="1" applyBorder="1" applyAlignment="1">
      <alignment horizontal="left" vertical="center" wrapText="1"/>
    </xf>
    <xf numFmtId="0" fontId="146" fillId="0" borderId="56" xfId="0" applyFont="1" applyFill="1" applyBorder="1" applyAlignment="1">
      <alignment horizontal="left" vertical="center" wrapText="1"/>
    </xf>
    <xf numFmtId="165" fontId="146" fillId="0" borderId="97" xfId="0" applyNumberFormat="1" applyFont="1" applyFill="1" applyBorder="1" applyAlignment="1">
      <alignment horizontal="center" vertical="center" wrapText="1"/>
    </xf>
    <xf numFmtId="165" fontId="146" fillId="0" borderId="49" xfId="0" applyNumberFormat="1" applyFont="1" applyBorder="1" applyAlignment="1">
      <alignment horizontal="center" vertical="center" wrapText="1"/>
    </xf>
    <xf numFmtId="165" fontId="146" fillId="0" borderId="81" xfId="0" applyNumberFormat="1" applyFont="1" applyBorder="1" applyAlignment="1">
      <alignment horizontal="center" vertical="center" wrapText="1"/>
    </xf>
    <xf numFmtId="167" fontId="146" fillId="0" borderId="37" xfId="0" applyNumberFormat="1" applyFont="1" applyFill="1" applyBorder="1" applyAlignment="1">
      <alignment horizontal="center" vertical="center" wrapText="1"/>
    </xf>
    <xf numFmtId="0" fontId="146" fillId="27" borderId="104" xfId="0" applyFont="1" applyFill="1" applyBorder="1" applyAlignment="1">
      <alignment horizontal="center" vertical="center" wrapText="1"/>
    </xf>
    <xf numFmtId="0" fontId="146" fillId="27" borderId="38" xfId="0" applyFont="1" applyFill="1" applyBorder="1" applyAlignment="1">
      <alignment horizontal="center" vertical="center" wrapText="1"/>
    </xf>
    <xf numFmtId="0" fontId="146" fillId="0" borderId="55" xfId="0" applyFont="1" applyFill="1" applyBorder="1" applyAlignment="1">
      <alignment horizontal="left" vertical="center" wrapText="1"/>
    </xf>
    <xf numFmtId="0" fontId="155" fillId="0" borderId="0" xfId="0" applyFont="1" applyBorder="1" applyAlignment="1">
      <alignment horizontal="center" vertical="center" wrapText="1"/>
    </xf>
    <xf numFmtId="0" fontId="143" fillId="27" borderId="98" xfId="0" applyFont="1" applyFill="1" applyBorder="1" applyAlignment="1">
      <alignment horizontal="center" vertical="center" wrapText="1"/>
    </xf>
    <xf numFmtId="0" fontId="143" fillId="27" borderId="33" xfId="0" applyFont="1" applyFill="1" applyBorder="1" applyAlignment="1">
      <alignment horizontal="center" vertical="center" wrapText="1"/>
    </xf>
    <xf numFmtId="0" fontId="143" fillId="27" borderId="40" xfId="0" applyFont="1" applyFill="1" applyBorder="1" applyAlignment="1">
      <alignment horizontal="center" vertical="center" wrapText="1"/>
    </xf>
    <xf numFmtId="0" fontId="112" fillId="27" borderId="49" xfId="0" applyFont="1" applyFill="1" applyBorder="1" applyAlignment="1">
      <alignment horizontal="center" vertical="center" wrapText="1"/>
    </xf>
    <xf numFmtId="9" fontId="37" fillId="0" borderId="55" xfId="0" applyNumberFormat="1" applyFont="1" applyFill="1" applyBorder="1" applyAlignment="1" applyProtection="1">
      <alignment horizontal="center" vertical="center" wrapText="1"/>
    </xf>
    <xf numFmtId="0" fontId="37" fillId="0" borderId="49" xfId="0" applyNumberFormat="1" applyFont="1" applyFill="1" applyBorder="1" applyAlignment="1" applyProtection="1">
      <alignment horizontal="center" vertical="center" wrapText="1"/>
    </xf>
    <xf numFmtId="0" fontId="37" fillId="0" borderId="81" xfId="0" applyNumberFormat="1" applyFont="1" applyFill="1" applyBorder="1" applyAlignment="1" applyProtection="1">
      <alignment horizontal="center" vertical="center" wrapText="1"/>
    </xf>
    <xf numFmtId="0" fontId="39" fillId="27" borderId="27" xfId="0" applyFont="1" applyFill="1" applyBorder="1" applyAlignment="1">
      <alignment horizontal="left" vertical="center" wrapText="1"/>
    </xf>
    <xf numFmtId="0" fontId="99" fillId="27" borderId="24" xfId="0" applyFont="1" applyFill="1" applyBorder="1" applyAlignment="1">
      <alignment horizontal="left" vertical="center" wrapText="1"/>
    </xf>
    <xf numFmtId="0" fontId="39" fillId="0" borderId="51" xfId="0" applyFont="1" applyFill="1" applyBorder="1" applyAlignment="1">
      <alignment horizontal="left" vertical="center" wrapText="1"/>
    </xf>
    <xf numFmtId="0" fontId="39" fillId="0" borderId="57" xfId="0" applyFont="1" applyFill="1" applyBorder="1" applyAlignment="1">
      <alignment horizontal="left" vertical="center" wrapText="1"/>
    </xf>
    <xf numFmtId="0" fontId="39" fillId="0" borderId="47" xfId="0" applyFont="1" applyFill="1" applyBorder="1" applyAlignment="1">
      <alignment horizontal="left" vertical="center" wrapText="1"/>
    </xf>
    <xf numFmtId="0" fontId="39" fillId="0" borderId="58" xfId="0" applyFont="1" applyFill="1" applyBorder="1" applyAlignment="1">
      <alignment horizontal="left" vertical="center" wrapText="1"/>
    </xf>
    <xf numFmtId="0" fontId="39" fillId="0" borderId="16" xfId="0" applyFont="1" applyFill="1" applyBorder="1" applyAlignment="1">
      <alignment horizontal="left" vertical="center" wrapText="1"/>
    </xf>
    <xf numFmtId="0" fontId="39" fillId="0" borderId="32" xfId="0" applyFont="1" applyFill="1" applyBorder="1" applyAlignment="1">
      <alignment horizontal="left" vertical="center" wrapText="1"/>
    </xf>
    <xf numFmtId="0" fontId="146" fillId="0" borderId="95" xfId="0" applyNumberFormat="1" applyFont="1" applyBorder="1" applyAlignment="1">
      <alignment horizontal="center" vertical="center" wrapText="1"/>
    </xf>
    <xf numFmtId="0" fontId="146" fillId="0" borderId="55" xfId="0" applyNumberFormat="1" applyFont="1" applyBorder="1" applyAlignment="1">
      <alignment horizontal="center" vertical="center" wrapText="1"/>
    </xf>
    <xf numFmtId="0" fontId="140" fillId="0" borderId="55" xfId="0" applyNumberFormat="1" applyFont="1" applyFill="1" applyBorder="1" applyAlignment="1" applyProtection="1">
      <alignment horizontal="center" vertical="center" wrapText="1"/>
      <protection locked="0"/>
    </xf>
    <xf numFmtId="0" fontId="140" fillId="19" borderId="94" xfId="0" applyNumberFormat="1" applyFont="1" applyFill="1" applyBorder="1" applyAlignment="1" applyProtection="1">
      <alignment horizontal="center" vertical="center" wrapText="1"/>
    </xf>
    <xf numFmtId="0" fontId="146" fillId="0" borderId="91" xfId="0" applyNumberFormat="1" applyFont="1" applyBorder="1" applyAlignment="1">
      <alignment horizontal="center" vertical="center" wrapText="1"/>
    </xf>
    <xf numFmtId="0" fontId="146" fillId="0" borderId="92" xfId="0" applyNumberFormat="1" applyFont="1" applyBorder="1" applyAlignment="1">
      <alignment horizontal="center" vertical="center" wrapText="1"/>
    </xf>
    <xf numFmtId="9" fontId="140" fillId="0" borderId="55" xfId="0" applyNumberFormat="1" applyFont="1" applyFill="1" applyBorder="1" applyAlignment="1" applyProtection="1">
      <alignment horizontal="center" vertical="center" wrapText="1"/>
    </xf>
    <xf numFmtId="9" fontId="37" fillId="0" borderId="36" xfId="0" applyNumberFormat="1" applyFont="1" applyFill="1" applyBorder="1" applyAlignment="1" applyProtection="1">
      <alignment horizontal="center" vertical="center" wrapText="1"/>
    </xf>
    <xf numFmtId="0" fontId="146" fillId="0" borderId="97" xfId="0" applyNumberFormat="1" applyFont="1" applyBorder="1" applyAlignment="1">
      <alignment horizontal="center" vertical="center" wrapText="1"/>
    </xf>
    <xf numFmtId="0" fontId="146" fillId="0" borderId="36" xfId="0" applyNumberFormat="1" applyFont="1" applyBorder="1" applyAlignment="1">
      <alignment horizontal="center" vertical="center" wrapText="1"/>
    </xf>
    <xf numFmtId="0" fontId="140" fillId="0" borderId="36" xfId="0" applyNumberFormat="1" applyFont="1" applyFill="1" applyBorder="1" applyAlignment="1" applyProtection="1">
      <alignment horizontal="center" vertical="center" wrapText="1"/>
      <protection locked="0"/>
    </xf>
    <xf numFmtId="0" fontId="140" fillId="19" borderId="52" xfId="0" applyNumberFormat="1" applyFont="1" applyFill="1" applyBorder="1" applyAlignment="1" applyProtection="1">
      <alignment horizontal="center" vertical="center" wrapText="1"/>
    </xf>
    <xf numFmtId="0" fontId="146" fillId="0" borderId="43" xfId="0" applyNumberFormat="1" applyFont="1" applyBorder="1" applyAlignment="1">
      <alignment horizontal="center" vertical="center" wrapText="1"/>
    </xf>
    <xf numFmtId="0" fontId="146" fillId="0" borderId="59" xfId="0" applyNumberFormat="1" applyFont="1" applyBorder="1" applyAlignment="1">
      <alignment horizontal="center" vertical="center" wrapText="1"/>
    </xf>
    <xf numFmtId="9" fontId="140" fillId="0" borderId="36" xfId="0" applyNumberFormat="1" applyFont="1" applyFill="1" applyBorder="1" applyAlignment="1" applyProtection="1">
      <alignment horizontal="center" vertical="center" wrapText="1"/>
    </xf>
    <xf numFmtId="0" fontId="140" fillId="0" borderId="49" xfId="0" applyNumberFormat="1" applyFont="1" applyFill="1" applyBorder="1" applyAlignment="1" applyProtection="1">
      <alignment horizontal="center" vertical="center" wrapText="1"/>
      <protection locked="0"/>
    </xf>
    <xf numFmtId="9" fontId="140" fillId="0" borderId="49" xfId="0" applyNumberFormat="1" applyFont="1" applyFill="1" applyBorder="1" applyAlignment="1" applyProtection="1">
      <alignment horizontal="center" vertical="center" wrapText="1"/>
    </xf>
    <xf numFmtId="9" fontId="37" fillId="0" borderId="49" xfId="0" applyNumberFormat="1" applyFont="1" applyFill="1" applyBorder="1" applyAlignment="1" applyProtection="1">
      <alignment horizontal="center" vertical="center" wrapText="1"/>
    </xf>
    <xf numFmtId="0" fontId="39" fillId="27" borderId="90" xfId="0" applyFont="1" applyFill="1" applyBorder="1" applyAlignment="1">
      <alignment horizontal="center" vertical="center" wrapText="1"/>
    </xf>
    <xf numFmtId="0" fontId="39" fillId="27" borderId="91" xfId="0" applyFont="1" applyFill="1" applyBorder="1" applyAlignment="1">
      <alignment horizontal="center" vertical="center" wrapText="1"/>
    </xf>
    <xf numFmtId="0" fontId="39" fillId="27" borderId="92" xfId="0" applyFont="1" applyFill="1" applyBorder="1" applyAlignment="1">
      <alignment horizontal="center" vertical="center" wrapText="1"/>
    </xf>
    <xf numFmtId="0" fontId="39" fillId="27" borderId="94" xfId="0" applyFont="1" applyFill="1" applyBorder="1" applyAlignment="1">
      <alignment horizontal="center" vertical="center" wrapText="1"/>
    </xf>
    <xf numFmtId="0" fontId="39" fillId="27" borderId="56" xfId="0" applyFont="1" applyFill="1" applyBorder="1" applyAlignment="1">
      <alignment horizontal="center" vertical="center" wrapText="1"/>
    </xf>
    <xf numFmtId="0" fontId="45" fillId="27" borderId="90" xfId="0" applyFont="1" applyFill="1" applyBorder="1" applyAlignment="1">
      <alignment horizontal="center" vertical="center" wrapText="1"/>
    </xf>
    <xf numFmtId="0" fontId="45" fillId="27" borderId="91" xfId="0" applyFont="1" applyFill="1" applyBorder="1" applyAlignment="1">
      <alignment horizontal="center" vertical="center" wrapText="1"/>
    </xf>
    <xf numFmtId="0" fontId="45" fillId="27" borderId="92" xfId="0" applyFont="1" applyFill="1" applyBorder="1" applyAlignment="1">
      <alignment horizontal="center" vertical="center" wrapText="1"/>
    </xf>
    <xf numFmtId="0" fontId="45" fillId="27" borderId="94" xfId="0" applyFont="1" applyFill="1" applyBorder="1" applyAlignment="1">
      <alignment horizontal="center" vertical="center" wrapText="1"/>
    </xf>
    <xf numFmtId="0" fontId="45" fillId="27" borderId="56" xfId="0" applyFont="1" applyFill="1" applyBorder="1" applyAlignment="1">
      <alignment horizontal="center" vertical="center" wrapText="1"/>
    </xf>
    <xf numFmtId="0" fontId="146" fillId="0" borderId="113" xfId="0" applyNumberFormat="1" applyFont="1" applyBorder="1" applyAlignment="1">
      <alignment horizontal="center" vertical="center" wrapText="1"/>
    </xf>
    <xf numFmtId="0" fontId="146" fillId="0" borderId="49" xfId="0" applyNumberFormat="1" applyFont="1" applyBorder="1" applyAlignment="1">
      <alignment horizontal="center" vertical="center" wrapText="1"/>
    </xf>
    <xf numFmtId="0" fontId="140" fillId="19" borderId="51" xfId="0" applyNumberFormat="1" applyFont="1" applyFill="1" applyBorder="1" applyAlignment="1" applyProtection="1">
      <alignment horizontal="center" vertical="center" wrapText="1"/>
    </xf>
    <xf numFmtId="0" fontId="146" fillId="0" borderId="57" xfId="0" applyNumberFormat="1" applyFont="1" applyBorder="1" applyAlignment="1">
      <alignment horizontal="center" vertical="center" wrapText="1"/>
    </xf>
    <xf numFmtId="0" fontId="146" fillId="0" borderId="89" xfId="0" applyNumberFormat="1" applyFont="1" applyBorder="1" applyAlignment="1">
      <alignment horizontal="center" vertical="center" wrapText="1"/>
    </xf>
    <xf numFmtId="0" fontId="45" fillId="0" borderId="52" xfId="0" applyFont="1" applyFill="1" applyBorder="1" applyAlignment="1">
      <alignment horizontal="left" vertical="center" wrapText="1"/>
    </xf>
    <xf numFmtId="0" fontId="45" fillId="0" borderId="43" xfId="0" applyFont="1" applyFill="1" applyBorder="1" applyAlignment="1">
      <alignment horizontal="left" vertical="center" wrapText="1"/>
    </xf>
    <xf numFmtId="0" fontId="45" fillId="0" borderId="37" xfId="0" applyFont="1" applyFill="1" applyBorder="1" applyAlignment="1">
      <alignment horizontal="left" vertical="center" wrapText="1"/>
    </xf>
    <xf numFmtId="0" fontId="39" fillId="0" borderId="94" xfId="0" applyFont="1" applyFill="1" applyBorder="1" applyAlignment="1">
      <alignment horizontal="left" vertical="center" wrapText="1"/>
    </xf>
    <xf numFmtId="0" fontId="39" fillId="0" borderId="91" xfId="0" applyFont="1" applyFill="1" applyBorder="1" applyAlignment="1">
      <alignment horizontal="left" vertical="center" wrapText="1"/>
    </xf>
    <xf numFmtId="0" fontId="39" fillId="0" borderId="56" xfId="0" applyFont="1" applyFill="1" applyBorder="1" applyAlignment="1">
      <alignment horizontal="left" vertical="center" wrapText="1"/>
    </xf>
    <xf numFmtId="0" fontId="0" fillId="25" borderId="88" xfId="0" applyFill="1" applyBorder="1" applyAlignment="1">
      <alignment vertical="center"/>
    </xf>
    <xf numFmtId="0" fontId="0" fillId="25" borderId="57" xfId="0" applyFill="1" applyBorder="1" applyAlignment="1">
      <alignment vertical="center"/>
    </xf>
    <xf numFmtId="0" fontId="0" fillId="25" borderId="47" xfId="0" applyFill="1" applyBorder="1" applyAlignment="1">
      <alignment vertical="center"/>
    </xf>
    <xf numFmtId="0" fontId="45" fillId="25" borderId="88" xfId="0" applyFont="1" applyFill="1" applyBorder="1" applyAlignment="1">
      <alignment horizontal="center" vertical="center"/>
    </xf>
    <xf numFmtId="0" fontId="0" fillId="25" borderId="57" xfId="0" applyFill="1" applyBorder="1" applyAlignment="1">
      <alignment horizontal="center" vertical="center"/>
    </xf>
    <xf numFmtId="0" fontId="0" fillId="25" borderId="47" xfId="0" applyFill="1" applyBorder="1" applyAlignment="1">
      <alignment horizontal="center" vertical="center"/>
    </xf>
    <xf numFmtId="0" fontId="45" fillId="27" borderId="34" xfId="0" applyFont="1" applyFill="1" applyBorder="1" applyAlignment="1">
      <alignment horizontal="center" vertical="center" wrapText="1"/>
    </xf>
    <xf numFmtId="0" fontId="0" fillId="0" borderId="32" xfId="0" applyBorder="1" applyAlignment="1"/>
    <xf numFmtId="0" fontId="0" fillId="0" borderId="31" xfId="0" applyBorder="1" applyAlignment="1"/>
    <xf numFmtId="0" fontId="45" fillId="27" borderId="29" xfId="0" applyFont="1" applyFill="1" applyBorder="1" applyAlignment="1">
      <alignment horizontal="center" vertical="center" wrapText="1"/>
    </xf>
    <xf numFmtId="0" fontId="146" fillId="27" borderId="29" xfId="0" applyFont="1" applyFill="1" applyBorder="1" applyAlignment="1">
      <alignment horizontal="center" vertical="center" wrapText="1"/>
    </xf>
    <xf numFmtId="0" fontId="146" fillId="0" borderId="99" xfId="0" applyFont="1" applyFill="1" applyBorder="1" applyAlignment="1">
      <alignment horizontal="center" vertical="center" wrapText="1"/>
    </xf>
    <xf numFmtId="14" fontId="146" fillId="0" borderId="37" xfId="0" applyNumberFormat="1" applyFont="1" applyFill="1" applyBorder="1" applyAlignment="1">
      <alignment horizontal="center" vertical="center" wrapText="1"/>
    </xf>
    <xf numFmtId="14" fontId="146" fillId="0" borderId="99" xfId="0" applyNumberFormat="1" applyFont="1" applyFill="1" applyBorder="1" applyAlignment="1">
      <alignment horizontal="center" vertical="center" wrapText="1"/>
    </xf>
    <xf numFmtId="0" fontId="146" fillId="27" borderId="31" xfId="0" applyFont="1" applyFill="1" applyBorder="1" applyAlignment="1">
      <alignment horizontal="left" vertical="center" wrapText="1"/>
    </xf>
    <xf numFmtId="0" fontId="45" fillId="0" borderId="114" xfId="0" applyFont="1" applyFill="1" applyBorder="1" applyAlignment="1">
      <alignment horizontal="left" vertical="center" wrapText="1"/>
    </xf>
    <xf numFmtId="0" fontId="45" fillId="0" borderId="0" xfId="0" applyFont="1" applyFill="1" applyBorder="1" applyAlignment="1">
      <alignment horizontal="left" vertical="center" wrapText="1"/>
    </xf>
    <xf numFmtId="0" fontId="45" fillId="0" borderId="107" xfId="0" applyFont="1" applyFill="1" applyBorder="1" applyAlignment="1">
      <alignment horizontal="left" vertical="center" wrapText="1"/>
    </xf>
    <xf numFmtId="0" fontId="0" fillId="27" borderId="85" xfId="0" applyFill="1" applyBorder="1" applyAlignment="1">
      <alignment horizontal="center" vertical="center" wrapText="1"/>
    </xf>
    <xf numFmtId="0" fontId="146" fillId="0" borderId="29" xfId="0" applyFont="1" applyFill="1" applyBorder="1" applyAlignment="1">
      <alignment horizontal="center" vertical="center" wrapText="1"/>
    </xf>
    <xf numFmtId="0" fontId="146" fillId="0" borderId="100" xfId="0" applyFont="1" applyFill="1" applyBorder="1" applyAlignment="1">
      <alignment horizontal="center" vertical="center" wrapText="1"/>
    </xf>
    <xf numFmtId="14" fontId="146" fillId="0" borderId="51" xfId="0" applyNumberFormat="1" applyFont="1" applyFill="1" applyBorder="1" applyAlignment="1">
      <alignment horizontal="center" vertical="center" wrapText="1"/>
    </xf>
    <xf numFmtId="14" fontId="146" fillId="0" borderId="57" xfId="0" applyNumberFormat="1" applyFont="1" applyFill="1" applyBorder="1" applyAlignment="1">
      <alignment horizontal="center" vertical="center" wrapText="1"/>
    </xf>
    <xf numFmtId="14" fontId="146" fillId="0" borderId="47" xfId="0" applyNumberFormat="1" applyFont="1" applyFill="1" applyBorder="1" applyAlignment="1">
      <alignment horizontal="center" vertical="center" wrapText="1"/>
    </xf>
    <xf numFmtId="14" fontId="146" fillId="0" borderId="52" xfId="0" applyNumberFormat="1" applyFont="1" applyFill="1" applyBorder="1" applyAlignment="1">
      <alignment horizontal="center" vertical="center" wrapText="1"/>
    </xf>
    <xf numFmtId="14" fontId="146" fillId="0" borderId="43" xfId="0" applyNumberFormat="1" applyFont="1" applyFill="1" applyBorder="1" applyAlignment="1">
      <alignment horizontal="center" vertical="center" wrapText="1"/>
    </xf>
    <xf numFmtId="0" fontId="45" fillId="0" borderId="54" xfId="0" applyFont="1" applyFill="1" applyBorder="1" applyAlignment="1">
      <alignment horizontal="left" vertical="center" wrapText="1"/>
    </xf>
    <xf numFmtId="0" fontId="45" fillId="0" borderId="14" xfId="0" applyFont="1" applyFill="1" applyBorder="1" applyAlignment="1">
      <alignment horizontal="left" vertical="center" wrapText="1"/>
    </xf>
    <xf numFmtId="0" fontId="45" fillId="0" borderId="34" xfId="0" applyFont="1" applyFill="1" applyBorder="1" applyAlignment="1">
      <alignment horizontal="left" vertical="center" wrapText="1"/>
    </xf>
    <xf numFmtId="0" fontId="146" fillId="27" borderId="85" xfId="0" applyFont="1" applyFill="1" applyBorder="1" applyAlignment="1">
      <alignment horizontal="left" vertical="center" wrapText="1"/>
    </xf>
    <xf numFmtId="0" fontId="45" fillId="0" borderId="74" xfId="0" applyFont="1" applyFill="1" applyBorder="1" applyAlignment="1">
      <alignment horizontal="center" vertical="center" wrapText="1"/>
    </xf>
    <xf numFmtId="0" fontId="45" fillId="0" borderId="26" xfId="0" applyFont="1" applyFill="1" applyBorder="1" applyAlignment="1">
      <alignment horizontal="center" vertical="center" wrapText="1"/>
    </xf>
    <xf numFmtId="0" fontId="45" fillId="0" borderId="71" xfId="0" applyFont="1" applyFill="1" applyBorder="1" applyAlignment="1">
      <alignment horizontal="center" vertical="center" wrapText="1"/>
    </xf>
    <xf numFmtId="0" fontId="45" fillId="0" borderId="52" xfId="0" applyFont="1" applyFill="1" applyBorder="1" applyAlignment="1">
      <alignment horizontal="center" vertical="center" wrapText="1"/>
    </xf>
    <xf numFmtId="0" fontId="45" fillId="0" borderId="43" xfId="0" applyFont="1" applyFill="1" applyBorder="1" applyAlignment="1">
      <alignment horizontal="center" vertical="center" wrapText="1"/>
    </xf>
    <xf numFmtId="0" fontId="45" fillId="0" borderId="59" xfId="0" applyFont="1" applyFill="1" applyBorder="1" applyAlignment="1">
      <alignment horizontal="center" vertical="center" wrapText="1"/>
    </xf>
    <xf numFmtId="0" fontId="146" fillId="0" borderId="43" xfId="0" applyFont="1" applyFill="1" applyBorder="1" applyAlignment="1">
      <alignment horizontal="left" vertical="center" wrapText="1"/>
    </xf>
    <xf numFmtId="0" fontId="146" fillId="0" borderId="37" xfId="0" applyFont="1" applyFill="1" applyBorder="1" applyAlignment="1">
      <alignment horizontal="left" vertical="center" wrapText="1"/>
    </xf>
    <xf numFmtId="0" fontId="146" fillId="27" borderId="34" xfId="0" applyFont="1" applyFill="1" applyBorder="1" applyAlignment="1">
      <alignment horizontal="left" vertical="center" wrapText="1"/>
    </xf>
    <xf numFmtId="0" fontId="146" fillId="27" borderId="17" xfId="0" applyFont="1" applyFill="1" applyBorder="1" applyAlignment="1">
      <alignment horizontal="left" vertical="center" wrapText="1"/>
    </xf>
    <xf numFmtId="0" fontId="146" fillId="27" borderId="0" xfId="0" applyFont="1" applyFill="1" applyBorder="1" applyAlignment="1">
      <alignment horizontal="left" vertical="center" wrapText="1"/>
    </xf>
    <xf numFmtId="0" fontId="146" fillId="27" borderId="107" xfId="0" applyFont="1" applyFill="1" applyBorder="1" applyAlignment="1">
      <alignment horizontal="left" vertical="center" wrapText="1"/>
    </xf>
    <xf numFmtId="0" fontId="146" fillId="27" borderId="32" xfId="0" applyFont="1" applyFill="1" applyBorder="1" applyAlignment="1">
      <alignment horizontal="left" vertical="center" wrapText="1"/>
    </xf>
    <xf numFmtId="0" fontId="0" fillId="27" borderId="27" xfId="0" applyFill="1" applyBorder="1" applyAlignment="1">
      <alignment horizontal="center" vertical="center"/>
    </xf>
    <xf numFmtId="0" fontId="45" fillId="27" borderId="46" xfId="0" applyFont="1" applyFill="1" applyBorder="1" applyAlignment="1">
      <alignment horizontal="center" vertical="center" wrapText="1"/>
    </xf>
    <xf numFmtId="0" fontId="45" fillId="27" borderId="24" xfId="0" applyFont="1" applyFill="1" applyBorder="1" applyAlignment="1">
      <alignment horizontal="center" vertical="center" wrapText="1"/>
    </xf>
    <xf numFmtId="0" fontId="45" fillId="27" borderId="46" xfId="0" applyFont="1" applyFill="1" applyBorder="1" applyAlignment="1">
      <alignment horizontal="center" vertical="center"/>
    </xf>
    <xf numFmtId="0" fontId="45" fillId="27" borderId="24" xfId="0" applyFont="1" applyFill="1" applyBorder="1" applyAlignment="1">
      <alignment horizontal="center" vertical="center"/>
    </xf>
    <xf numFmtId="0" fontId="45" fillId="27" borderId="28" xfId="0" applyFont="1" applyFill="1" applyBorder="1" applyAlignment="1">
      <alignment horizontal="center" vertical="center"/>
    </xf>
    <xf numFmtId="0" fontId="45" fillId="0" borderId="54" xfId="0" applyFont="1" applyFill="1" applyBorder="1" applyAlignment="1">
      <alignment horizontal="center" vertical="center" wrapText="1"/>
    </xf>
    <xf numFmtId="0" fontId="45" fillId="0" borderId="14" xfId="0" applyFont="1" applyFill="1" applyBorder="1" applyAlignment="1">
      <alignment horizontal="center" vertical="center" wrapText="1"/>
    </xf>
    <xf numFmtId="0" fontId="45" fillId="0" borderId="93" xfId="0" applyFont="1" applyFill="1" applyBorder="1" applyAlignment="1">
      <alignment horizontal="center" vertical="center" wrapText="1"/>
    </xf>
    <xf numFmtId="0" fontId="146" fillId="0" borderId="14" xfId="0" applyFont="1" applyFill="1" applyBorder="1" applyAlignment="1">
      <alignment horizontal="left" vertical="center" wrapText="1"/>
    </xf>
    <xf numFmtId="0" fontId="146" fillId="0" borderId="34" xfId="0" applyFont="1" applyFill="1" applyBorder="1" applyAlignment="1">
      <alignment horizontal="left" vertical="center" wrapText="1"/>
    </xf>
    <xf numFmtId="0" fontId="45" fillId="0" borderId="58" xfId="0" applyFont="1" applyFill="1" applyBorder="1" applyAlignment="1">
      <alignment horizontal="center" vertical="center" wrapText="1"/>
    </xf>
    <xf numFmtId="0" fontId="45" fillId="0" borderId="16" xfId="0" applyFont="1" applyFill="1" applyBorder="1" applyAlignment="1">
      <alignment horizontal="center" vertical="center" wrapText="1"/>
    </xf>
    <xf numFmtId="0" fontId="45" fillId="0" borderId="103" xfId="0" applyFont="1" applyFill="1" applyBorder="1" applyAlignment="1">
      <alignment horizontal="center" vertical="center" wrapText="1"/>
    </xf>
    <xf numFmtId="0" fontId="146" fillId="0" borderId="54" xfId="0" applyFont="1" applyFill="1" applyBorder="1" applyAlignment="1">
      <alignment horizontal="left" vertical="center" wrapText="1"/>
    </xf>
    <xf numFmtId="0" fontId="45" fillId="0" borderId="94" xfId="0" applyFont="1" applyFill="1" applyBorder="1" applyAlignment="1">
      <alignment horizontal="center" vertical="center" wrapText="1"/>
    </xf>
    <xf numFmtId="0" fontId="45" fillId="0" borderId="91" xfId="0" applyFont="1" applyFill="1" applyBorder="1" applyAlignment="1">
      <alignment horizontal="center" vertical="center" wrapText="1"/>
    </xf>
    <xf numFmtId="0" fontId="45" fillId="0" borderId="92" xfId="0" applyFont="1" applyFill="1" applyBorder="1" applyAlignment="1">
      <alignment horizontal="center" vertical="center" wrapText="1"/>
    </xf>
    <xf numFmtId="0" fontId="146" fillId="0" borderId="38" xfId="0" applyFont="1" applyFill="1" applyBorder="1" applyAlignment="1">
      <alignment horizontal="left" vertical="center" wrapText="1"/>
    </xf>
    <xf numFmtId="0" fontId="45" fillId="27" borderId="85" xfId="0" applyFont="1" applyFill="1" applyBorder="1" applyAlignment="1">
      <alignment horizontal="center" vertical="center"/>
    </xf>
    <xf numFmtId="0" fontId="146" fillId="0" borderId="36" xfId="0" applyFont="1" applyFill="1" applyBorder="1" applyAlignment="1">
      <alignment horizontal="left" vertical="center" wrapText="1"/>
    </xf>
    <xf numFmtId="14" fontId="45" fillId="0" borderId="52" xfId="0" applyNumberFormat="1" applyFont="1" applyFill="1" applyBorder="1" applyAlignment="1">
      <alignment horizontal="center" vertical="center" wrapText="1"/>
    </xf>
    <xf numFmtId="14" fontId="45" fillId="0" borderId="43" xfId="0" applyNumberFormat="1" applyFont="1" applyFill="1" applyBorder="1" applyAlignment="1">
      <alignment horizontal="center" vertical="center" wrapText="1"/>
    </xf>
    <xf numFmtId="14" fontId="45" fillId="0" borderId="59" xfId="0" applyNumberFormat="1" applyFont="1" applyFill="1" applyBorder="1" applyAlignment="1">
      <alignment horizontal="center" vertical="center" wrapText="1"/>
    </xf>
    <xf numFmtId="0" fontId="0" fillId="27" borderId="27" xfId="0" applyFont="1" applyFill="1" applyBorder="1" applyAlignment="1">
      <alignment horizontal="left" vertical="center" wrapText="1"/>
    </xf>
    <xf numFmtId="0" fontId="0" fillId="0" borderId="24" xfId="0" applyFont="1" applyBorder="1" applyAlignment="1">
      <alignment horizontal="left" vertical="center" wrapText="1"/>
    </xf>
    <xf numFmtId="0" fontId="0" fillId="0" borderId="85" xfId="0" applyBorder="1" applyAlignment="1">
      <alignment horizontal="left" vertical="center" wrapText="1"/>
    </xf>
    <xf numFmtId="0" fontId="45" fillId="27" borderId="85" xfId="0" applyFont="1" applyFill="1" applyBorder="1" applyAlignment="1">
      <alignment horizontal="center" vertical="center" wrapText="1"/>
    </xf>
    <xf numFmtId="14" fontId="45" fillId="0" borderId="35" xfId="0" applyNumberFormat="1" applyFont="1" applyFill="1" applyBorder="1" applyAlignment="1">
      <alignment horizontal="center" vertical="center" wrapText="1"/>
    </xf>
    <xf numFmtId="0" fontId="146" fillId="0" borderId="35" xfId="0" applyFont="1" applyFill="1" applyBorder="1" applyAlignment="1">
      <alignment horizontal="left" vertical="center" wrapText="1"/>
    </xf>
    <xf numFmtId="0" fontId="146" fillId="0" borderId="41" xfId="0" applyFont="1" applyFill="1" applyBorder="1" applyAlignment="1">
      <alignment horizontal="left" vertical="center" wrapText="1"/>
    </xf>
    <xf numFmtId="0" fontId="145" fillId="27" borderId="17" xfId="0" applyFont="1" applyFill="1" applyBorder="1" applyAlignment="1">
      <alignment horizontal="left" vertical="center" wrapText="1"/>
    </xf>
    <xf numFmtId="0" fontId="145" fillId="27" borderId="0" xfId="0" applyFont="1" applyFill="1" applyBorder="1" applyAlignment="1">
      <alignment horizontal="left" vertical="center" wrapText="1"/>
    </xf>
    <xf numFmtId="0" fontId="0" fillId="27" borderId="0" xfId="0" applyFill="1" applyBorder="1" applyAlignment="1">
      <alignment horizontal="left"/>
    </xf>
    <xf numFmtId="0" fontId="0" fillId="0" borderId="0" xfId="0" applyBorder="1" applyAlignment="1">
      <alignment horizontal="left"/>
    </xf>
    <xf numFmtId="0" fontId="0" fillId="0" borderId="115" xfId="0" applyBorder="1" applyAlignment="1">
      <alignment horizontal="left"/>
    </xf>
    <xf numFmtId="0" fontId="146" fillId="27" borderId="90" xfId="0" applyFont="1" applyFill="1" applyBorder="1" applyAlignment="1">
      <alignment horizontal="left" vertical="center" wrapText="1"/>
    </xf>
    <xf numFmtId="0" fontId="146" fillId="27" borderId="91" xfId="0" applyFont="1" applyFill="1" applyBorder="1" applyAlignment="1">
      <alignment horizontal="left" vertical="center" wrapText="1"/>
    </xf>
    <xf numFmtId="0" fontId="0" fillId="27" borderId="91" xfId="0" applyFill="1" applyBorder="1" applyAlignment="1">
      <alignment horizontal="left" vertical="center" wrapText="1"/>
    </xf>
    <xf numFmtId="0" fontId="0" fillId="0" borderId="92" xfId="0" applyBorder="1" applyAlignment="1">
      <alignment horizontal="left" vertical="center" wrapText="1"/>
    </xf>
    <xf numFmtId="0" fontId="45" fillId="0" borderId="35" xfId="0" applyFont="1" applyFill="1" applyBorder="1" applyAlignment="1">
      <alignment horizontal="center" vertical="center" wrapText="1"/>
    </xf>
    <xf numFmtId="0" fontId="39" fillId="27" borderId="98" xfId="0" applyFont="1" applyFill="1" applyBorder="1" applyAlignment="1">
      <alignment horizontal="left" vertical="center" wrapText="1"/>
    </xf>
    <xf numFmtId="0" fontId="99" fillId="27" borderId="33" xfId="0" applyFont="1" applyFill="1" applyBorder="1" applyAlignment="1">
      <alignment horizontal="left" vertical="center" wrapText="1"/>
    </xf>
    <xf numFmtId="0" fontId="39" fillId="0" borderId="52" xfId="0" applyFont="1" applyFill="1" applyBorder="1" applyAlignment="1">
      <alignment horizontal="left" vertical="center" wrapText="1"/>
    </xf>
    <xf numFmtId="0" fontId="39" fillId="0" borderId="43" xfId="0" applyFont="1" applyFill="1" applyBorder="1" applyAlignment="1">
      <alignment horizontal="left" vertical="center" wrapText="1"/>
    </xf>
    <xf numFmtId="0" fontId="39" fillId="0" borderId="37" xfId="0" applyFont="1" applyFill="1" applyBorder="1" applyAlignment="1">
      <alignment horizontal="left" vertical="center" wrapText="1"/>
    </xf>
    <xf numFmtId="0" fontId="39" fillId="0" borderId="36" xfId="0" applyFont="1" applyFill="1" applyBorder="1" applyAlignment="1">
      <alignment horizontal="left" vertical="center" wrapText="1"/>
    </xf>
    <xf numFmtId="0" fontId="39" fillId="0" borderId="42" xfId="0" applyFont="1" applyFill="1" applyBorder="1" applyAlignment="1">
      <alignment horizontal="left" vertical="center" wrapText="1"/>
    </xf>
    <xf numFmtId="0" fontId="39" fillId="27" borderId="104" xfId="0" applyFont="1" applyFill="1" applyBorder="1" applyAlignment="1">
      <alignment horizontal="left" vertical="center" wrapText="1"/>
    </xf>
    <xf numFmtId="0" fontId="99" fillId="27" borderId="38" xfId="0" applyFont="1" applyFill="1" applyBorder="1" applyAlignment="1">
      <alignment horizontal="left" vertical="center" wrapText="1"/>
    </xf>
    <xf numFmtId="0" fontId="39" fillId="0" borderId="55" xfId="0" applyFont="1" applyFill="1" applyBorder="1" applyAlignment="1">
      <alignment horizontal="left" vertical="center" wrapText="1"/>
    </xf>
    <xf numFmtId="0" fontId="39" fillId="0" borderId="86" xfId="0" applyFont="1" applyFill="1" applyBorder="1" applyAlignment="1">
      <alignment horizontal="left" vertical="center" wrapText="1"/>
    </xf>
    <xf numFmtId="0" fontId="45" fillId="27" borderId="25" xfId="0" applyFont="1" applyFill="1" applyBorder="1" applyAlignment="1">
      <alignment horizontal="left" vertical="center" wrapText="1"/>
    </xf>
    <xf numFmtId="0" fontId="45" fillId="27" borderId="27" xfId="0" applyFont="1" applyFill="1" applyBorder="1" applyAlignment="1">
      <alignment horizontal="left" vertical="center" wrapText="1"/>
    </xf>
    <xf numFmtId="0" fontId="45" fillId="0" borderId="94" xfId="0" applyFont="1" applyBorder="1" applyAlignment="1">
      <alignment horizontal="left" vertical="center" wrapText="1"/>
    </xf>
    <xf numFmtId="0" fontId="45" fillId="0" borderId="91" xfId="0" applyFont="1" applyBorder="1" applyAlignment="1">
      <alignment horizontal="left" vertical="center" wrapText="1"/>
    </xf>
    <xf numFmtId="0" fontId="45" fillId="0" borderId="56" xfId="0" applyFont="1" applyBorder="1" applyAlignment="1">
      <alignment horizontal="left" vertical="center" wrapText="1"/>
    </xf>
    <xf numFmtId="0" fontId="156" fillId="0" borderId="0" xfId="0" applyFont="1" applyFill="1" applyBorder="1" applyAlignment="1">
      <alignment horizontal="center" vertical="center"/>
    </xf>
    <xf numFmtId="0" fontId="160" fillId="0" borderId="0" xfId="0" applyFont="1" applyAlignment="1" applyProtection="1">
      <alignment horizontal="center" vertical="center"/>
      <protection locked="0"/>
    </xf>
    <xf numFmtId="0" fontId="0" fillId="0" borderId="0" xfId="0" applyAlignment="1" applyProtection="1">
      <alignment vertical="center"/>
      <protection locked="0"/>
    </xf>
    <xf numFmtId="0" fontId="39" fillId="27" borderId="100" xfId="0" applyFont="1" applyFill="1" applyBorder="1" applyAlignment="1">
      <alignment horizontal="left" vertical="center" wrapText="1"/>
    </xf>
    <xf numFmtId="0" fontId="99" fillId="27" borderId="35" xfId="0" applyFont="1" applyFill="1" applyBorder="1" applyAlignment="1">
      <alignment horizontal="left" vertical="center" wrapText="1"/>
    </xf>
    <xf numFmtId="0" fontId="39" fillId="0" borderId="44" xfId="0" applyFont="1" applyFill="1" applyBorder="1" applyAlignment="1">
      <alignment horizontal="left" vertical="center" wrapText="1"/>
    </xf>
    <xf numFmtId="0" fontId="39" fillId="0" borderId="53" xfId="0" applyFont="1" applyFill="1" applyBorder="1" applyAlignment="1">
      <alignment horizontal="left" vertical="center" wrapText="1"/>
    </xf>
    <xf numFmtId="0" fontId="45" fillId="0" borderId="36" xfId="0" applyFont="1" applyBorder="1" applyAlignment="1">
      <alignment horizontal="center" vertical="center" wrapText="1"/>
    </xf>
    <xf numFmtId="14" fontId="45" fillId="0" borderId="52" xfId="0" applyNumberFormat="1" applyFont="1" applyBorder="1" applyAlignment="1">
      <alignment horizontal="center" vertical="center" wrapText="1"/>
    </xf>
    <xf numFmtId="14" fontId="45" fillId="0" borderId="43" xfId="0" applyNumberFormat="1" applyFont="1" applyBorder="1" applyAlignment="1">
      <alignment horizontal="center" vertical="center" wrapText="1"/>
    </xf>
    <xf numFmtId="14" fontId="45" fillId="0" borderId="37" xfId="0" applyNumberFormat="1" applyFont="1" applyBorder="1" applyAlignment="1">
      <alignment horizontal="center" vertical="center" wrapText="1"/>
    </xf>
    <xf numFmtId="0" fontId="45" fillId="0" borderId="49" xfId="0" applyFont="1" applyBorder="1" applyAlignment="1">
      <alignment horizontal="center" vertical="center" wrapText="1"/>
    </xf>
    <xf numFmtId="14" fontId="45" fillId="0" borderId="51" xfId="0" applyNumberFormat="1" applyFont="1" applyBorder="1" applyAlignment="1">
      <alignment horizontal="center" vertical="center" wrapText="1"/>
    </xf>
    <xf numFmtId="14" fontId="45" fillId="0" borderId="57" xfId="0" applyNumberFormat="1" applyFont="1" applyBorder="1" applyAlignment="1">
      <alignment horizontal="center" vertical="center" wrapText="1"/>
    </xf>
    <xf numFmtId="14" fontId="45" fillId="0" borderId="47" xfId="0" applyNumberFormat="1" applyFont="1" applyBorder="1" applyAlignment="1">
      <alignment horizontal="center" vertical="center" wrapText="1"/>
    </xf>
    <xf numFmtId="0" fontId="154" fillId="0" borderId="26" xfId="0" applyFont="1" applyBorder="1" applyAlignment="1">
      <alignment horizontal="center"/>
    </xf>
    <xf numFmtId="0" fontId="161" fillId="0" borderId="0" xfId="0" applyFont="1" applyFill="1" applyAlignment="1">
      <alignment horizontal="center" vertical="center" wrapText="1"/>
    </xf>
    <xf numFmtId="0" fontId="45" fillId="27" borderId="25" xfId="0" applyFont="1" applyFill="1" applyBorder="1" applyAlignment="1">
      <alignment horizontal="center" vertical="center" wrapText="1"/>
    </xf>
    <xf numFmtId="0" fontId="37" fillId="27" borderId="33" xfId="0" applyFont="1" applyFill="1" applyBorder="1" applyAlignment="1">
      <alignment horizontal="center" vertical="center" wrapText="1"/>
    </xf>
    <xf numFmtId="0" fontId="37" fillId="27" borderId="46" xfId="0" applyFont="1" applyFill="1" applyBorder="1" applyAlignment="1">
      <alignment horizontal="center" vertical="center" wrapText="1"/>
    </xf>
    <xf numFmtId="0" fontId="37" fillId="27" borderId="24" xfId="0" applyFont="1" applyFill="1" applyBorder="1" applyAlignment="1">
      <alignment horizontal="center" vertical="center" wrapText="1"/>
    </xf>
    <xf numFmtId="0" fontId="37" fillId="27" borderId="28" xfId="0" applyFont="1" applyFill="1" applyBorder="1" applyAlignment="1">
      <alignment horizontal="center" vertical="center" wrapText="1"/>
    </xf>
    <xf numFmtId="0" fontId="96" fillId="0" borderId="26" xfId="0" applyFont="1" applyBorder="1" applyAlignment="1">
      <alignment horizontal="center" vertical="center" wrapText="1"/>
    </xf>
    <xf numFmtId="0" fontId="96" fillId="0" borderId="26" xfId="0" applyFont="1" applyBorder="1" applyAlignment="1">
      <alignment horizontal="center"/>
    </xf>
    <xf numFmtId="0" fontId="82" fillId="0" borderId="16" xfId="0" applyFont="1" applyBorder="1" applyAlignment="1">
      <alignment horizontal="left"/>
    </xf>
    <xf numFmtId="0" fontId="78" fillId="0" borderId="0" xfId="0" applyFont="1" applyAlignment="1">
      <alignment horizontal="left"/>
    </xf>
    <xf numFmtId="14" fontId="96" fillId="0" borderId="16" xfId="0" applyNumberFormat="1" applyFont="1" applyBorder="1" applyAlignment="1">
      <alignment horizontal="left"/>
    </xf>
    <xf numFmtId="0" fontId="156" fillId="0" borderId="0" xfId="0" applyFont="1" applyAlignment="1">
      <alignment horizontal="center" vertical="center"/>
    </xf>
    <xf numFmtId="0" fontId="39" fillId="0" borderId="98" xfId="0" applyFont="1" applyFill="1" applyBorder="1" applyAlignment="1">
      <alignment horizontal="left" vertical="center" wrapText="1"/>
    </xf>
    <xf numFmtId="0" fontId="99" fillId="0" borderId="33" xfId="0" applyFont="1" applyFill="1" applyBorder="1" applyAlignment="1">
      <alignment horizontal="left" vertical="center" wrapText="1"/>
    </xf>
    <xf numFmtId="0" fontId="39" fillId="0" borderId="104" xfId="0" applyFont="1" applyFill="1" applyBorder="1" applyAlignment="1">
      <alignment horizontal="left" vertical="center" wrapText="1"/>
    </xf>
    <xf numFmtId="0" fontId="99" fillId="0" borderId="38"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39" fillId="0" borderId="106" xfId="0" applyFont="1" applyFill="1" applyBorder="1" applyAlignment="1">
      <alignment horizontal="left" vertical="center" wrapText="1"/>
    </xf>
    <xf numFmtId="0" fontId="99" fillId="0" borderId="39" xfId="0" applyFont="1" applyFill="1" applyBorder="1" applyAlignment="1">
      <alignment horizontal="left" vertical="center" wrapText="1"/>
    </xf>
    <xf numFmtId="0" fontId="39" fillId="0" borderId="48" xfId="0" applyFont="1" applyFill="1" applyBorder="1" applyAlignment="1">
      <alignment horizontal="left" vertical="center" wrapText="1"/>
    </xf>
    <xf numFmtId="0" fontId="39" fillId="0" borderId="61" xfId="0" applyFont="1" applyFill="1" applyBorder="1" applyAlignment="1">
      <alignment horizontal="left" vertical="center" wrapText="1"/>
    </xf>
    <xf numFmtId="0" fontId="39" fillId="0" borderId="100" xfId="0" applyFont="1" applyFill="1" applyBorder="1" applyAlignment="1">
      <alignment horizontal="left" vertical="center" wrapText="1"/>
    </xf>
    <xf numFmtId="0" fontId="99" fillId="0" borderId="35" xfId="0" applyFont="1" applyFill="1" applyBorder="1" applyAlignment="1">
      <alignment horizontal="left" vertical="center" wrapText="1"/>
    </xf>
    <xf numFmtId="169" fontId="45" fillId="0" borderId="36" xfId="0" applyNumberFormat="1" applyFont="1" applyBorder="1" applyAlignment="1">
      <alignment horizontal="center" vertical="center" wrapText="1"/>
    </xf>
    <xf numFmtId="169" fontId="45" fillId="0" borderId="42" xfId="0" applyNumberFormat="1" applyFont="1" applyBorder="1" applyAlignment="1">
      <alignment horizontal="center" vertical="center" wrapText="1"/>
    </xf>
    <xf numFmtId="0" fontId="146" fillId="25" borderId="24" xfId="0" applyFont="1" applyFill="1" applyBorder="1" applyAlignment="1">
      <alignment horizontal="left" vertical="center"/>
    </xf>
    <xf numFmtId="0" fontId="0" fillId="25" borderId="24" xfId="0" applyFill="1" applyBorder="1" applyAlignment="1">
      <alignment horizontal="left" vertical="center"/>
    </xf>
    <xf numFmtId="0" fontId="45" fillId="0" borderId="42" xfId="0" applyFont="1" applyBorder="1" applyAlignment="1">
      <alignment horizontal="center" vertical="center" wrapText="1"/>
    </xf>
    <xf numFmtId="0" fontId="2" fillId="27" borderId="0" xfId="0" applyNumberFormat="1" applyFont="1" applyFill="1" applyAlignment="1">
      <alignment horizontal="center" vertical="center"/>
    </xf>
    <xf numFmtId="0" fontId="102" fillId="27" borderId="0" xfId="0" applyNumberFormat="1" applyFont="1" applyFill="1" applyAlignment="1">
      <alignment horizontal="center" vertical="center"/>
    </xf>
    <xf numFmtId="0" fontId="102" fillId="27" borderId="0" xfId="0" applyFont="1" applyFill="1" applyAlignment="1">
      <alignment horizontal="center" vertical="center"/>
    </xf>
    <xf numFmtId="0" fontId="162" fillId="0" borderId="0" xfId="0" applyFont="1" applyAlignment="1" applyProtection="1">
      <protection locked="0"/>
    </xf>
    <xf numFmtId="169" fontId="45" fillId="0" borderId="38" xfId="0" applyNumberFormat="1" applyFont="1" applyBorder="1" applyAlignment="1">
      <alignment horizontal="center" vertical="center" wrapText="1"/>
    </xf>
    <xf numFmtId="14" fontId="45" fillId="0" borderId="52" xfId="0" applyNumberFormat="1" applyFont="1" applyBorder="1" applyAlignment="1">
      <alignment horizontal="left" vertical="center" wrapText="1"/>
    </xf>
    <xf numFmtId="14" fontId="45" fillId="0" borderId="43" xfId="0" applyNumberFormat="1" applyFont="1" applyBorder="1" applyAlignment="1">
      <alignment horizontal="left" vertical="center" wrapText="1"/>
    </xf>
    <xf numFmtId="14" fontId="45" fillId="0" borderId="37" xfId="0" applyNumberFormat="1" applyFont="1" applyBorder="1" applyAlignment="1">
      <alignment horizontal="left" vertical="center" wrapText="1"/>
    </xf>
    <xf numFmtId="0" fontId="45" fillId="0" borderId="52" xfId="0" applyNumberFormat="1" applyFont="1" applyBorder="1" applyAlignment="1">
      <alignment horizontal="left" vertical="center" wrapText="1"/>
    </xf>
    <xf numFmtId="0" fontId="45" fillId="0" borderId="43" xfId="0" applyNumberFormat="1" applyFont="1" applyBorder="1" applyAlignment="1">
      <alignment horizontal="left" vertical="center" wrapText="1"/>
    </xf>
    <xf numFmtId="0" fontId="45" fillId="0" borderId="37" xfId="0" applyNumberFormat="1" applyFont="1" applyBorder="1" applyAlignment="1">
      <alignment horizontal="left" vertical="center" wrapText="1"/>
    </xf>
    <xf numFmtId="0" fontId="146" fillId="25" borderId="85" xfId="0" applyFont="1" applyFill="1" applyBorder="1" applyAlignment="1">
      <alignment horizontal="left" vertical="center"/>
    </xf>
    <xf numFmtId="0" fontId="45" fillId="0" borderId="35" xfId="0" applyFont="1" applyBorder="1" applyAlignment="1">
      <alignment horizontal="center" vertical="center" wrapText="1"/>
    </xf>
    <xf numFmtId="0" fontId="45" fillId="0" borderId="41" xfId="0" applyFont="1" applyBorder="1" applyAlignment="1">
      <alignment horizontal="center" vertical="center" wrapText="1"/>
    </xf>
    <xf numFmtId="169" fontId="45" fillId="0" borderId="102" xfId="0" applyNumberFormat="1" applyFont="1" applyBorder="1" applyAlignment="1">
      <alignment horizontal="center" vertical="center" wrapText="1"/>
    </xf>
    <xf numFmtId="0" fontId="81" fillId="27" borderId="27" xfId="0" applyFont="1" applyFill="1" applyBorder="1" applyAlignment="1">
      <alignment horizontal="center" vertical="center"/>
    </xf>
    <xf numFmtId="0" fontId="111" fillId="27" borderId="24" xfId="0" applyFont="1" applyFill="1" applyBorder="1" applyAlignment="1">
      <alignment horizontal="center" vertical="center"/>
    </xf>
    <xf numFmtId="0" fontId="111" fillId="27" borderId="28" xfId="0" applyFont="1" applyFill="1" applyBorder="1" applyAlignment="1">
      <alignment horizontal="center" vertical="center"/>
    </xf>
    <xf numFmtId="0" fontId="112" fillId="25" borderId="33" xfId="0" applyFont="1" applyFill="1" applyBorder="1" applyAlignment="1">
      <alignment horizontal="center" vertical="center" wrapText="1"/>
    </xf>
    <xf numFmtId="0" fontId="112" fillId="25" borderId="24" xfId="0" applyFont="1" applyFill="1" applyBorder="1" applyAlignment="1">
      <alignment horizontal="center" vertical="center" wrapText="1"/>
    </xf>
    <xf numFmtId="173" fontId="39" fillId="0" borderId="52" xfId="0" applyNumberFormat="1" applyFont="1" applyBorder="1" applyAlignment="1">
      <alignment horizontal="left" vertical="center" wrapText="1"/>
    </xf>
    <xf numFmtId="173" fontId="39" fillId="0" borderId="43" xfId="0" applyNumberFormat="1" applyFont="1" applyBorder="1" applyAlignment="1">
      <alignment horizontal="left" vertical="center" wrapText="1"/>
    </xf>
    <xf numFmtId="173" fontId="39" fillId="0" borderId="37" xfId="0" applyNumberFormat="1" applyFont="1" applyBorder="1" applyAlignment="1">
      <alignment horizontal="left" vertical="center" wrapText="1"/>
    </xf>
    <xf numFmtId="0" fontId="45" fillId="0" borderId="51" xfId="0" applyFont="1" applyBorder="1" applyAlignment="1">
      <alignment horizontal="left" vertical="center" wrapText="1"/>
    </xf>
    <xf numFmtId="0" fontId="45" fillId="0" borderId="57" xfId="0" applyFont="1" applyBorder="1" applyAlignment="1">
      <alignment horizontal="left" vertical="center" wrapText="1"/>
    </xf>
    <xf numFmtId="0" fontId="45" fillId="0" borderId="47" xfId="0" applyFont="1" applyBorder="1" applyAlignment="1">
      <alignment horizontal="left" vertical="center" wrapText="1"/>
    </xf>
    <xf numFmtId="0" fontId="45" fillId="0" borderId="52" xfId="0" applyFont="1" applyBorder="1" applyAlignment="1">
      <alignment horizontal="left" vertical="center" wrapText="1"/>
    </xf>
    <xf numFmtId="0" fontId="45" fillId="0" borderId="43" xfId="0" applyFont="1" applyBorder="1" applyAlignment="1">
      <alignment horizontal="left" vertical="center" wrapText="1"/>
    </xf>
    <xf numFmtId="0" fontId="45" fillId="0" borderId="37" xfId="0" applyFont="1" applyBorder="1" applyAlignment="1">
      <alignment horizontal="left" vertical="center" wrapText="1"/>
    </xf>
    <xf numFmtId="0" fontId="45" fillId="21" borderId="46" xfId="0" applyFont="1" applyFill="1" applyBorder="1" applyAlignment="1" applyProtection="1">
      <alignment horizontal="left" vertical="center" wrapText="1"/>
      <protection locked="0"/>
    </xf>
    <xf numFmtId="0" fontId="45" fillId="21" borderId="24" xfId="0" applyFont="1" applyFill="1" applyBorder="1" applyAlignment="1" applyProtection="1">
      <alignment horizontal="left" vertical="center" wrapText="1"/>
      <protection locked="0"/>
    </xf>
    <xf numFmtId="0" fontId="45" fillId="21" borderId="28" xfId="0" applyFont="1" applyFill="1" applyBorder="1" applyAlignment="1" applyProtection="1">
      <alignment horizontal="left" vertical="center" wrapText="1"/>
      <protection locked="0"/>
    </xf>
    <xf numFmtId="0" fontId="1" fillId="27" borderId="27" xfId="0" applyFont="1" applyFill="1" applyBorder="1" applyAlignment="1">
      <alignment horizontal="left" vertical="center"/>
    </xf>
    <xf numFmtId="0" fontId="1" fillId="27" borderId="24" xfId="0" applyFont="1" applyFill="1" applyBorder="1" applyAlignment="1">
      <alignment horizontal="left" vertical="center"/>
    </xf>
    <xf numFmtId="0" fontId="84" fillId="16" borderId="0" xfId="0" applyFont="1" applyFill="1" applyBorder="1" applyAlignment="1">
      <alignment horizontal="center" vertical="center"/>
    </xf>
    <xf numFmtId="0" fontId="122" fillId="24" borderId="0" xfId="0" applyFont="1" applyFill="1" applyBorder="1" applyAlignment="1">
      <alignment horizontal="center" vertical="center" wrapText="1"/>
    </xf>
    <xf numFmtId="0" fontId="122" fillId="27" borderId="0" xfId="0" applyFont="1" applyFill="1" applyBorder="1" applyAlignment="1">
      <alignment horizontal="center" vertical="center"/>
    </xf>
    <xf numFmtId="173" fontId="45" fillId="21" borderId="40" xfId="0" applyNumberFormat="1" applyFont="1" applyFill="1" applyBorder="1" applyAlignment="1" applyProtection="1">
      <alignment horizontal="left" vertical="center" wrapText="1"/>
      <protection locked="0"/>
    </xf>
    <xf numFmtId="173" fontId="45" fillId="21" borderId="25" xfId="0" applyNumberFormat="1" applyFont="1" applyFill="1" applyBorder="1" applyAlignment="1" applyProtection="1">
      <alignment horizontal="left" vertical="center" wrapText="1"/>
      <protection locked="0"/>
    </xf>
    <xf numFmtId="0" fontId="45" fillId="21" borderId="51" xfId="0" applyFont="1" applyFill="1" applyBorder="1" applyAlignment="1" applyProtection="1">
      <alignment horizontal="left" vertical="center" wrapText="1"/>
      <protection locked="0"/>
    </xf>
    <xf numFmtId="0" fontId="45" fillId="21" borderId="57" xfId="0" applyFont="1" applyFill="1" applyBorder="1" applyAlignment="1" applyProtection="1">
      <alignment horizontal="left" vertical="center" wrapText="1"/>
      <protection locked="0"/>
    </xf>
    <xf numFmtId="0" fontId="45" fillId="21" borderId="47" xfId="0" applyFont="1" applyFill="1" applyBorder="1" applyAlignment="1" applyProtection="1">
      <alignment horizontal="left" vertical="center" wrapText="1"/>
      <protection locked="0"/>
    </xf>
    <xf numFmtId="0" fontId="45" fillId="21" borderId="94" xfId="0" applyFont="1" applyFill="1" applyBorder="1" applyAlignment="1" applyProtection="1">
      <alignment horizontal="left" vertical="center" wrapText="1"/>
      <protection locked="0"/>
    </xf>
    <xf numFmtId="0" fontId="45" fillId="21" borderId="91" xfId="0" applyFont="1" applyFill="1" applyBorder="1" applyAlignment="1" applyProtection="1">
      <alignment horizontal="left" vertical="center" wrapText="1"/>
      <protection locked="0"/>
    </xf>
    <xf numFmtId="0" fontId="45" fillId="21" borderId="56" xfId="0" applyFont="1" applyFill="1" applyBorder="1" applyAlignment="1" applyProtection="1">
      <alignment horizontal="left" vertical="center" wrapText="1"/>
      <protection locked="0"/>
    </xf>
    <xf numFmtId="0" fontId="45" fillId="21" borderId="52" xfId="0" applyFont="1" applyFill="1" applyBorder="1" applyAlignment="1" applyProtection="1">
      <alignment horizontal="left" vertical="center" wrapText="1"/>
      <protection locked="0"/>
    </xf>
    <xf numFmtId="0" fontId="45" fillId="21" borderId="37" xfId="0" applyFont="1" applyFill="1" applyBorder="1" applyAlignment="1" applyProtection="1">
      <alignment horizontal="left" vertical="center" wrapText="1"/>
      <protection locked="0"/>
    </xf>
    <xf numFmtId="169" fontId="45" fillId="21" borderId="94" xfId="0" applyNumberFormat="1" applyFont="1" applyFill="1" applyBorder="1" applyAlignment="1" applyProtection="1">
      <alignment horizontal="left" vertical="center" wrapText="1"/>
      <protection locked="0"/>
    </xf>
    <xf numFmtId="169" fontId="45" fillId="21" borderId="56" xfId="0" applyNumberFormat="1" applyFont="1" applyFill="1" applyBorder="1" applyAlignment="1" applyProtection="1">
      <alignment horizontal="left" vertical="center" wrapText="1"/>
      <protection locked="0"/>
    </xf>
    <xf numFmtId="49" fontId="146" fillId="21" borderId="94" xfId="0" applyNumberFormat="1" applyFont="1" applyFill="1" applyBorder="1" applyAlignment="1" applyProtection="1">
      <alignment horizontal="left" vertical="center" wrapText="1"/>
      <protection locked="0"/>
    </xf>
    <xf numFmtId="49" fontId="146" fillId="21" borderId="91" xfId="0" applyNumberFormat="1" applyFont="1" applyFill="1" applyBorder="1" applyAlignment="1" applyProtection="1">
      <alignment horizontal="left" vertical="center" wrapText="1"/>
      <protection locked="0"/>
    </xf>
    <xf numFmtId="49" fontId="146" fillId="21" borderId="56" xfId="0" applyNumberFormat="1" applyFont="1" applyFill="1" applyBorder="1" applyAlignment="1" applyProtection="1">
      <alignment horizontal="left" vertical="center" wrapText="1"/>
      <protection locked="0"/>
    </xf>
    <xf numFmtId="0" fontId="146" fillId="21" borderId="54" xfId="0" applyFont="1" applyFill="1" applyBorder="1" applyAlignment="1" applyProtection="1">
      <alignment horizontal="left" vertical="center" wrapText="1"/>
      <protection locked="0"/>
    </xf>
    <xf numFmtId="0" fontId="146" fillId="21" borderId="34" xfId="0" applyFont="1" applyFill="1" applyBorder="1" applyAlignment="1" applyProtection="1">
      <alignment horizontal="left" vertical="center" wrapText="1"/>
      <protection locked="0"/>
    </xf>
    <xf numFmtId="0" fontId="146" fillId="21" borderId="52" xfId="0" applyFont="1" applyFill="1" applyBorder="1" applyAlignment="1" applyProtection="1">
      <alignment horizontal="left" vertical="center" wrapText="1"/>
      <protection locked="0"/>
    </xf>
    <xf numFmtId="0" fontId="146" fillId="21" borderId="37" xfId="0" applyFont="1" applyFill="1" applyBorder="1" applyAlignment="1" applyProtection="1">
      <alignment horizontal="left" vertical="center" wrapText="1"/>
      <protection locked="0"/>
    </xf>
    <xf numFmtId="0" fontId="146" fillId="21" borderId="58" xfId="0" applyFont="1" applyFill="1" applyBorder="1" applyAlignment="1" applyProtection="1">
      <alignment horizontal="left" vertical="center" wrapText="1"/>
      <protection locked="0"/>
    </xf>
    <xf numFmtId="0" fontId="146" fillId="21" borderId="16" xfId="0" applyFont="1" applyFill="1" applyBorder="1" applyAlignment="1" applyProtection="1">
      <alignment horizontal="left" vertical="center" wrapText="1"/>
      <protection locked="0"/>
    </xf>
    <xf numFmtId="0" fontId="146" fillId="21" borderId="24" xfId="0" applyFont="1" applyFill="1" applyBorder="1" applyAlignment="1" applyProtection="1">
      <alignment horizontal="left" vertical="center" wrapText="1"/>
      <protection locked="0"/>
    </xf>
    <xf numFmtId="0" fontId="146" fillId="21" borderId="32" xfId="0" applyFont="1" applyFill="1" applyBorder="1" applyAlignment="1" applyProtection="1">
      <alignment horizontal="left" vertical="center" wrapText="1"/>
      <protection locked="0"/>
    </xf>
    <xf numFmtId="0" fontId="15" fillId="21" borderId="51" xfId="58" applyFill="1" applyBorder="1" applyAlignment="1" applyProtection="1">
      <alignment horizontal="left" vertical="center" wrapText="1"/>
      <protection locked="0"/>
    </xf>
    <xf numFmtId="0" fontId="146" fillId="21" borderId="47" xfId="0" applyFont="1" applyFill="1" applyBorder="1" applyAlignment="1" applyProtection="1">
      <alignment horizontal="left" vertical="center" wrapText="1"/>
      <protection locked="0"/>
    </xf>
    <xf numFmtId="0" fontId="15" fillId="21" borderId="54" xfId="58" applyFill="1" applyBorder="1" applyAlignment="1" applyProtection="1">
      <alignment horizontal="left" vertical="center" wrapText="1"/>
      <protection locked="0"/>
    </xf>
    <xf numFmtId="49" fontId="146" fillId="21" borderId="52" xfId="0" applyNumberFormat="1" applyFont="1" applyFill="1" applyBorder="1" applyAlignment="1" applyProtection="1">
      <alignment horizontal="left" vertical="center" wrapText="1"/>
      <protection locked="0"/>
    </xf>
    <xf numFmtId="49" fontId="146" fillId="21" borderId="37" xfId="0" applyNumberFormat="1" applyFont="1" applyFill="1" applyBorder="1" applyAlignment="1" applyProtection="1">
      <alignment horizontal="left" vertical="center" wrapText="1"/>
      <protection locked="0"/>
    </xf>
    <xf numFmtId="0" fontId="74" fillId="27" borderId="0" xfId="68" applyFont="1" applyFill="1" applyBorder="1" applyAlignment="1">
      <alignment horizontal="left" vertical="center" wrapText="1"/>
    </xf>
    <xf numFmtId="0" fontId="39" fillId="28" borderId="51" xfId="68" applyFont="1" applyFill="1" applyBorder="1" applyAlignment="1" applyProtection="1">
      <alignment horizontal="left" vertical="center" wrapText="1"/>
      <protection locked="0"/>
    </xf>
    <xf numFmtId="0" fontId="39" fillId="28" borderId="57" xfId="68" applyFont="1" applyFill="1" applyBorder="1" applyAlignment="1" applyProtection="1">
      <alignment horizontal="left" vertical="center" wrapText="1"/>
      <protection locked="0"/>
    </xf>
    <xf numFmtId="0" fontId="39" fillId="28" borderId="47" xfId="68" applyFont="1" applyFill="1" applyBorder="1" applyAlignment="1" applyProtection="1">
      <alignment horizontal="left" vertical="center" wrapText="1"/>
      <protection locked="0"/>
    </xf>
    <xf numFmtId="49" fontId="39" fillId="21" borderId="52" xfId="68" applyNumberFormat="1" applyFont="1" applyFill="1" applyBorder="1" applyAlignment="1" applyProtection="1">
      <alignment horizontal="left" vertical="center" wrapText="1"/>
      <protection locked="0"/>
    </xf>
    <xf numFmtId="49" fontId="39" fillId="21" borderId="43" xfId="68" applyNumberFormat="1" applyFont="1" applyFill="1" applyBorder="1" applyAlignment="1" applyProtection="1">
      <alignment horizontal="left" vertical="center" wrapText="1"/>
      <protection locked="0"/>
    </xf>
    <xf numFmtId="49" fontId="39" fillId="21" borderId="37" xfId="68" applyNumberFormat="1" applyFont="1" applyFill="1" applyBorder="1" applyAlignment="1" applyProtection="1">
      <alignment horizontal="left" vertical="center" wrapText="1"/>
      <protection locked="0"/>
    </xf>
    <xf numFmtId="49" fontId="39" fillId="21" borderId="94" xfId="68" applyNumberFormat="1" applyFont="1" applyFill="1" applyBorder="1" applyAlignment="1" applyProtection="1">
      <alignment horizontal="left" vertical="center" wrapText="1"/>
      <protection locked="0"/>
    </xf>
    <xf numFmtId="49" fontId="39" fillId="21" borderId="91" xfId="68" applyNumberFormat="1" applyFont="1" applyFill="1" applyBorder="1" applyAlignment="1" applyProtection="1">
      <alignment horizontal="left" vertical="center" wrapText="1"/>
      <protection locked="0"/>
    </xf>
    <xf numFmtId="49" fontId="39" fillId="21" borderId="56" xfId="68" applyNumberFormat="1" applyFont="1" applyFill="1" applyBorder="1" applyAlignment="1" applyProtection="1">
      <alignment horizontal="left" vertical="center" wrapText="1"/>
      <protection locked="0"/>
    </xf>
    <xf numFmtId="0" fontId="93" fillId="24" borderId="0" xfId="0" applyFont="1" applyFill="1" applyBorder="1" applyAlignment="1">
      <alignment horizontal="center" vertical="center"/>
    </xf>
    <xf numFmtId="0" fontId="90" fillId="27" borderId="0" xfId="68" applyFont="1" applyFill="1" applyBorder="1" applyAlignment="1">
      <alignment horizontal="left" vertical="center"/>
    </xf>
    <xf numFmtId="0" fontId="75" fillId="27" borderId="0" xfId="68" applyFont="1" applyFill="1" applyBorder="1" applyAlignment="1">
      <alignment horizontal="left" vertical="center"/>
    </xf>
    <xf numFmtId="49" fontId="146" fillId="21" borderId="40" xfId="0" applyNumberFormat="1" applyFont="1" applyFill="1" applyBorder="1" applyAlignment="1" applyProtection="1">
      <alignment horizontal="left" vertical="center" wrapText="1"/>
      <protection locked="0"/>
    </xf>
    <xf numFmtId="49" fontId="146" fillId="21" borderId="25" xfId="0" applyNumberFormat="1" applyFont="1" applyFill="1" applyBorder="1" applyAlignment="1" applyProtection="1">
      <alignment horizontal="left" vertical="center" wrapText="1"/>
      <protection locked="0"/>
    </xf>
    <xf numFmtId="49" fontId="146" fillId="21" borderId="31" xfId="0" applyNumberFormat="1" applyFont="1" applyFill="1" applyBorder="1" applyAlignment="1" applyProtection="1">
      <alignment horizontal="left" vertical="center" wrapText="1"/>
      <protection locked="0"/>
    </xf>
    <xf numFmtId="0" fontId="39" fillId="28" borderId="42" xfId="68" applyFont="1" applyFill="1" applyBorder="1" applyAlignment="1" applyProtection="1">
      <alignment horizontal="center" vertical="center" wrapText="1"/>
      <protection locked="0"/>
    </xf>
    <xf numFmtId="0" fontId="39" fillId="28" borderId="97" xfId="68" applyFont="1" applyFill="1" applyBorder="1" applyAlignment="1" applyProtection="1">
      <alignment horizontal="center" vertical="center" wrapText="1"/>
      <protection locked="0"/>
    </xf>
    <xf numFmtId="49" fontId="39" fillId="21" borderId="86" xfId="68" applyNumberFormat="1" applyFont="1" applyFill="1" applyBorder="1" applyAlignment="1" applyProtection="1">
      <alignment horizontal="left" vertical="center" wrapText="1"/>
      <protection locked="0"/>
    </xf>
    <xf numFmtId="49" fontId="39" fillId="21" borderId="87" xfId="68" applyNumberFormat="1" applyFont="1" applyFill="1" applyBorder="1" applyAlignment="1" applyProtection="1">
      <alignment horizontal="left" vertical="center" wrapText="1"/>
      <protection locked="0"/>
    </xf>
    <xf numFmtId="49" fontId="146" fillId="28" borderId="42" xfId="0" applyNumberFormat="1" applyFont="1" applyFill="1" applyBorder="1" applyAlignment="1" applyProtection="1">
      <alignment horizontal="left" vertical="center" wrapText="1"/>
      <protection locked="0"/>
    </xf>
    <xf numFmtId="49" fontId="146" fillId="28" borderId="99" xfId="0" applyNumberFormat="1" applyFont="1" applyFill="1" applyBorder="1" applyAlignment="1" applyProtection="1">
      <alignment horizontal="left" vertical="center" wrapText="1"/>
      <protection locked="0"/>
    </xf>
    <xf numFmtId="0" fontId="0" fillId="27" borderId="25" xfId="0" applyFont="1" applyFill="1" applyBorder="1" applyAlignment="1">
      <alignment horizontal="center" vertical="center"/>
    </xf>
    <xf numFmtId="49" fontId="146" fillId="28" borderId="37" xfId="0" applyNumberFormat="1" applyFont="1" applyFill="1" applyBorder="1" applyAlignment="1" applyProtection="1">
      <alignment horizontal="left" vertical="center" wrapText="1"/>
      <protection locked="0"/>
    </xf>
    <xf numFmtId="0" fontId="18" fillId="27" borderId="25" xfId="68" applyFont="1" applyFill="1" applyBorder="1" applyAlignment="1">
      <alignment horizontal="left" vertical="center"/>
    </xf>
    <xf numFmtId="0" fontId="0" fillId="27" borderId="27" xfId="0" applyFont="1" applyFill="1" applyBorder="1" applyAlignment="1">
      <alignment horizontal="left" vertical="center"/>
    </xf>
    <xf numFmtId="0" fontId="52" fillId="27" borderId="0" xfId="68" applyFont="1" applyFill="1" applyBorder="1" applyAlignment="1">
      <alignment horizontal="left" vertical="center" wrapText="1"/>
    </xf>
    <xf numFmtId="0" fontId="39" fillId="28" borderId="86" xfId="68" applyFont="1" applyFill="1" applyBorder="1" applyAlignment="1" applyProtection="1">
      <alignment horizontal="center" vertical="center" wrapText="1"/>
      <protection locked="0"/>
    </xf>
    <xf numFmtId="0" fontId="39" fillId="28" borderId="95" xfId="68" applyFont="1" applyFill="1" applyBorder="1" applyAlignment="1" applyProtection="1">
      <alignment horizontal="center" vertical="center" wrapText="1"/>
      <protection locked="0"/>
    </xf>
    <xf numFmtId="0" fontId="0" fillId="27" borderId="33" xfId="0" applyFont="1" applyFill="1" applyBorder="1" applyAlignment="1" applyProtection="1">
      <alignment horizontal="center" vertical="center"/>
    </xf>
    <xf numFmtId="0" fontId="39" fillId="21" borderId="45" xfId="68" applyFont="1"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xf>
    <xf numFmtId="0" fontId="0" fillId="0" borderId="37" xfId="0" applyBorder="1" applyAlignment="1" applyProtection="1">
      <alignment horizontal="left" vertical="center" wrapText="1"/>
      <protection locked="0"/>
    </xf>
    <xf numFmtId="14" fontId="39" fillId="28" borderId="42" xfId="68" applyNumberFormat="1" applyFont="1" applyFill="1" applyBorder="1" applyAlignment="1" applyProtection="1">
      <alignment horizontal="center" vertical="center" wrapText="1"/>
      <protection locked="0"/>
    </xf>
    <xf numFmtId="14" fontId="39" fillId="28" borderId="97" xfId="68" applyNumberFormat="1" applyFont="1" applyFill="1" applyBorder="1" applyAlignment="1" applyProtection="1">
      <alignment horizontal="center" vertical="center" wrapText="1"/>
      <protection locked="0"/>
    </xf>
    <xf numFmtId="49" fontId="146" fillId="28" borderId="32" xfId="0" applyNumberFormat="1" applyFont="1" applyFill="1" applyBorder="1" applyAlignment="1" applyProtection="1">
      <alignment horizontal="left" vertical="center" wrapText="1"/>
      <protection locked="0"/>
    </xf>
    <xf numFmtId="49" fontId="146" fillId="28" borderId="31" xfId="0" applyNumberFormat="1" applyFont="1" applyFill="1" applyBorder="1" applyAlignment="1" applyProtection="1">
      <alignment horizontal="left" vertical="center" wrapText="1"/>
      <protection locked="0"/>
    </xf>
    <xf numFmtId="49" fontId="146" fillId="28" borderId="33" xfId="0" applyNumberFormat="1" applyFont="1" applyFill="1" applyBorder="1" applyAlignment="1" applyProtection="1">
      <alignment horizontal="center" vertical="center" wrapText="1"/>
      <protection locked="0"/>
    </xf>
    <xf numFmtId="49" fontId="146" fillId="28" borderId="40" xfId="0" applyNumberFormat="1" applyFont="1" applyFill="1" applyBorder="1" applyAlignment="1" applyProtection="1">
      <alignment horizontal="center" vertical="center" wrapText="1"/>
      <protection locked="0"/>
    </xf>
    <xf numFmtId="0" fontId="18" fillId="27" borderId="25" xfId="0" applyFont="1" applyFill="1" applyBorder="1" applyAlignment="1">
      <alignment horizontal="left" vertical="center" wrapText="1"/>
    </xf>
    <xf numFmtId="0" fontId="18" fillId="27" borderId="27" xfId="0" applyFont="1" applyFill="1" applyBorder="1" applyAlignment="1">
      <alignment horizontal="left" vertical="center" wrapText="1"/>
    </xf>
    <xf numFmtId="0" fontId="18" fillId="27" borderId="40" xfId="68" applyFont="1" applyFill="1" applyBorder="1" applyAlignment="1">
      <alignment horizontal="center" vertical="center" wrapText="1"/>
    </xf>
    <xf numFmtId="0" fontId="18" fillId="27" borderId="98" xfId="68" applyFont="1" applyFill="1" applyBorder="1" applyAlignment="1">
      <alignment horizontal="center" vertical="center" wrapText="1"/>
    </xf>
    <xf numFmtId="0" fontId="18" fillId="27" borderId="27" xfId="68" applyFont="1" applyFill="1" applyBorder="1" applyAlignment="1">
      <alignment horizontal="left" vertical="center"/>
    </xf>
    <xf numFmtId="49" fontId="39" fillId="21" borderId="53" xfId="68" applyNumberFormat="1" applyFont="1" applyFill="1" applyBorder="1" applyAlignment="1" applyProtection="1">
      <alignment horizontal="left" vertical="center" wrapText="1"/>
      <protection locked="0"/>
    </xf>
    <xf numFmtId="49" fontId="39" fillId="21" borderId="84" xfId="68" applyNumberFormat="1" applyFont="1" applyFill="1" applyBorder="1" applyAlignment="1" applyProtection="1">
      <alignment horizontal="left" vertical="center" wrapText="1"/>
      <protection locked="0"/>
    </xf>
    <xf numFmtId="49" fontId="39" fillId="21" borderId="101" xfId="68" applyNumberFormat="1" applyFont="1" applyFill="1" applyBorder="1" applyAlignment="1" applyProtection="1">
      <alignment horizontal="left" vertical="center" wrapText="1"/>
      <protection locked="0"/>
    </xf>
    <xf numFmtId="0" fontId="93" fillId="24" borderId="0" xfId="0" applyFont="1" applyFill="1" applyAlignment="1">
      <alignment horizontal="center" vertical="center"/>
    </xf>
    <xf numFmtId="0" fontId="18" fillId="27" borderId="0" xfId="68" applyFont="1" applyFill="1" applyBorder="1" applyAlignment="1">
      <alignment horizontal="left" vertical="center" wrapText="1"/>
    </xf>
    <xf numFmtId="0" fontId="52" fillId="27" borderId="0" xfId="68" applyFont="1" applyFill="1" applyBorder="1" applyAlignment="1">
      <alignment horizontal="left" vertical="center"/>
    </xf>
    <xf numFmtId="0" fontId="18" fillId="27" borderId="0" xfId="0" applyFont="1" applyFill="1" applyBorder="1" applyAlignment="1">
      <alignment horizontal="left" vertical="top" wrapText="1"/>
    </xf>
    <xf numFmtId="0" fontId="18" fillId="27" borderId="0" xfId="68" applyFont="1" applyFill="1" applyBorder="1" applyAlignment="1">
      <alignment horizontal="left"/>
    </xf>
    <xf numFmtId="0" fontId="74" fillId="27" borderId="0" xfId="68" applyFont="1" applyFill="1" applyBorder="1" applyAlignment="1">
      <alignment horizontal="left"/>
    </xf>
    <xf numFmtId="0" fontId="75" fillId="27" borderId="0" xfId="68" applyFont="1" applyFill="1" applyBorder="1" applyAlignment="1">
      <alignment horizontal="left"/>
    </xf>
    <xf numFmtId="0" fontId="18" fillId="27" borderId="0" xfId="68" applyFont="1" applyFill="1" applyAlignment="1">
      <alignment horizontal="left" vertical="center" wrapText="1"/>
    </xf>
    <xf numFmtId="0" fontId="74" fillId="27" borderId="0" xfId="68" applyFont="1" applyFill="1" applyAlignment="1">
      <alignment horizontal="left" vertical="center" wrapText="1"/>
    </xf>
    <xf numFmtId="0" fontId="122" fillId="27" borderId="25" xfId="0" applyFont="1" applyFill="1" applyBorder="1" applyAlignment="1">
      <alignment horizontal="center" vertical="center" wrapText="1"/>
    </xf>
    <xf numFmtId="0" fontId="18" fillId="27" borderId="33" xfId="0" applyFont="1" applyFill="1" applyBorder="1" applyAlignment="1">
      <alignment horizontal="center" vertical="center" wrapText="1"/>
    </xf>
    <xf numFmtId="0" fontId="18" fillId="27" borderId="40" xfId="0" applyFont="1" applyFill="1" applyBorder="1" applyAlignment="1">
      <alignment horizontal="center" vertical="center" wrapText="1"/>
    </xf>
    <xf numFmtId="0" fontId="18" fillId="27" borderId="45" xfId="0" applyFont="1" applyFill="1" applyBorder="1" applyAlignment="1">
      <alignment horizontal="left" vertical="center"/>
    </xf>
    <xf numFmtId="0" fontId="0" fillId="0" borderId="37" xfId="0" applyBorder="1" applyAlignment="1">
      <alignment horizontal="left" vertical="center"/>
    </xf>
    <xf numFmtId="0" fontId="18" fillId="27" borderId="90" xfId="0" applyFont="1" applyFill="1" applyBorder="1" applyAlignment="1">
      <alignment horizontal="left" vertical="center"/>
    </xf>
    <xf numFmtId="0" fontId="0" fillId="0" borderId="56" xfId="0" applyBorder="1" applyAlignment="1">
      <alignment horizontal="left" vertical="center"/>
    </xf>
    <xf numFmtId="0" fontId="18" fillId="27" borderId="25" xfId="68" applyFont="1" applyFill="1" applyBorder="1" applyAlignment="1">
      <alignment horizontal="left" vertical="center" wrapText="1"/>
    </xf>
    <xf numFmtId="0" fontId="18" fillId="27" borderId="27" xfId="68" applyFont="1" applyFill="1" applyBorder="1" applyAlignment="1">
      <alignment horizontal="left" vertical="center" wrapText="1"/>
    </xf>
    <xf numFmtId="0" fontId="1" fillId="27" borderId="29" xfId="0" applyFont="1" applyFill="1" applyBorder="1" applyAlignment="1">
      <alignment horizontal="left" vertical="center" wrapText="1"/>
    </xf>
    <xf numFmtId="0" fontId="1" fillId="27" borderId="30" xfId="0" applyFont="1" applyFill="1" applyBorder="1" applyAlignment="1">
      <alignment horizontal="left" vertical="center" wrapText="1"/>
    </xf>
    <xf numFmtId="0" fontId="1" fillId="27" borderId="31" xfId="0" applyFont="1" applyFill="1" applyBorder="1" applyAlignment="1">
      <alignment horizontal="left" vertical="center" wrapText="1"/>
    </xf>
    <xf numFmtId="0" fontId="39" fillId="28" borderId="102" xfId="68" applyFont="1" applyFill="1" applyBorder="1" applyAlignment="1" applyProtection="1">
      <alignment horizontal="center" vertical="center" wrapText="1"/>
      <protection locked="0"/>
    </xf>
    <xf numFmtId="0" fontId="39" fillId="28" borderId="104" xfId="68" applyFont="1" applyFill="1" applyBorder="1" applyAlignment="1" applyProtection="1">
      <alignment horizontal="center" vertical="center" wrapText="1"/>
      <protection locked="0"/>
    </xf>
    <xf numFmtId="0" fontId="1" fillId="27" borderId="25" xfId="0" applyFont="1" applyFill="1" applyBorder="1" applyAlignment="1">
      <alignment horizontal="center" vertical="center" wrapText="1"/>
    </xf>
    <xf numFmtId="49" fontId="146" fillId="28" borderId="34" xfId="0" applyNumberFormat="1" applyFont="1" applyFill="1" applyBorder="1" applyAlignment="1" applyProtection="1">
      <alignment horizontal="left" vertical="center" wrapText="1"/>
      <protection locked="0"/>
    </xf>
    <xf numFmtId="49" fontId="146" fillId="28" borderId="29" xfId="0" applyNumberFormat="1" applyFont="1" applyFill="1" applyBorder="1" applyAlignment="1" applyProtection="1">
      <alignment horizontal="left" vertical="center" wrapText="1"/>
      <protection locked="0"/>
    </xf>
    <xf numFmtId="49" fontId="146" fillId="28" borderId="56" xfId="0" applyNumberFormat="1" applyFont="1" applyFill="1" applyBorder="1" applyAlignment="1" applyProtection="1">
      <alignment horizontal="left" vertical="center" wrapText="1"/>
      <protection locked="0"/>
    </xf>
    <xf numFmtId="49" fontId="146" fillId="28" borderId="87" xfId="0" applyNumberFormat="1" applyFont="1" applyFill="1" applyBorder="1" applyAlignment="1" applyProtection="1">
      <alignment horizontal="left" vertical="center" wrapText="1"/>
      <protection locked="0"/>
    </xf>
    <xf numFmtId="49" fontId="39" fillId="21" borderId="45" xfId="68" applyNumberFormat="1" applyFont="1" applyFill="1" applyBorder="1" applyAlignment="1" applyProtection="1">
      <alignment horizontal="left" vertical="center" wrapText="1"/>
      <protection locked="0"/>
    </xf>
    <xf numFmtId="49" fontId="0" fillId="0" borderId="43" xfId="0" applyNumberFormat="1" applyBorder="1" applyAlignment="1" applyProtection="1">
      <alignment horizontal="left" vertical="center" wrapText="1"/>
      <protection locked="0"/>
    </xf>
    <xf numFmtId="49" fontId="0" fillId="0" borderId="37" xfId="0" applyNumberFormat="1" applyBorder="1" applyAlignment="1" applyProtection="1">
      <alignment horizontal="left" vertical="center" wrapText="1"/>
      <protection locked="0"/>
    </xf>
    <xf numFmtId="0" fontId="18" fillId="27" borderId="13" xfId="0" applyFont="1" applyFill="1" applyBorder="1" applyAlignment="1">
      <alignment horizontal="center" vertical="center" wrapText="1"/>
    </xf>
    <xf numFmtId="0" fontId="18" fillId="27" borderId="14" xfId="0" applyFont="1" applyFill="1" applyBorder="1" applyAlignment="1">
      <alignment horizontal="center" vertical="center" wrapText="1"/>
    </xf>
    <xf numFmtId="0" fontId="18" fillId="27" borderId="93" xfId="0" applyFont="1" applyFill="1" applyBorder="1" applyAlignment="1">
      <alignment horizontal="center" vertical="center" wrapText="1"/>
    </xf>
    <xf numFmtId="0" fontId="18" fillId="27" borderId="17" xfId="0" applyFont="1" applyFill="1" applyBorder="1" applyAlignment="1">
      <alignment horizontal="center" vertical="center" wrapText="1"/>
    </xf>
    <xf numFmtId="0" fontId="18" fillId="27" borderId="0" xfId="0" applyFont="1" applyFill="1" applyBorder="1" applyAlignment="1">
      <alignment horizontal="center" vertical="center" wrapText="1"/>
    </xf>
    <xf numFmtId="0" fontId="18" fillId="27" borderId="115" xfId="0" applyFont="1" applyFill="1" applyBorder="1" applyAlignment="1">
      <alignment horizontal="center" vertical="center" wrapText="1"/>
    </xf>
    <xf numFmtId="0" fontId="18" fillId="27" borderId="15" xfId="0" applyFont="1" applyFill="1" applyBorder="1" applyAlignment="1">
      <alignment horizontal="center" vertical="center" wrapText="1"/>
    </xf>
    <xf numFmtId="0" fontId="18" fillId="27" borderId="16" xfId="0" applyFont="1" applyFill="1" applyBorder="1" applyAlignment="1">
      <alignment horizontal="center" vertical="center" wrapText="1"/>
    </xf>
    <xf numFmtId="0" fontId="18" fillId="27" borderId="103" xfId="0" applyFont="1" applyFill="1" applyBorder="1" applyAlignment="1">
      <alignment horizontal="center" vertical="center" wrapText="1"/>
    </xf>
    <xf numFmtId="0" fontId="39" fillId="28" borderId="41" xfId="68" applyFont="1" applyFill="1" applyBorder="1" applyAlignment="1" applyProtection="1">
      <alignment horizontal="center" vertical="center" wrapText="1"/>
      <protection locked="0"/>
    </xf>
    <xf numFmtId="0" fontId="39" fillId="28" borderId="100" xfId="68" applyFont="1" applyFill="1" applyBorder="1" applyAlignment="1" applyProtection="1">
      <alignment horizontal="center" vertical="center" wrapText="1"/>
      <protection locked="0"/>
    </xf>
    <xf numFmtId="0" fontId="1" fillId="27" borderId="46" xfId="0" applyFont="1" applyFill="1" applyBorder="1" applyAlignment="1">
      <alignment horizontal="center" vertical="center" wrapText="1"/>
    </xf>
    <xf numFmtId="0" fontId="1" fillId="27" borderId="24" xfId="0" applyFont="1" applyFill="1" applyBorder="1" applyAlignment="1">
      <alignment horizontal="center" vertical="center" wrapText="1"/>
    </xf>
    <xf numFmtId="0" fontId="1" fillId="27" borderId="28" xfId="0" applyFont="1" applyFill="1" applyBorder="1" applyAlignment="1">
      <alignment horizontal="center" vertical="center" wrapText="1"/>
    </xf>
    <xf numFmtId="0" fontId="0" fillId="27" borderId="46" xfId="0" applyFont="1" applyFill="1" applyBorder="1" applyAlignment="1">
      <alignment horizontal="center" vertical="center" wrapText="1"/>
    </xf>
    <xf numFmtId="0" fontId="0" fillId="27" borderId="24" xfId="0" applyFont="1" applyFill="1" applyBorder="1" applyAlignment="1">
      <alignment horizontal="center" vertical="center" wrapText="1"/>
    </xf>
    <xf numFmtId="0" fontId="0" fillId="27" borderId="28" xfId="0" applyFont="1" applyFill="1" applyBorder="1" applyAlignment="1">
      <alignment horizontal="center" vertical="center" wrapText="1"/>
    </xf>
    <xf numFmtId="0" fontId="1" fillId="27" borderId="25" xfId="0" applyFont="1" applyFill="1" applyBorder="1" applyAlignment="1">
      <alignment horizontal="center" vertical="center"/>
    </xf>
    <xf numFmtId="0" fontId="1" fillId="27" borderId="27" xfId="0" applyFont="1" applyFill="1" applyBorder="1" applyAlignment="1">
      <alignment horizontal="center" vertical="center"/>
    </xf>
    <xf numFmtId="0" fontId="39" fillId="28" borderId="33" xfId="0" applyFont="1" applyFill="1" applyBorder="1" applyAlignment="1" applyProtection="1">
      <alignment horizontal="center" vertical="center" wrapText="1"/>
      <protection locked="0"/>
    </xf>
    <xf numFmtId="0" fontId="18" fillId="27" borderId="24" xfId="0" applyFont="1" applyFill="1" applyBorder="1" applyAlignment="1">
      <alignment horizontal="left" vertical="center" wrapText="1"/>
    </xf>
    <xf numFmtId="0" fontId="18" fillId="27" borderId="85" xfId="0" applyFont="1" applyFill="1" applyBorder="1" applyAlignment="1">
      <alignment horizontal="left" vertical="center" wrapText="1"/>
    </xf>
    <xf numFmtId="0" fontId="93" fillId="27" borderId="25" xfId="0" applyFont="1" applyFill="1" applyBorder="1" applyAlignment="1">
      <alignment horizontal="center" vertical="center"/>
    </xf>
    <xf numFmtId="0" fontId="0" fillId="27" borderId="40" xfId="0" applyFont="1" applyFill="1" applyBorder="1" applyAlignment="1" applyProtection="1">
      <alignment horizontal="center" vertical="center"/>
    </xf>
    <xf numFmtId="0" fontId="1" fillId="27" borderId="40" xfId="0" applyFont="1" applyFill="1" applyBorder="1" applyAlignment="1">
      <alignment horizontal="center" vertical="center"/>
    </xf>
    <xf numFmtId="0" fontId="1" fillId="27" borderId="98" xfId="0" applyFont="1" applyFill="1" applyBorder="1" applyAlignment="1">
      <alignment horizontal="center" vertical="center"/>
    </xf>
    <xf numFmtId="0" fontId="1" fillId="27" borderId="27" xfId="0" applyFont="1" applyFill="1" applyBorder="1" applyAlignment="1">
      <alignment horizontal="center" vertical="center" wrapText="1"/>
    </xf>
    <xf numFmtId="0" fontId="39" fillId="28" borderId="61" xfId="68" applyFont="1" applyFill="1" applyBorder="1" applyAlignment="1" applyProtection="1">
      <alignment horizontal="center" vertical="center" wrapText="1"/>
      <protection locked="0"/>
    </xf>
    <xf numFmtId="0" fontId="39" fillId="28" borderId="110" xfId="68" applyFont="1" applyFill="1" applyBorder="1" applyAlignment="1" applyProtection="1">
      <alignment horizontal="center" vertical="center" wrapText="1"/>
      <protection locked="0"/>
    </xf>
    <xf numFmtId="49" fontId="146" fillId="28" borderId="111" xfId="0" applyNumberFormat="1" applyFont="1" applyFill="1" applyBorder="1" applyAlignment="1" applyProtection="1">
      <alignment horizontal="left" vertical="center" wrapText="1"/>
      <protection locked="0"/>
    </xf>
    <xf numFmtId="49" fontId="146" fillId="28" borderId="108" xfId="0" applyNumberFormat="1" applyFont="1" applyFill="1" applyBorder="1" applyAlignment="1" applyProtection="1">
      <alignment horizontal="left" vertical="center" wrapText="1"/>
      <protection locked="0"/>
    </xf>
    <xf numFmtId="0" fontId="146" fillId="21" borderId="86" xfId="0" applyFont="1" applyFill="1" applyBorder="1" applyAlignment="1" applyProtection="1">
      <alignment horizontal="left" vertical="center" wrapText="1"/>
      <protection locked="0"/>
    </xf>
    <xf numFmtId="0" fontId="146" fillId="21" borderId="87" xfId="0" applyFont="1" applyFill="1" applyBorder="1" applyAlignment="1" applyProtection="1">
      <alignment horizontal="left" vertical="center" wrapText="1"/>
      <protection locked="0"/>
    </xf>
    <xf numFmtId="0" fontId="1" fillId="27" borderId="13" xfId="0" applyFont="1" applyFill="1" applyBorder="1" applyAlignment="1">
      <alignment horizontal="left" vertical="center" wrapText="1"/>
    </xf>
    <xf numFmtId="0" fontId="146" fillId="21" borderId="41" xfId="0" applyFont="1" applyFill="1" applyBorder="1" applyAlignment="1" applyProtection="1">
      <alignment horizontal="left" vertical="center" wrapText="1"/>
      <protection locked="0"/>
    </xf>
    <xf numFmtId="0" fontId="146" fillId="21" borderId="29" xfId="0" applyFont="1" applyFill="1" applyBorder="1" applyAlignment="1" applyProtection="1">
      <alignment horizontal="left" vertical="center" wrapText="1"/>
      <protection locked="0"/>
    </xf>
    <xf numFmtId="0" fontId="146" fillId="21" borderId="30" xfId="0" applyFont="1" applyFill="1" applyBorder="1" applyAlignment="1" applyProtection="1">
      <alignment horizontal="left" vertical="center" wrapText="1"/>
      <protection locked="0"/>
    </xf>
    <xf numFmtId="0" fontId="146" fillId="21" borderId="42" xfId="0" applyFont="1" applyFill="1" applyBorder="1" applyAlignment="1" applyProtection="1">
      <alignment horizontal="left" vertical="center" wrapText="1"/>
      <protection locked="0"/>
    </xf>
    <xf numFmtId="0" fontId="146" fillId="21" borderId="99" xfId="0" applyFont="1" applyFill="1" applyBorder="1" applyAlignment="1" applyProtection="1">
      <alignment horizontal="left" vertical="center" wrapText="1"/>
      <protection locked="0"/>
    </xf>
    <xf numFmtId="2" fontId="1" fillId="27" borderId="25" xfId="0" applyNumberFormat="1" applyFont="1" applyFill="1" applyBorder="1" applyAlignment="1">
      <alignment horizontal="left" vertical="center" wrapText="1"/>
    </xf>
    <xf numFmtId="0" fontId="0" fillId="27" borderId="25" xfId="0" applyFont="1" applyFill="1" applyBorder="1" applyAlignment="1">
      <alignment horizontal="left" vertical="center" wrapText="1"/>
    </xf>
    <xf numFmtId="0" fontId="39" fillId="21" borderId="88" xfId="68" applyFont="1" applyFill="1" applyBorder="1" applyAlignment="1" applyProtection="1">
      <alignment horizontal="left" vertical="center" wrapText="1"/>
      <protection locked="0"/>
    </xf>
    <xf numFmtId="0" fontId="146" fillId="0" borderId="57" xfId="0" applyFont="1" applyBorder="1" applyAlignment="1" applyProtection="1">
      <alignment horizontal="left" vertical="center" wrapText="1"/>
      <protection locked="0"/>
    </xf>
    <xf numFmtId="0" fontId="146" fillId="0" borderId="47" xfId="0" applyFont="1" applyBorder="1" applyAlignment="1" applyProtection="1">
      <alignment horizontal="left" vertical="center" wrapText="1"/>
      <protection locked="0"/>
    </xf>
    <xf numFmtId="0" fontId="39" fillId="28" borderId="46" xfId="0" applyFont="1" applyFill="1" applyBorder="1" applyAlignment="1" applyProtection="1">
      <alignment horizontal="center" vertical="center" wrapText="1"/>
      <protection locked="0"/>
    </xf>
    <xf numFmtId="0" fontId="39" fillId="28" borderId="28" xfId="0" applyFont="1" applyFill="1" applyBorder="1" applyAlignment="1" applyProtection="1">
      <alignment horizontal="center" vertical="center" wrapText="1"/>
      <protection locked="0"/>
    </xf>
    <xf numFmtId="0" fontId="18" fillId="27" borderId="35" xfId="0" applyFont="1" applyFill="1" applyBorder="1" applyAlignment="1" applyProtection="1">
      <alignment horizontal="center" vertical="center" wrapText="1"/>
    </xf>
    <xf numFmtId="0" fontId="18" fillId="27" borderId="39" xfId="0" applyFont="1" applyFill="1" applyBorder="1" applyAlignment="1" applyProtection="1">
      <alignment horizontal="center" vertical="center" wrapText="1"/>
    </xf>
    <xf numFmtId="0" fontId="18" fillId="27" borderId="38" xfId="0" applyFont="1" applyFill="1" applyBorder="1" applyAlignment="1" applyProtection="1">
      <alignment horizontal="center" vertical="center" wrapText="1"/>
    </xf>
    <xf numFmtId="0" fontId="18" fillId="27" borderId="54" xfId="0" applyFont="1" applyFill="1" applyBorder="1" applyAlignment="1" applyProtection="1">
      <alignment horizontal="center" vertical="center" wrapText="1"/>
    </xf>
    <xf numFmtId="0" fontId="18" fillId="27" borderId="14" xfId="0" applyFont="1" applyFill="1" applyBorder="1" applyAlignment="1" applyProtection="1">
      <alignment horizontal="center" vertical="center" wrapText="1"/>
    </xf>
    <xf numFmtId="0" fontId="18" fillId="27" borderId="34" xfId="0" applyFont="1" applyFill="1" applyBorder="1" applyAlignment="1" applyProtection="1">
      <alignment horizontal="center" vertical="center" wrapText="1"/>
    </xf>
    <xf numFmtId="0" fontId="18" fillId="27" borderId="58" xfId="0" applyFont="1" applyFill="1" applyBorder="1" applyAlignment="1" applyProtection="1">
      <alignment horizontal="center" vertical="center" wrapText="1"/>
    </xf>
    <xf numFmtId="0" fontId="18" fillId="27" borderId="16" xfId="0" applyFont="1" applyFill="1" applyBorder="1" applyAlignment="1" applyProtection="1">
      <alignment horizontal="center" vertical="center" wrapText="1"/>
    </xf>
    <xf numFmtId="0" fontId="18" fillId="27" borderId="32" xfId="0" applyFont="1" applyFill="1" applyBorder="1" applyAlignment="1" applyProtection="1">
      <alignment horizontal="center" vertical="center" wrapText="1"/>
    </xf>
    <xf numFmtId="0" fontId="0" fillId="27" borderId="35" xfId="0" applyFont="1" applyFill="1" applyBorder="1" applyAlignment="1" applyProtection="1">
      <alignment horizontal="center" vertical="center"/>
    </xf>
    <xf numFmtId="0" fontId="0" fillId="27" borderId="38" xfId="0" applyFont="1" applyFill="1" applyBorder="1" applyAlignment="1" applyProtection="1">
      <alignment horizontal="center" vertical="center"/>
    </xf>
    <xf numFmtId="0" fontId="0" fillId="27" borderId="54" xfId="0" applyFont="1" applyFill="1" applyBorder="1" applyAlignment="1" applyProtection="1">
      <alignment horizontal="center" vertical="center"/>
    </xf>
    <xf numFmtId="0" fontId="0" fillId="27" borderId="34" xfId="0" applyFont="1" applyFill="1" applyBorder="1" applyAlignment="1" applyProtection="1">
      <alignment horizontal="center" vertical="center"/>
    </xf>
    <xf numFmtId="0" fontId="0" fillId="27" borderId="58" xfId="0" applyFont="1" applyFill="1" applyBorder="1" applyAlignment="1" applyProtection="1">
      <alignment horizontal="center" vertical="center"/>
    </xf>
    <xf numFmtId="0" fontId="0" fillId="27" borderId="32" xfId="0" applyFont="1" applyFill="1" applyBorder="1" applyAlignment="1" applyProtection="1">
      <alignment horizontal="center" vertical="center"/>
    </xf>
    <xf numFmtId="0" fontId="39" fillId="21" borderId="29" xfId="68" applyFont="1" applyFill="1" applyBorder="1" applyAlignment="1" applyProtection="1">
      <alignment horizontal="center" vertical="center" wrapText="1"/>
      <protection locked="0"/>
    </xf>
    <xf numFmtId="0" fontId="146" fillId="0" borderId="29" xfId="0" applyFont="1" applyBorder="1" applyAlignment="1" applyProtection="1">
      <alignment horizontal="center" vertical="center" wrapText="1"/>
      <protection locked="0"/>
    </xf>
    <xf numFmtId="0" fontId="146" fillId="0" borderId="13" xfId="0" applyFont="1" applyBorder="1" applyAlignment="1" applyProtection="1">
      <alignment horizontal="center" vertical="center" wrapText="1"/>
      <protection locked="0"/>
    </xf>
    <xf numFmtId="169" fontId="39" fillId="21" borderId="41" xfId="68" applyNumberFormat="1" applyFont="1" applyFill="1" applyBorder="1" applyAlignment="1" applyProtection="1">
      <alignment horizontal="center" vertical="center" wrapText="1"/>
      <protection locked="0"/>
    </xf>
    <xf numFmtId="169" fontId="146" fillId="0" borderId="29" xfId="0" applyNumberFormat="1" applyFont="1" applyBorder="1" applyAlignment="1" applyProtection="1">
      <alignment horizontal="center" vertical="center" wrapText="1"/>
      <protection locked="0"/>
    </xf>
    <xf numFmtId="169" fontId="39" fillId="21" borderId="42" xfId="68" applyNumberFormat="1" applyFont="1" applyFill="1" applyBorder="1" applyAlignment="1" applyProtection="1">
      <alignment horizontal="center" vertical="center" wrapText="1"/>
      <protection locked="0"/>
    </xf>
    <xf numFmtId="169" fontId="39" fillId="21" borderId="99" xfId="68" applyNumberFormat="1" applyFont="1" applyFill="1" applyBorder="1" applyAlignment="1" applyProtection="1">
      <alignment horizontal="center" vertical="center" wrapText="1"/>
      <protection locked="0"/>
    </xf>
    <xf numFmtId="0" fontId="122" fillId="27" borderId="27" xfId="0" applyFont="1" applyFill="1" applyBorder="1" applyAlignment="1">
      <alignment horizontal="center" vertical="center" wrapText="1"/>
    </xf>
    <xf numFmtId="0" fontId="18" fillId="27" borderId="25" xfId="0" applyFont="1" applyFill="1" applyBorder="1" applyAlignment="1">
      <alignment horizontal="center" vertical="center" wrapText="1"/>
    </xf>
    <xf numFmtId="169" fontId="39" fillId="21" borderId="102" xfId="68" applyNumberFormat="1" applyFont="1" applyFill="1" applyBorder="1" applyAlignment="1" applyProtection="1">
      <alignment horizontal="center" vertical="center" wrapText="1"/>
      <protection locked="0"/>
    </xf>
    <xf numFmtId="169" fontId="39" fillId="21" borderId="31" xfId="68" applyNumberFormat="1" applyFont="1" applyFill="1" applyBorder="1" applyAlignment="1" applyProtection="1">
      <alignment horizontal="center" vertical="center" wrapText="1"/>
      <protection locked="0"/>
    </xf>
    <xf numFmtId="0" fontId="39" fillId="21" borderId="90" xfId="68" applyFont="1" applyFill="1" applyBorder="1" applyAlignment="1" applyProtection="1">
      <alignment horizontal="center" vertical="center" wrapText="1"/>
      <protection locked="0"/>
    </xf>
    <xf numFmtId="0" fontId="39" fillId="21" borderId="91" xfId="68" applyFont="1" applyFill="1" applyBorder="1" applyAlignment="1" applyProtection="1">
      <alignment horizontal="center" vertical="center" wrapText="1"/>
      <protection locked="0"/>
    </xf>
    <xf numFmtId="0" fontId="39" fillId="21" borderId="92" xfId="68" applyFont="1" applyFill="1" applyBorder="1" applyAlignment="1" applyProtection="1">
      <alignment horizontal="center" vertical="center" wrapText="1"/>
      <protection locked="0"/>
    </xf>
    <xf numFmtId="0" fontId="39" fillId="21" borderId="45" xfId="68" applyFont="1" applyFill="1" applyBorder="1" applyAlignment="1" applyProtection="1">
      <alignment horizontal="center" vertical="center" wrapText="1"/>
      <protection locked="0"/>
    </xf>
    <xf numFmtId="0" fontId="39" fillId="21" borderId="43" xfId="68" applyFont="1" applyFill="1" applyBorder="1" applyAlignment="1" applyProtection="1">
      <alignment horizontal="center" vertical="center" wrapText="1"/>
      <protection locked="0"/>
    </xf>
    <xf numFmtId="0" fontId="39" fillId="21" borderId="59" xfId="68" applyFont="1" applyFill="1" applyBorder="1" applyAlignment="1" applyProtection="1">
      <alignment horizontal="center" vertical="center" wrapText="1"/>
      <protection locked="0"/>
    </xf>
    <xf numFmtId="0" fontId="18" fillId="25" borderId="25" xfId="0" applyFont="1" applyFill="1" applyBorder="1" applyAlignment="1">
      <alignment horizontal="center" vertical="center" wrapText="1"/>
    </xf>
    <xf numFmtId="0" fontId="74" fillId="27" borderId="0" xfId="68" applyFont="1" applyFill="1" applyBorder="1" applyAlignment="1">
      <alignment horizontal="left" vertical="center"/>
    </xf>
    <xf numFmtId="0" fontId="39" fillId="27" borderId="0" xfId="68" applyFont="1" applyFill="1" applyBorder="1" applyAlignment="1">
      <alignment horizontal="left"/>
    </xf>
    <xf numFmtId="0" fontId="99" fillId="27" borderId="0" xfId="68" applyFont="1" applyFill="1" applyBorder="1" applyAlignment="1">
      <alignment horizontal="left"/>
    </xf>
    <xf numFmtId="0" fontId="52" fillId="27" borderId="0" xfId="68" applyFont="1" applyFill="1" applyBorder="1" applyAlignment="1">
      <alignment horizontal="left"/>
    </xf>
    <xf numFmtId="0" fontId="74" fillId="27" borderId="0" xfId="0" applyFont="1" applyFill="1" applyAlignment="1">
      <alignment horizontal="left"/>
    </xf>
    <xf numFmtId="0" fontId="144" fillId="27" borderId="25" xfId="68" applyFont="1" applyFill="1" applyBorder="1" applyAlignment="1">
      <alignment horizontal="left" vertical="center"/>
    </xf>
    <xf numFmtId="0" fontId="163" fillId="27" borderId="27" xfId="0" applyFont="1" applyFill="1" applyBorder="1" applyAlignment="1">
      <alignment horizontal="left"/>
    </xf>
    <xf numFmtId="49" fontId="39" fillId="21" borderId="42" xfId="0" applyNumberFormat="1" applyFont="1" applyFill="1" applyBorder="1" applyAlignment="1" applyProtection="1">
      <alignment horizontal="left" vertical="center" wrapText="1"/>
      <protection locked="0"/>
    </xf>
    <xf numFmtId="49" fontId="39" fillId="0" borderId="99" xfId="0" applyNumberFormat="1" applyFont="1" applyBorder="1" applyAlignment="1" applyProtection="1">
      <alignment horizontal="left" vertical="center" wrapText="1"/>
      <protection locked="0"/>
    </xf>
    <xf numFmtId="49" fontId="39" fillId="21" borderId="86" xfId="0" applyNumberFormat="1" applyFont="1" applyFill="1" applyBorder="1" applyAlignment="1" applyProtection="1">
      <alignment horizontal="left" vertical="center" wrapText="1"/>
      <protection locked="0"/>
    </xf>
    <xf numFmtId="49" fontId="39" fillId="0" borderId="87" xfId="0" applyNumberFormat="1" applyFont="1" applyBorder="1" applyAlignment="1" applyProtection="1">
      <alignment horizontal="left" vertical="center" wrapText="1"/>
      <protection locked="0"/>
    </xf>
    <xf numFmtId="0" fontId="1" fillId="27" borderId="33" xfId="0" applyFont="1" applyFill="1" applyBorder="1" applyAlignment="1">
      <alignment horizontal="center" vertical="center" wrapText="1"/>
    </xf>
    <xf numFmtId="0" fontId="18" fillId="27" borderId="27" xfId="0" applyFont="1" applyFill="1" applyBorder="1" applyAlignment="1">
      <alignment horizontal="center" vertical="center" wrapText="1"/>
    </xf>
    <xf numFmtId="0" fontId="1" fillId="27" borderId="40" xfId="0" applyFont="1" applyFill="1" applyBorder="1" applyAlignment="1">
      <alignment horizontal="center" vertical="center" wrapText="1"/>
    </xf>
    <xf numFmtId="0" fontId="1" fillId="27" borderId="98" xfId="0" applyFont="1" applyFill="1" applyBorder="1" applyAlignment="1">
      <alignment horizontal="center" vertical="center" wrapText="1"/>
    </xf>
    <xf numFmtId="0" fontId="1" fillId="27" borderId="28" xfId="0" applyFont="1" applyFill="1" applyBorder="1" applyAlignment="1">
      <alignment horizontal="center" vertical="center"/>
    </xf>
    <xf numFmtId="0" fontId="0" fillId="27" borderId="28" xfId="0" applyFont="1" applyFill="1" applyBorder="1" applyAlignment="1">
      <alignment vertical="center"/>
    </xf>
    <xf numFmtId="49" fontId="39" fillId="21" borderId="87" xfId="0" applyNumberFormat="1" applyFont="1" applyFill="1" applyBorder="1" applyAlignment="1" applyProtection="1">
      <alignment horizontal="left" vertical="center" wrapText="1"/>
      <protection locked="0"/>
    </xf>
    <xf numFmtId="0" fontId="43" fillId="0" borderId="0" xfId="68" applyFont="1" applyFill="1" applyBorder="1" applyAlignment="1">
      <alignment horizontal="left" vertical="center" wrapText="1"/>
    </xf>
    <xf numFmtId="0" fontId="1" fillId="27" borderId="33" xfId="0" applyFont="1" applyFill="1" applyBorder="1" applyAlignment="1">
      <alignment vertical="center" wrapText="1"/>
    </xf>
    <xf numFmtId="9" fontId="18" fillId="27" borderId="25" xfId="71" applyFont="1" applyFill="1" applyBorder="1" applyAlignment="1">
      <alignment vertical="center" wrapText="1"/>
    </xf>
    <xf numFmtId="0" fontId="0" fillId="27" borderId="27" xfId="0" applyFont="1" applyFill="1" applyBorder="1" applyAlignment="1">
      <alignment wrapText="1"/>
    </xf>
    <xf numFmtId="49" fontId="146" fillId="0" borderId="87" xfId="0" applyNumberFormat="1" applyFont="1" applyBorder="1" applyAlignment="1" applyProtection="1">
      <alignment horizontal="left" vertical="center" wrapText="1"/>
      <protection locked="0"/>
    </xf>
    <xf numFmtId="0" fontId="18" fillId="27" borderId="25" xfId="0" applyFont="1" applyFill="1" applyBorder="1" applyAlignment="1">
      <alignment vertical="center" wrapText="1"/>
    </xf>
    <xf numFmtId="0" fontId="18" fillId="27" borderId="27" xfId="0" applyFont="1" applyFill="1" applyBorder="1" applyAlignment="1">
      <alignment vertical="center" wrapText="1"/>
    </xf>
    <xf numFmtId="0" fontId="39" fillId="23" borderId="36" xfId="67" applyFont="1" applyFill="1" applyBorder="1" applyAlignment="1" applyProtection="1">
      <alignment horizontal="center" vertical="center" wrapText="1"/>
    </xf>
    <xf numFmtId="0" fontId="1" fillId="27" borderId="25" xfId="0" applyFont="1" applyFill="1" applyBorder="1" applyAlignment="1">
      <alignment horizontal="left" vertical="center" wrapText="1" shrinkToFit="1"/>
    </xf>
    <xf numFmtId="0" fontId="0" fillId="27" borderId="27" xfId="0" applyFont="1" applyFill="1" applyBorder="1" applyAlignment="1">
      <alignment horizontal="left" vertical="center" wrapText="1" shrinkToFit="1"/>
    </xf>
    <xf numFmtId="49" fontId="39" fillId="21" borderId="81" xfId="0" applyNumberFormat="1" applyFont="1" applyFill="1" applyBorder="1" applyAlignment="1" applyProtection="1">
      <alignment horizontal="left" vertical="center" wrapText="1"/>
      <protection locked="0"/>
    </xf>
    <xf numFmtId="49" fontId="146" fillId="0" borderId="101" xfId="0" applyNumberFormat="1" applyFont="1" applyBorder="1" applyAlignment="1" applyProtection="1">
      <alignment horizontal="left" vertical="center" wrapText="1"/>
      <protection locked="0"/>
    </xf>
    <xf numFmtId="0" fontId="18" fillId="27" borderId="0" xfId="68" applyFont="1" applyFill="1" applyBorder="1" applyAlignment="1">
      <alignment horizontal="left" vertical="center"/>
    </xf>
    <xf numFmtId="0" fontId="18" fillId="27" borderId="25" xfId="0" applyFont="1" applyFill="1" applyBorder="1" applyAlignment="1">
      <alignment horizontal="left" vertical="center" wrapText="1" shrinkToFit="1"/>
    </xf>
    <xf numFmtId="2" fontId="39" fillId="0" borderId="36" xfId="0" applyNumberFormat="1" applyFont="1" applyFill="1" applyBorder="1" applyAlignment="1" applyProtection="1">
      <alignment horizontal="center" vertical="center" wrapText="1"/>
    </xf>
    <xf numFmtId="2" fontId="39" fillId="0" borderId="42" xfId="0" applyNumberFormat="1" applyFont="1" applyFill="1" applyBorder="1" applyAlignment="1" applyProtection="1">
      <alignment horizontal="center" vertical="center" wrapText="1"/>
    </xf>
    <xf numFmtId="0" fontId="146" fillId="0" borderId="36" xfId="0" applyFont="1" applyBorder="1" applyAlignment="1" applyProtection="1">
      <alignment horizontal="center" vertical="center" wrapText="1"/>
    </xf>
    <xf numFmtId="0" fontId="146" fillId="0" borderId="42" xfId="0" applyFont="1" applyBorder="1" applyAlignment="1" applyProtection="1">
      <alignment horizontal="center" vertical="center" wrapText="1"/>
    </xf>
    <xf numFmtId="2" fontId="39" fillId="21" borderId="36" xfId="0" applyNumberFormat="1" applyFont="1" applyFill="1" applyBorder="1" applyAlignment="1" applyProtection="1">
      <alignment horizontal="center" vertical="center" wrapText="1"/>
      <protection locked="0"/>
    </xf>
    <xf numFmtId="2" fontId="146" fillId="0" borderId="36" xfId="0" applyNumberFormat="1" applyFont="1" applyBorder="1" applyAlignment="1" applyProtection="1">
      <alignment horizontal="center" vertical="center" wrapText="1"/>
      <protection locked="0"/>
    </xf>
    <xf numFmtId="2" fontId="146" fillId="0" borderId="42" xfId="0" applyNumberFormat="1" applyFont="1" applyBorder="1" applyAlignment="1" applyProtection="1">
      <alignment horizontal="center" vertical="center" wrapText="1"/>
      <protection locked="0"/>
    </xf>
    <xf numFmtId="0" fontId="0" fillId="27" borderId="27" xfId="0" applyFont="1" applyFill="1" applyBorder="1" applyAlignment="1">
      <alignment vertical="center" wrapText="1"/>
    </xf>
    <xf numFmtId="0" fontId="146" fillId="21" borderId="28" xfId="0" applyFont="1" applyFill="1" applyBorder="1" applyAlignment="1" applyProtection="1">
      <alignment horizontal="center" vertical="center" wrapText="1"/>
      <protection locked="0"/>
    </xf>
    <xf numFmtId="0" fontId="146" fillId="21" borderId="25" xfId="0" applyFont="1" applyFill="1" applyBorder="1" applyAlignment="1" applyProtection="1">
      <alignment horizontal="center" vertical="center" wrapText="1"/>
      <protection locked="0"/>
    </xf>
    <xf numFmtId="0" fontId="39" fillId="23" borderId="42" xfId="67" applyFont="1" applyFill="1" applyBorder="1" applyAlignment="1" applyProtection="1">
      <alignment horizontal="center" vertical="center" wrapText="1"/>
    </xf>
    <xf numFmtId="164" fontId="18" fillId="27" borderId="25" xfId="0" applyNumberFormat="1" applyFont="1" applyFill="1" applyBorder="1" applyAlignment="1">
      <alignment vertical="center" wrapText="1"/>
    </xf>
    <xf numFmtId="164" fontId="0" fillId="27" borderId="27" xfId="0" applyNumberFormat="1" applyFont="1" applyFill="1" applyBorder="1" applyAlignment="1">
      <alignment vertical="center" wrapText="1"/>
    </xf>
    <xf numFmtId="172" fontId="39" fillId="0" borderId="36" xfId="0" applyNumberFormat="1" applyFont="1" applyFill="1" applyBorder="1" applyAlignment="1" applyProtection="1">
      <alignment horizontal="center" vertical="center" wrapText="1"/>
    </xf>
    <xf numFmtId="172" fontId="39" fillId="0" borderId="42" xfId="0" applyNumberFormat="1" applyFont="1" applyFill="1" applyBorder="1" applyAlignment="1" applyProtection="1">
      <alignment horizontal="center" vertical="center" wrapText="1"/>
    </xf>
    <xf numFmtId="0" fontId="39" fillId="0" borderId="36" xfId="0" applyFont="1" applyFill="1" applyBorder="1" applyAlignment="1" applyProtection="1">
      <alignment horizontal="center" vertical="center" wrapText="1"/>
    </xf>
    <xf numFmtId="0" fontId="39" fillId="0" borderId="42" xfId="0" applyFont="1" applyFill="1" applyBorder="1" applyAlignment="1" applyProtection="1">
      <alignment horizontal="center" vertical="center" wrapText="1"/>
    </xf>
    <xf numFmtId="0" fontId="18" fillId="27" borderId="27" xfId="0" applyFont="1" applyFill="1" applyBorder="1" applyAlignment="1">
      <alignment horizontal="left" vertical="center" wrapText="1" shrinkToFit="1"/>
    </xf>
    <xf numFmtId="167" fontId="39" fillId="0" borderId="36" xfId="0" applyNumberFormat="1" applyFont="1" applyFill="1" applyBorder="1" applyAlignment="1" applyProtection="1">
      <alignment horizontal="center" vertical="center" wrapText="1"/>
    </xf>
    <xf numFmtId="167" fontId="39" fillId="0" borderId="42" xfId="0" applyNumberFormat="1" applyFont="1" applyFill="1" applyBorder="1" applyAlignment="1" applyProtection="1">
      <alignment horizontal="center" vertical="center" wrapText="1"/>
    </xf>
    <xf numFmtId="0" fontId="123" fillId="27" borderId="27" xfId="68" applyFont="1" applyFill="1" applyBorder="1" applyAlignment="1">
      <alignment horizontal="left" vertical="center"/>
    </xf>
    <xf numFmtId="0" fontId="123" fillId="27" borderId="24" xfId="68" applyFont="1" applyFill="1" applyBorder="1" applyAlignment="1">
      <alignment horizontal="left" vertical="center"/>
    </xf>
    <xf numFmtId="0" fontId="123" fillId="27" borderId="28" xfId="68" applyFont="1" applyFill="1" applyBorder="1" applyAlignment="1">
      <alignment horizontal="left" vertical="center"/>
    </xf>
    <xf numFmtId="0" fontId="146" fillId="21" borderId="51" xfId="0" applyFont="1" applyFill="1" applyBorder="1" applyAlignment="1" applyProtection="1">
      <alignment horizontal="center" vertical="center" wrapText="1"/>
      <protection locked="0"/>
    </xf>
    <xf numFmtId="0" fontId="146" fillId="21" borderId="57" xfId="0" applyFont="1" applyFill="1" applyBorder="1" applyAlignment="1" applyProtection="1">
      <alignment horizontal="center" vertical="center" wrapText="1"/>
      <protection locked="0"/>
    </xf>
    <xf numFmtId="0" fontId="146" fillId="21" borderId="47" xfId="0" applyFont="1" applyFill="1" applyBorder="1" applyAlignment="1" applyProtection="1">
      <alignment horizontal="center" vertical="center" wrapText="1"/>
      <protection locked="0"/>
    </xf>
    <xf numFmtId="0" fontId="146" fillId="0" borderId="33" xfId="0" applyFont="1" applyFill="1" applyBorder="1" applyAlignment="1" applyProtection="1">
      <alignment horizontal="center" vertical="center" wrapText="1"/>
    </xf>
    <xf numFmtId="0" fontId="146" fillId="0" borderId="28" xfId="0" applyFont="1" applyFill="1" applyBorder="1" applyAlignment="1" applyProtection="1">
      <alignment horizontal="center" vertical="center" wrapText="1"/>
    </xf>
    <xf numFmtId="0" fontId="146" fillId="0" borderId="25" xfId="0" applyFont="1" applyFill="1" applyBorder="1" applyAlignment="1" applyProtection="1">
      <alignment horizontal="center" vertical="center" wrapText="1"/>
    </xf>
    <xf numFmtId="0" fontId="45" fillId="21" borderId="53" xfId="0" applyFont="1" applyFill="1" applyBorder="1" applyAlignment="1" applyProtection="1">
      <alignment horizontal="center" vertical="center" wrapText="1"/>
      <protection locked="0"/>
    </xf>
    <xf numFmtId="0" fontId="45" fillId="21" borderId="84" xfId="0" applyFont="1" applyFill="1" applyBorder="1" applyAlignment="1" applyProtection="1">
      <alignment horizontal="center" vertical="center" wrapText="1"/>
      <protection locked="0"/>
    </xf>
    <xf numFmtId="0" fontId="45" fillId="21" borderId="102" xfId="0" applyFont="1" applyFill="1" applyBorder="1" applyAlignment="1" applyProtection="1">
      <alignment horizontal="center" vertical="center" wrapText="1"/>
      <protection locked="0"/>
    </xf>
    <xf numFmtId="0" fontId="45" fillId="21" borderId="31" xfId="0" applyFont="1" applyFill="1" applyBorder="1" applyAlignment="1" applyProtection="1">
      <alignment horizontal="center" vertical="center" wrapText="1"/>
      <protection locked="0"/>
    </xf>
    <xf numFmtId="0" fontId="0" fillId="21" borderId="47" xfId="0" applyFont="1" applyFill="1" applyBorder="1" applyAlignment="1" applyProtection="1">
      <alignment horizontal="center" vertical="center" wrapText="1"/>
      <protection locked="0"/>
    </xf>
    <xf numFmtId="0" fontId="0" fillId="21" borderId="84" xfId="0" applyFont="1" applyFill="1" applyBorder="1" applyAlignment="1" applyProtection="1">
      <alignment horizontal="center" vertical="center" wrapText="1"/>
      <protection locked="0"/>
    </xf>
    <xf numFmtId="0" fontId="146" fillId="21" borderId="53" xfId="0" applyFont="1" applyFill="1" applyBorder="1" applyAlignment="1" applyProtection="1">
      <alignment horizontal="center" vertical="center" wrapText="1"/>
      <protection locked="0"/>
    </xf>
    <xf numFmtId="0" fontId="146" fillId="21" borderId="96" xfId="0" applyFont="1" applyFill="1" applyBorder="1" applyAlignment="1" applyProtection="1">
      <alignment horizontal="center" vertical="center" wrapText="1"/>
      <protection locked="0"/>
    </xf>
    <xf numFmtId="0" fontId="75"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75" fillId="0" borderId="0" xfId="0" applyFont="1" applyFill="1" applyBorder="1" applyAlignment="1" applyProtection="1">
      <alignment horizontal="center" vertical="center" wrapText="1"/>
      <protection locked="0"/>
    </xf>
    <xf numFmtId="0" fontId="75" fillId="0" borderId="0" xfId="0" applyFont="1" applyFill="1" applyBorder="1" applyAlignment="1">
      <alignment vertical="center" wrapText="1"/>
    </xf>
    <xf numFmtId="170" fontId="74" fillId="0" borderId="0" xfId="0" applyNumberFormat="1" applyFont="1" applyFill="1" applyBorder="1" applyAlignment="1" applyProtection="1">
      <alignment horizontal="center" vertical="center" wrapText="1"/>
    </xf>
    <xf numFmtId="0" fontId="70" fillId="0" borderId="0" xfId="0" applyFont="1" applyFill="1" applyBorder="1" applyAlignment="1">
      <alignment horizontal="left" vertical="center" wrapText="1"/>
    </xf>
    <xf numFmtId="0" fontId="0" fillId="0" borderId="0" xfId="0" applyFont="1" applyFill="1" applyBorder="1" applyAlignment="1">
      <alignment vertical="center" wrapText="1"/>
    </xf>
    <xf numFmtId="165" fontId="74" fillId="0" borderId="0" xfId="0" applyNumberFormat="1" applyFont="1" applyFill="1" applyBorder="1" applyAlignment="1" applyProtection="1">
      <alignment horizontal="left" vertical="center" wrapText="1"/>
      <protection locked="0"/>
    </xf>
    <xf numFmtId="0" fontId="0" fillId="0" borderId="0" xfId="0" applyFont="1" applyFill="1" applyBorder="1" applyAlignment="1">
      <alignment horizontal="left"/>
    </xf>
    <xf numFmtId="0" fontId="90" fillId="0" borderId="0" xfId="68" applyFont="1" applyFill="1" applyBorder="1" applyAlignment="1">
      <alignment horizontal="left" vertical="center"/>
    </xf>
    <xf numFmtId="0" fontId="75" fillId="0" borderId="0" xfId="67" applyFont="1" applyFill="1" applyBorder="1" applyAlignment="1">
      <alignment horizontal="center" vertical="center"/>
    </xf>
    <xf numFmtId="0" fontId="75" fillId="0" borderId="0" xfId="0" applyFont="1" applyFill="1" applyBorder="1" applyAlignment="1">
      <alignment horizontal="left" vertical="center" wrapText="1" shrinkToFit="1"/>
    </xf>
    <xf numFmtId="0" fontId="0" fillId="0" borderId="0" xfId="0" applyFont="1" applyFill="1" applyBorder="1" applyAlignment="1">
      <alignment horizontal="left" vertical="center" wrapText="1" shrinkToFit="1"/>
    </xf>
    <xf numFmtId="0" fontId="70" fillId="0" borderId="0" xfId="0" applyFont="1" applyFill="1" applyBorder="1" applyAlignment="1">
      <alignment horizontal="left" vertical="center" wrapText="1" shrinkToFit="1"/>
    </xf>
    <xf numFmtId="9" fontId="75" fillId="0" borderId="0" xfId="71" applyFont="1" applyFill="1" applyBorder="1" applyAlignment="1">
      <alignment vertical="center" wrapText="1"/>
    </xf>
    <xf numFmtId="0" fontId="0" fillId="0" borderId="0" xfId="0" applyFont="1" applyFill="1" applyBorder="1" applyAlignment="1">
      <alignment wrapText="1"/>
    </xf>
    <xf numFmtId="164" fontId="74" fillId="0" borderId="0" xfId="0" applyNumberFormat="1" applyFont="1" applyFill="1" applyBorder="1" applyAlignment="1" applyProtection="1">
      <alignment horizontal="center" vertical="center"/>
      <protection locked="0"/>
    </xf>
    <xf numFmtId="0" fontId="0" fillId="0" borderId="0" xfId="0" applyFont="1" applyFill="1" applyBorder="1" applyAlignment="1">
      <alignment horizontal="center" vertical="center"/>
    </xf>
    <xf numFmtId="171" fontId="74" fillId="0" borderId="0" xfId="0" applyNumberFormat="1" applyFont="1" applyFill="1" applyBorder="1" applyAlignment="1" applyProtection="1">
      <alignment horizontal="center" vertical="center" wrapText="1"/>
    </xf>
    <xf numFmtId="167" fontId="74" fillId="0" borderId="0" xfId="0" applyNumberFormat="1" applyFont="1" applyFill="1" applyBorder="1" applyAlignment="1">
      <alignment horizontal="center" vertical="center" wrapText="1"/>
    </xf>
    <xf numFmtId="164" fontId="75" fillId="0" borderId="0" xfId="0" applyNumberFormat="1" applyFont="1" applyFill="1" applyBorder="1" applyAlignment="1">
      <alignment vertical="center" wrapText="1"/>
    </xf>
    <xf numFmtId="164" fontId="0" fillId="0" borderId="0" xfId="0" applyNumberFormat="1" applyFont="1" applyFill="1" applyBorder="1" applyAlignment="1">
      <alignment vertical="center" wrapText="1"/>
    </xf>
    <xf numFmtId="1" fontId="74" fillId="0" borderId="0" xfId="0" applyNumberFormat="1" applyFont="1" applyFill="1" applyBorder="1" applyAlignment="1" applyProtection="1">
      <alignment horizontal="center" vertical="center" wrapText="1"/>
      <protection locked="0"/>
    </xf>
    <xf numFmtId="0" fontId="0" fillId="0" borderId="0" xfId="0" applyFont="1" applyFill="1" applyBorder="1" applyAlignment="1">
      <alignment horizontal="center" vertical="center" wrapText="1"/>
    </xf>
    <xf numFmtId="1" fontId="75" fillId="0" borderId="0" xfId="0" applyNumberFormat="1" applyFont="1" applyFill="1" applyBorder="1" applyAlignment="1" applyProtection="1">
      <alignment horizontal="left" vertical="center" wrapText="1"/>
      <protection locked="0"/>
    </xf>
    <xf numFmtId="1" fontId="74" fillId="0" borderId="0" xfId="0" applyNumberFormat="1" applyFont="1" applyFill="1" applyBorder="1" applyAlignment="1" applyProtection="1">
      <alignment horizontal="center" wrapText="1"/>
      <protection locked="0"/>
    </xf>
    <xf numFmtId="0" fontId="0" fillId="0" borderId="0" xfId="0" applyFont="1" applyFill="1" applyBorder="1" applyAlignment="1">
      <alignment horizontal="center" wrapText="1"/>
    </xf>
    <xf numFmtId="165" fontId="39" fillId="0" borderId="51" xfId="0" applyNumberFormat="1" applyFont="1" applyFill="1" applyBorder="1" applyAlignment="1" applyProtection="1">
      <alignment horizontal="center" vertical="center" wrapText="1"/>
    </xf>
    <xf numFmtId="165" fontId="39" fillId="0" borderId="57" xfId="0" applyNumberFormat="1" applyFont="1" applyFill="1" applyBorder="1" applyAlignment="1" applyProtection="1">
      <alignment horizontal="center" vertical="center" wrapText="1"/>
    </xf>
    <xf numFmtId="165" fontId="39" fillId="0" borderId="47" xfId="0" applyNumberFormat="1" applyFont="1" applyFill="1" applyBorder="1" applyAlignment="1" applyProtection="1">
      <alignment horizontal="center" vertical="center" wrapText="1"/>
    </xf>
    <xf numFmtId="0" fontId="18" fillId="27" borderId="24" xfId="0" applyFont="1" applyFill="1" applyBorder="1" applyAlignment="1">
      <alignment vertical="center" wrapText="1"/>
    </xf>
    <xf numFmtId="0" fontId="18" fillId="27" borderId="85" xfId="0" applyFont="1" applyFill="1" applyBorder="1" applyAlignment="1">
      <alignment vertical="center" wrapText="1"/>
    </xf>
    <xf numFmtId="0" fontId="93" fillId="24" borderId="0" xfId="0" applyFont="1" applyFill="1" applyAlignment="1">
      <alignment horizontal="center" vertical="center" shrinkToFit="1"/>
    </xf>
    <xf numFmtId="0" fontId="43" fillId="27" borderId="0" xfId="68" applyFont="1" applyFill="1" applyBorder="1" applyAlignment="1">
      <alignment horizontal="left" vertical="center"/>
    </xf>
    <xf numFmtId="0" fontId="43" fillId="27" borderId="0" xfId="68" applyFont="1" applyFill="1" applyBorder="1" applyAlignment="1">
      <alignment horizontal="left" vertical="center" wrapText="1"/>
    </xf>
    <xf numFmtId="20" fontId="74" fillId="27" borderId="0" xfId="68" applyNumberFormat="1" applyFont="1" applyFill="1" applyBorder="1" applyAlignment="1">
      <alignment horizontal="left" vertical="center" wrapText="1"/>
    </xf>
    <xf numFmtId="0" fontId="123" fillId="27" borderId="25" xfId="68" applyFont="1" applyFill="1" applyBorder="1" applyAlignment="1">
      <alignment horizontal="left" vertical="center"/>
    </xf>
    <xf numFmtId="0" fontId="39" fillId="21" borderId="53" xfId="68" applyFont="1" applyFill="1" applyBorder="1" applyAlignment="1" applyProtection="1">
      <alignment horizontal="center" vertical="center" wrapText="1"/>
      <protection locked="0"/>
    </xf>
    <xf numFmtId="0" fontId="39" fillId="21" borderId="84" xfId="68" applyFont="1" applyFill="1" applyBorder="1" applyAlignment="1" applyProtection="1">
      <alignment horizontal="center" vertical="center" wrapText="1"/>
      <protection locked="0"/>
    </xf>
    <xf numFmtId="0" fontId="18" fillId="27" borderId="13" xfId="68" applyFont="1" applyFill="1" applyBorder="1" applyAlignment="1">
      <alignment horizontal="center" vertical="center"/>
    </xf>
    <xf numFmtId="0" fontId="18" fillId="27" borderId="14" xfId="68" applyFont="1" applyFill="1" applyBorder="1" applyAlignment="1">
      <alignment horizontal="center" vertical="center"/>
    </xf>
    <xf numFmtId="0" fontId="1" fillId="27" borderId="29" xfId="0" applyFont="1" applyFill="1" applyBorder="1" applyAlignment="1">
      <alignment horizontal="center" vertical="center" wrapText="1"/>
    </xf>
    <xf numFmtId="0" fontId="1" fillId="27" borderId="13" xfId="0" applyFont="1" applyFill="1" applyBorder="1" applyAlignment="1">
      <alignment horizontal="center" vertical="center" wrapText="1"/>
    </xf>
    <xf numFmtId="0" fontId="1" fillId="27" borderId="14" xfId="0" applyFont="1" applyFill="1" applyBorder="1" applyAlignment="1">
      <alignment horizontal="center" vertical="center" wrapText="1"/>
    </xf>
    <xf numFmtId="0" fontId="39" fillId="21" borderId="41" xfId="0" applyFont="1" applyFill="1" applyBorder="1" applyAlignment="1" applyProtection="1">
      <alignment horizontal="center" vertical="center" wrapText="1"/>
      <protection locked="0"/>
    </xf>
    <xf numFmtId="0" fontId="39" fillId="21" borderId="29" xfId="0" applyFont="1" applyFill="1" applyBorder="1" applyAlignment="1" applyProtection="1">
      <alignment horizontal="center" vertical="center" wrapText="1"/>
      <protection locked="0"/>
    </xf>
    <xf numFmtId="0" fontId="146" fillId="21" borderId="84" xfId="0" applyFont="1" applyFill="1" applyBorder="1" applyAlignment="1" applyProtection="1">
      <alignment horizontal="center" vertical="center" wrapText="1"/>
      <protection locked="0"/>
    </xf>
    <xf numFmtId="0" fontId="0" fillId="21" borderId="32" xfId="0" applyFont="1" applyFill="1" applyBorder="1" applyAlignment="1" applyProtection="1">
      <alignment horizontal="center" vertical="center" wrapText="1"/>
      <protection locked="0"/>
    </xf>
    <xf numFmtId="0" fontId="0" fillId="21" borderId="31" xfId="0" applyFont="1" applyFill="1" applyBorder="1" applyAlignment="1" applyProtection="1">
      <alignment horizontal="center" vertical="center" wrapText="1"/>
      <protection locked="0"/>
    </xf>
    <xf numFmtId="0" fontId="146" fillId="21" borderId="102" xfId="0" applyFont="1" applyFill="1" applyBorder="1" applyAlignment="1" applyProtection="1">
      <alignment horizontal="center" vertical="center" wrapText="1"/>
      <protection locked="0"/>
    </xf>
    <xf numFmtId="0" fontId="146" fillId="21" borderId="104" xfId="0" applyFont="1" applyFill="1" applyBorder="1" applyAlignment="1" applyProtection="1">
      <alignment horizontal="center" vertical="center" wrapText="1"/>
      <protection locked="0"/>
    </xf>
    <xf numFmtId="0" fontId="146" fillId="21" borderId="38" xfId="0" applyFont="1" applyFill="1" applyBorder="1" applyAlignment="1" applyProtection="1">
      <alignment horizontal="center" vertical="center" wrapText="1"/>
      <protection locked="0"/>
    </xf>
    <xf numFmtId="0" fontId="45" fillId="21" borderId="38" xfId="0" applyFont="1" applyFill="1" applyBorder="1" applyAlignment="1" applyProtection="1">
      <alignment horizontal="center" vertical="center" wrapText="1"/>
      <protection locked="0"/>
    </xf>
    <xf numFmtId="0" fontId="146" fillId="21" borderId="44" xfId="0" applyFont="1" applyFill="1" applyBorder="1" applyAlignment="1" applyProtection="1">
      <alignment horizontal="center" vertical="center" wrapText="1"/>
      <protection locked="0"/>
    </xf>
    <xf numFmtId="0" fontId="45" fillId="21" borderId="44" xfId="0" applyFont="1" applyFill="1" applyBorder="1" applyAlignment="1" applyProtection="1">
      <alignment horizontal="center" vertical="center" wrapText="1"/>
      <protection locked="0"/>
    </xf>
    <xf numFmtId="0" fontId="18" fillId="25" borderId="27" xfId="0" applyFont="1" applyFill="1" applyBorder="1" applyAlignment="1">
      <alignment horizontal="left" vertical="center" wrapText="1"/>
    </xf>
    <xf numFmtId="0" fontId="18" fillId="25" borderId="24" xfId="0" applyFont="1" applyFill="1" applyBorder="1" applyAlignment="1">
      <alignment horizontal="left" vertical="center" wrapText="1"/>
    </xf>
    <xf numFmtId="0" fontId="1" fillId="27" borderId="25" xfId="0" applyFont="1" applyFill="1" applyBorder="1" applyAlignment="1" applyProtection="1">
      <alignment horizontal="center" vertical="center" wrapText="1"/>
    </xf>
    <xf numFmtId="0" fontId="1" fillId="27" borderId="27" xfId="0" applyFont="1" applyFill="1" applyBorder="1" applyAlignment="1" applyProtection="1">
      <alignment horizontal="center" vertical="center" wrapText="1"/>
    </xf>
    <xf numFmtId="0" fontId="39" fillId="27" borderId="25" xfId="0" applyFont="1" applyFill="1" applyBorder="1" applyAlignment="1">
      <alignment horizontal="center" vertical="center" wrapText="1"/>
    </xf>
    <xf numFmtId="0" fontId="45" fillId="0" borderId="40" xfId="0" applyFont="1" applyFill="1" applyBorder="1" applyAlignment="1" applyProtection="1">
      <alignment horizontal="center" vertical="center" wrapText="1"/>
    </xf>
    <xf numFmtId="0" fontId="45" fillId="0" borderId="25" xfId="0" applyFont="1" applyFill="1" applyBorder="1" applyAlignment="1" applyProtection="1">
      <alignment horizontal="center" vertical="center" wrapText="1"/>
    </xf>
    <xf numFmtId="0" fontId="45" fillId="0" borderId="27" xfId="0" applyFont="1" applyFill="1" applyBorder="1" applyAlignment="1" applyProtection="1">
      <alignment horizontal="center" vertical="center" wrapText="1"/>
    </xf>
    <xf numFmtId="0" fontId="45" fillId="21" borderId="40" xfId="0" applyFont="1" applyFill="1" applyBorder="1" applyAlignment="1" applyProtection="1">
      <alignment horizontal="center" vertical="center" wrapText="1"/>
      <protection locked="0"/>
    </xf>
    <xf numFmtId="0" fontId="45" fillId="21" borderId="25" xfId="0" applyFont="1" applyFill="1" applyBorder="1" applyAlignment="1" applyProtection="1">
      <alignment horizontal="center" vertical="center" wrapText="1"/>
      <protection locked="0"/>
    </xf>
    <xf numFmtId="0" fontId="45" fillId="21" borderId="27" xfId="0" applyFont="1" applyFill="1" applyBorder="1" applyAlignment="1" applyProtection="1">
      <alignment horizontal="center" vertical="center" wrapText="1"/>
      <protection locked="0"/>
    </xf>
    <xf numFmtId="0" fontId="146" fillId="21" borderId="33" xfId="0" applyFont="1" applyFill="1" applyBorder="1" applyAlignment="1" applyProtection="1">
      <alignment horizontal="center" vertical="center" wrapText="1"/>
      <protection locked="0"/>
    </xf>
    <xf numFmtId="49" fontId="39" fillId="21" borderId="102" xfId="0" applyNumberFormat="1" applyFont="1" applyFill="1" applyBorder="1" applyAlignment="1" applyProtection="1">
      <alignment horizontal="left" vertical="center" wrapText="1"/>
      <protection locked="0"/>
    </xf>
    <xf numFmtId="49" fontId="146" fillId="0" borderId="31" xfId="0" applyNumberFormat="1" applyFont="1" applyBorder="1" applyAlignment="1" applyProtection="1">
      <alignment horizontal="left" vertical="center"/>
      <protection locked="0"/>
    </xf>
    <xf numFmtId="0" fontId="0" fillId="27" borderId="27" xfId="0" applyFont="1" applyFill="1" applyBorder="1" applyAlignment="1"/>
    <xf numFmtId="0" fontId="1" fillId="27" borderId="33" xfId="0" applyFont="1" applyFill="1" applyBorder="1" applyAlignment="1" applyProtection="1">
      <alignment horizontal="center" vertical="center" wrapText="1"/>
    </xf>
    <xf numFmtId="0" fontId="0" fillId="27" borderId="33" xfId="0" applyFont="1" applyFill="1" applyBorder="1" applyAlignment="1" applyProtection="1">
      <alignment horizontal="center" vertical="center" wrapText="1"/>
    </xf>
    <xf numFmtId="0" fontId="18" fillId="27" borderId="33" xfId="0" applyFont="1" applyFill="1" applyBorder="1" applyAlignment="1" applyProtection="1">
      <alignment horizontal="center" vertical="center" wrapText="1"/>
    </xf>
    <xf numFmtId="49" fontId="146" fillId="0" borderId="99" xfId="0" applyNumberFormat="1" applyFont="1" applyBorder="1" applyAlignment="1" applyProtection="1">
      <alignment horizontal="left" vertical="center"/>
      <protection locked="0"/>
    </xf>
    <xf numFmtId="0" fontId="18" fillId="27" borderId="28" xfId="0" applyFont="1" applyFill="1" applyBorder="1" applyAlignment="1" applyProtection="1">
      <alignment horizontal="center" vertical="center" wrapText="1"/>
    </xf>
    <xf numFmtId="0" fontId="18" fillId="27" borderId="25" xfId="0" applyFont="1" applyFill="1" applyBorder="1" applyAlignment="1" applyProtection="1">
      <alignment horizontal="center" vertical="center" wrapText="1"/>
    </xf>
    <xf numFmtId="0" fontId="0" fillId="27" borderId="27" xfId="0" applyFont="1" applyFill="1" applyBorder="1" applyAlignment="1" applyProtection="1">
      <alignment horizontal="center" wrapText="1"/>
    </xf>
    <xf numFmtId="0" fontId="18" fillId="27" borderId="90" xfId="67" applyFont="1" applyFill="1" applyBorder="1" applyAlignment="1">
      <alignment horizontal="left" vertical="center"/>
    </xf>
    <xf numFmtId="0" fontId="0" fillId="0" borderId="91" xfId="0" applyBorder="1" applyAlignment="1">
      <alignment horizontal="left" vertical="center"/>
    </xf>
    <xf numFmtId="49" fontId="39" fillId="21" borderId="94" xfId="67" applyNumberFormat="1" applyFont="1" applyFill="1" applyBorder="1" applyAlignment="1" applyProtection="1">
      <alignment horizontal="left" vertical="center" wrapText="1"/>
      <protection locked="0"/>
    </xf>
    <xf numFmtId="49" fontId="0" fillId="0" borderId="91" xfId="0" applyNumberFormat="1" applyBorder="1" applyAlignment="1" applyProtection="1">
      <alignment horizontal="left" vertical="center" wrapText="1"/>
      <protection locked="0"/>
    </xf>
    <xf numFmtId="49" fontId="0" fillId="0" borderId="56" xfId="0" applyNumberFormat="1" applyBorder="1" applyAlignment="1" applyProtection="1">
      <alignment horizontal="left" vertical="center" wrapText="1"/>
      <protection locked="0"/>
    </xf>
    <xf numFmtId="0" fontId="18" fillId="27" borderId="109" xfId="67" applyFont="1" applyFill="1" applyBorder="1" applyAlignment="1">
      <alignment horizontal="left" vertical="center"/>
    </xf>
    <xf numFmtId="0" fontId="0" fillId="0" borderId="112" xfId="0" applyBorder="1" applyAlignment="1">
      <alignment horizontal="left" vertical="center"/>
    </xf>
    <xf numFmtId="0" fontId="39" fillId="21" borderId="52" xfId="67" applyFont="1" applyFill="1" applyBorder="1" applyAlignment="1" applyProtection="1">
      <alignment horizontal="center" vertical="center" wrapText="1"/>
      <protection locked="0"/>
    </xf>
    <xf numFmtId="0" fontId="0" fillId="0" borderId="43" xfId="0" applyBorder="1" applyAlignment="1" applyProtection="1">
      <alignment horizontal="center" vertical="center" wrapText="1"/>
      <protection locked="0"/>
    </xf>
    <xf numFmtId="0" fontId="0" fillId="0" borderId="37" xfId="0" applyBorder="1" applyAlignment="1" applyProtection="1">
      <alignment horizontal="center" vertical="center" wrapText="1"/>
      <protection locked="0"/>
    </xf>
    <xf numFmtId="167" fontId="39" fillId="0" borderId="42" xfId="67" applyNumberFormat="1" applyFont="1" applyFill="1" applyBorder="1" applyAlignment="1" applyProtection="1">
      <alignment horizontal="center" vertical="center" wrapText="1"/>
    </xf>
    <xf numFmtId="167" fontId="146" fillId="0" borderId="99" xfId="0" applyNumberFormat="1" applyFont="1" applyFill="1" applyBorder="1" applyAlignment="1" applyProtection="1">
      <alignment horizontal="center" vertical="center" wrapText="1"/>
    </xf>
    <xf numFmtId="0" fontId="18" fillId="27" borderId="25" xfId="67" applyFont="1" applyFill="1" applyBorder="1" applyAlignment="1">
      <alignment horizontal="left" vertical="center"/>
    </xf>
    <xf numFmtId="0" fontId="18" fillId="27" borderId="27" xfId="67" applyFont="1" applyFill="1" applyBorder="1" applyAlignment="1">
      <alignment horizontal="left" vertical="center"/>
    </xf>
    <xf numFmtId="49" fontId="39" fillId="21" borderId="102" xfId="67" applyNumberFormat="1" applyFont="1" applyFill="1" applyBorder="1" applyAlignment="1" applyProtection="1">
      <alignment horizontal="left" vertical="center" wrapText="1"/>
      <protection locked="0"/>
    </xf>
    <xf numFmtId="0" fontId="18" fillId="27" borderId="35" xfId="67" applyFont="1" applyFill="1" applyBorder="1" applyAlignment="1">
      <alignment horizontal="center" vertical="center" wrapText="1"/>
    </xf>
    <xf numFmtId="0" fontId="18" fillId="27" borderId="38" xfId="67" applyFont="1" applyFill="1" applyBorder="1" applyAlignment="1">
      <alignment horizontal="center" vertical="center" wrapText="1"/>
    </xf>
    <xf numFmtId="0" fontId="18" fillId="27" borderId="34" xfId="67" applyFont="1" applyFill="1" applyBorder="1" applyAlignment="1" applyProtection="1">
      <alignment horizontal="center" vertical="center" wrapText="1"/>
      <protection locked="0"/>
    </xf>
    <xf numFmtId="0" fontId="18" fillId="27" borderId="32" xfId="67" applyFont="1" applyFill="1" applyBorder="1" applyAlignment="1" applyProtection="1">
      <alignment horizontal="center" vertical="center" wrapText="1"/>
      <protection locked="0"/>
    </xf>
    <xf numFmtId="0" fontId="39" fillId="21" borderId="40" xfId="67" applyFont="1" applyFill="1" applyBorder="1" applyAlignment="1" applyProtection="1">
      <alignment horizontal="left" vertical="center" wrapText="1"/>
      <protection locked="0"/>
    </xf>
    <xf numFmtId="0" fontId="39" fillId="21" borderId="25" xfId="67" applyFont="1" applyFill="1" applyBorder="1" applyAlignment="1" applyProtection="1">
      <alignment horizontal="left" vertical="center" wrapText="1"/>
      <protection locked="0"/>
    </xf>
    <xf numFmtId="0" fontId="122" fillId="27" borderId="25" xfId="67" applyFont="1" applyFill="1" applyBorder="1" applyAlignment="1">
      <alignment horizontal="left" vertical="center"/>
    </xf>
    <xf numFmtId="0" fontId="122" fillId="27" borderId="27" xfId="67" applyFont="1" applyFill="1" applyBorder="1" applyAlignment="1">
      <alignment horizontal="left" vertical="center"/>
    </xf>
    <xf numFmtId="0" fontId="18" fillId="27" borderId="25" xfId="67" applyFont="1" applyFill="1" applyBorder="1" applyAlignment="1">
      <alignment horizontal="center" vertical="center" wrapText="1"/>
    </xf>
    <xf numFmtId="0" fontId="18" fillId="17" borderId="25" xfId="67" applyFont="1" applyFill="1" applyBorder="1" applyAlignment="1">
      <alignment horizontal="left" vertical="center"/>
    </xf>
    <xf numFmtId="0" fontId="18" fillId="17" borderId="27" xfId="67" applyFont="1" applyFill="1" applyBorder="1" applyAlignment="1">
      <alignment horizontal="left" vertical="center"/>
    </xf>
    <xf numFmtId="0" fontId="18" fillId="27" borderId="85" xfId="67" applyFont="1" applyFill="1" applyBorder="1" applyAlignment="1">
      <alignment horizontal="left" vertical="center"/>
    </xf>
    <xf numFmtId="0" fontId="146" fillId="0" borderId="99" xfId="0" applyFont="1" applyBorder="1" applyAlignment="1" applyProtection="1">
      <alignment horizontal="center" vertical="center" wrapText="1"/>
    </xf>
    <xf numFmtId="49" fontId="39" fillId="21" borderId="42" xfId="67" applyNumberFormat="1" applyFont="1" applyFill="1" applyBorder="1" applyAlignment="1" applyProtection="1">
      <alignment horizontal="left" vertical="center" wrapText="1"/>
      <protection locked="0"/>
    </xf>
    <xf numFmtId="0" fontId="18" fillId="27" borderId="25" xfId="67" applyFont="1" applyFill="1" applyBorder="1" applyAlignment="1">
      <alignment horizontal="left" vertical="center" wrapText="1"/>
    </xf>
    <xf numFmtId="0" fontId="18" fillId="27" borderId="27" xfId="67" applyFont="1" applyFill="1" applyBorder="1" applyAlignment="1">
      <alignment horizontal="left" vertical="center" wrapText="1"/>
    </xf>
    <xf numFmtId="165" fontId="39" fillId="0" borderId="42" xfId="67" applyNumberFormat="1" applyFont="1" applyFill="1" applyBorder="1" applyAlignment="1" applyProtection="1">
      <alignment horizontal="center" vertical="center" wrapText="1"/>
    </xf>
    <xf numFmtId="165" fontId="146" fillId="0" borderId="99" xfId="0" applyNumberFormat="1" applyFont="1" applyFill="1" applyBorder="1" applyAlignment="1" applyProtection="1">
      <alignment horizontal="center" vertical="center" wrapText="1"/>
    </xf>
    <xf numFmtId="165" fontId="39" fillId="0" borderId="41" xfId="67" applyNumberFormat="1" applyFont="1" applyFill="1" applyBorder="1" applyAlignment="1" applyProtection="1">
      <alignment horizontal="center" vertical="center" wrapText="1"/>
    </xf>
    <xf numFmtId="165" fontId="146" fillId="0" borderId="29" xfId="0" applyNumberFormat="1" applyFont="1" applyFill="1" applyBorder="1" applyAlignment="1" applyProtection="1">
      <alignment horizontal="center" vertical="center" wrapText="1"/>
    </xf>
    <xf numFmtId="0" fontId="146" fillId="21" borderId="40" xfId="0" applyFont="1" applyFill="1" applyBorder="1" applyAlignment="1" applyProtection="1">
      <alignment horizontal="center" vertical="center"/>
      <protection locked="0"/>
    </xf>
    <xf numFmtId="0" fontId="146" fillId="21" borderId="25" xfId="0" applyFont="1" applyFill="1" applyBorder="1" applyAlignment="1" applyProtection="1">
      <alignment horizontal="center" vertical="center"/>
      <protection locked="0"/>
    </xf>
    <xf numFmtId="0" fontId="18" fillId="27" borderId="27" xfId="67" applyFont="1" applyFill="1" applyBorder="1" applyAlignment="1">
      <alignment horizontal="center" vertical="center" wrapText="1"/>
    </xf>
    <xf numFmtId="0" fontId="0" fillId="27" borderId="25" xfId="0" applyFont="1" applyFill="1" applyBorder="1" applyAlignment="1">
      <alignment horizontal="center" vertical="center" wrapText="1"/>
    </xf>
    <xf numFmtId="0" fontId="0" fillId="27" borderId="98" xfId="0" applyFont="1" applyFill="1" applyBorder="1" applyAlignment="1">
      <alignment horizontal="center" vertical="center" wrapText="1"/>
    </xf>
    <xf numFmtId="165" fontId="39" fillId="0" borderId="52" xfId="67" applyNumberFormat="1" applyFont="1" applyFill="1" applyBorder="1" applyAlignment="1" applyProtection="1">
      <alignment horizontal="center" vertical="center" wrapText="1"/>
    </xf>
    <xf numFmtId="165" fontId="39" fillId="0" borderId="43" xfId="67" applyNumberFormat="1" applyFont="1" applyFill="1" applyBorder="1" applyAlignment="1" applyProtection="1">
      <alignment horizontal="center" vertical="center" wrapText="1"/>
    </xf>
    <xf numFmtId="165" fontId="39" fillId="0" borderId="37" xfId="67" applyNumberFormat="1" applyFont="1" applyFill="1" applyBorder="1" applyAlignment="1" applyProtection="1">
      <alignment horizontal="center" vertical="center" wrapText="1"/>
    </xf>
    <xf numFmtId="0" fontId="146" fillId="0" borderId="37" xfId="0" applyFont="1" applyBorder="1" applyAlignment="1" applyProtection="1">
      <alignment horizontal="center" vertical="center" wrapText="1"/>
      <protection locked="0"/>
    </xf>
    <xf numFmtId="0" fontId="0" fillId="27" borderId="27" xfId="0" applyFont="1" applyFill="1" applyBorder="1" applyAlignment="1">
      <alignment horizontal="center" vertical="center" wrapText="1"/>
    </xf>
    <xf numFmtId="0" fontId="93" fillId="27" borderId="25" xfId="0" applyFont="1" applyFill="1" applyBorder="1" applyAlignment="1">
      <alignment horizontal="left" vertical="center"/>
    </xf>
    <xf numFmtId="0" fontId="93" fillId="27" borderId="27" xfId="0" applyFont="1" applyFill="1" applyBorder="1" applyAlignment="1">
      <alignment horizontal="left" vertical="center"/>
    </xf>
    <xf numFmtId="0" fontId="75" fillId="26" borderId="65" xfId="67" applyFont="1" applyFill="1" applyBorder="1" applyAlignment="1">
      <alignment horizontal="center" vertical="center" wrapText="1"/>
    </xf>
    <xf numFmtId="0" fontId="75" fillId="26" borderId="22" xfId="67" applyFont="1" applyFill="1" applyBorder="1" applyAlignment="1">
      <alignment horizontal="center" vertical="center" wrapText="1"/>
    </xf>
    <xf numFmtId="0" fontId="75" fillId="26" borderId="116" xfId="67" applyFont="1" applyFill="1" applyBorder="1" applyAlignment="1">
      <alignment horizontal="center" vertical="center" wrapText="1"/>
    </xf>
    <xf numFmtId="0" fontId="43" fillId="0" borderId="0" xfId="68" applyFont="1" applyFill="1" applyBorder="1" applyAlignment="1">
      <alignment horizontal="left" wrapText="1"/>
    </xf>
    <xf numFmtId="0" fontId="39" fillId="21" borderId="47" xfId="67" applyFont="1" applyFill="1" applyBorder="1" applyAlignment="1" applyProtection="1">
      <alignment horizontal="center" vertical="center" wrapText="1"/>
      <protection locked="0"/>
    </xf>
    <xf numFmtId="0" fontId="146" fillId="0" borderId="84" xfId="0" applyFont="1" applyBorder="1" applyAlignment="1" applyProtection="1">
      <alignment horizontal="center" vertical="center" wrapText="1"/>
      <protection locked="0"/>
    </xf>
    <xf numFmtId="0" fontId="18" fillId="27" borderId="44" xfId="67" applyFont="1" applyFill="1" applyBorder="1" applyAlignment="1">
      <alignment horizontal="center" vertical="center" wrapText="1"/>
    </xf>
    <xf numFmtId="0" fontId="0" fillId="27" borderId="48" xfId="0" applyFont="1" applyFill="1" applyBorder="1" applyAlignment="1"/>
    <xf numFmtId="0" fontId="0" fillId="27" borderId="25" xfId="0" applyFont="1" applyFill="1" applyBorder="1" applyAlignment="1"/>
    <xf numFmtId="0" fontId="0" fillId="27" borderId="28" xfId="0" applyFont="1" applyFill="1" applyBorder="1" applyAlignment="1">
      <alignment horizontal="center" vertical="center"/>
    </xf>
    <xf numFmtId="0" fontId="39" fillId="21" borderId="25" xfId="67" applyFont="1" applyFill="1" applyBorder="1" applyAlignment="1" applyProtection="1">
      <alignment horizontal="center" vertical="center" wrapText="1"/>
      <protection locked="0"/>
    </xf>
    <xf numFmtId="0" fontId="39" fillId="21" borderId="98" xfId="67" applyFont="1" applyFill="1" applyBorder="1" applyAlignment="1" applyProtection="1">
      <alignment horizontal="center" vertical="center" wrapText="1"/>
      <protection locked="0"/>
    </xf>
    <xf numFmtId="0" fontId="146" fillId="0" borderId="96" xfId="0" applyFont="1" applyBorder="1" applyAlignment="1" applyProtection="1">
      <alignment horizontal="center" vertical="center" wrapText="1"/>
      <protection locked="0"/>
    </xf>
    <xf numFmtId="0" fontId="39" fillId="21" borderId="50" xfId="67" applyFont="1" applyFill="1" applyBorder="1" applyAlignment="1" applyProtection="1">
      <alignment horizontal="center" vertical="center" wrapText="1"/>
      <protection locked="0"/>
    </xf>
    <xf numFmtId="0" fontId="146" fillId="0" borderId="101" xfId="0" applyFont="1" applyBorder="1" applyAlignment="1" applyProtection="1">
      <alignment horizontal="center" vertical="center" wrapText="1"/>
      <protection locked="0"/>
    </xf>
    <xf numFmtId="0" fontId="52" fillId="27" borderId="0" xfId="68" applyFont="1" applyFill="1" applyBorder="1" applyAlignment="1">
      <alignment horizontal="left" wrapText="1"/>
    </xf>
    <xf numFmtId="0" fontId="43" fillId="0" borderId="0" xfId="68" applyFont="1" applyFill="1" applyBorder="1" applyAlignment="1">
      <alignment horizontal="left" vertical="center"/>
    </xf>
    <xf numFmtId="0" fontId="74" fillId="27" borderId="0" xfId="68" applyFont="1" applyFill="1" applyBorder="1" applyAlignment="1">
      <alignment horizontal="left" wrapText="1"/>
    </xf>
    <xf numFmtId="0" fontId="39" fillId="21" borderId="13" xfId="67" applyFont="1" applyFill="1" applyBorder="1" applyAlignment="1" applyProtection="1">
      <alignment horizontal="center" vertical="center" wrapText="1"/>
      <protection locked="0"/>
    </xf>
    <xf numFmtId="0" fontId="39" fillId="21" borderId="93" xfId="67" applyFont="1" applyFill="1" applyBorder="1" applyAlignment="1" applyProtection="1">
      <alignment horizontal="center" vertical="center" wrapText="1"/>
      <protection locked="0"/>
    </xf>
    <xf numFmtId="0" fontId="146" fillId="0" borderId="117" xfId="0" applyFont="1" applyBorder="1" applyAlignment="1" applyProtection="1">
      <alignment horizontal="center" vertical="center" wrapText="1"/>
      <protection locked="0"/>
    </xf>
    <xf numFmtId="0" fontId="146" fillId="0" borderId="71" xfId="0" applyFont="1" applyBorder="1" applyAlignment="1" applyProtection="1">
      <alignment horizontal="center" vertical="center" wrapText="1"/>
      <protection locked="0"/>
    </xf>
    <xf numFmtId="0" fontId="18" fillId="27" borderId="33" xfId="67" applyFont="1" applyFill="1" applyBorder="1" applyAlignment="1">
      <alignment horizontal="center" vertical="center" wrapText="1"/>
    </xf>
    <xf numFmtId="0" fontId="0" fillId="27" borderId="33" xfId="0" applyFont="1" applyFill="1" applyBorder="1" applyAlignment="1"/>
    <xf numFmtId="0" fontId="39" fillId="21" borderId="51" xfId="67" applyFont="1" applyFill="1" applyBorder="1" applyAlignment="1" applyProtection="1">
      <alignment horizontal="center" vertical="center" wrapText="1"/>
      <protection locked="0"/>
    </xf>
    <xf numFmtId="0" fontId="146" fillId="0" borderId="47" xfId="0" applyFont="1" applyBorder="1" applyAlignment="1" applyProtection="1">
      <alignment horizontal="center" vertical="center" wrapText="1"/>
      <protection locked="0"/>
    </xf>
    <xf numFmtId="0" fontId="39" fillId="21" borderId="27" xfId="67" applyFont="1" applyFill="1" applyBorder="1" applyAlignment="1" applyProtection="1">
      <alignment horizontal="center" vertical="center" wrapText="1"/>
      <protection locked="0"/>
    </xf>
    <xf numFmtId="0" fontId="146" fillId="0" borderId="88" xfId="0" applyFont="1" applyBorder="1" applyAlignment="1" applyProtection="1">
      <alignment horizontal="center" vertical="center" wrapText="1"/>
      <protection locked="0"/>
    </xf>
    <xf numFmtId="0" fontId="39" fillId="21" borderId="37" xfId="67" applyFont="1" applyFill="1" applyBorder="1" applyAlignment="1" applyProtection="1">
      <alignment horizontal="center" vertical="center" wrapText="1"/>
      <protection locked="0"/>
    </xf>
    <xf numFmtId="0" fontId="146" fillId="0" borderId="99" xfId="0" applyFont="1" applyBorder="1" applyAlignment="1" applyProtection="1">
      <alignment horizontal="center" vertical="center" wrapText="1"/>
      <protection locked="0"/>
    </xf>
    <xf numFmtId="0" fontId="18" fillId="27" borderId="25" xfId="0" applyFont="1" applyFill="1" applyBorder="1" applyAlignment="1" applyProtection="1">
      <alignment horizontal="center" vertical="center" wrapText="1"/>
      <protection locked="0"/>
    </xf>
    <xf numFmtId="0" fontId="0" fillId="27" borderId="25" xfId="0" applyFont="1" applyFill="1" applyBorder="1" applyAlignment="1">
      <alignment horizontal="center"/>
    </xf>
    <xf numFmtId="0" fontId="45" fillId="21" borderId="53" xfId="0" applyFont="1" applyFill="1" applyBorder="1" applyAlignment="1" applyProtection="1">
      <alignment horizontal="left" vertical="center" wrapText="1"/>
      <protection locked="0"/>
    </xf>
    <xf numFmtId="0" fontId="146" fillId="0" borderId="84" xfId="0" applyFont="1" applyBorder="1" applyAlignment="1" applyProtection="1">
      <alignment horizontal="left" vertical="center" wrapText="1"/>
      <protection locked="0"/>
    </xf>
    <xf numFmtId="49" fontId="39" fillId="21" borderId="86" xfId="67" applyNumberFormat="1" applyFont="1" applyFill="1" applyBorder="1" applyAlignment="1" applyProtection="1">
      <alignment horizontal="left" vertical="center" wrapText="1"/>
      <protection locked="0"/>
    </xf>
    <xf numFmtId="49" fontId="146" fillId="0" borderId="87" xfId="0" applyNumberFormat="1" applyFont="1" applyBorder="1" applyAlignment="1" applyProtection="1">
      <alignment horizontal="left" vertical="center"/>
      <protection locked="0"/>
    </xf>
    <xf numFmtId="49" fontId="39" fillId="21" borderId="81" xfId="67" applyNumberFormat="1" applyFont="1" applyFill="1" applyBorder="1" applyAlignment="1" applyProtection="1">
      <alignment horizontal="left" vertical="center" wrapText="1"/>
      <protection locked="0"/>
    </xf>
    <xf numFmtId="49" fontId="146" fillId="0" borderId="101" xfId="0" applyNumberFormat="1" applyFont="1" applyBorder="1" applyAlignment="1" applyProtection="1">
      <alignment horizontal="left" vertical="center"/>
      <protection locked="0"/>
    </xf>
    <xf numFmtId="0" fontId="0" fillId="27" borderId="25" xfId="0" applyFont="1" applyFill="1" applyBorder="1" applyAlignment="1" applyProtection="1">
      <alignment horizontal="center"/>
    </xf>
    <xf numFmtId="0" fontId="18" fillId="0" borderId="25" xfId="67" applyFont="1" applyFill="1" applyBorder="1" applyAlignment="1">
      <alignment horizontal="center" vertical="center" wrapText="1"/>
    </xf>
    <xf numFmtId="49" fontId="39" fillId="21" borderId="53" xfId="67" applyNumberFormat="1" applyFont="1" applyFill="1" applyBorder="1" applyAlignment="1" applyProtection="1">
      <alignment horizontal="left" vertical="center" wrapText="1"/>
      <protection locked="0"/>
    </xf>
    <xf numFmtId="49" fontId="146" fillId="0" borderId="84" xfId="0" applyNumberFormat="1" applyFont="1" applyBorder="1" applyAlignment="1" applyProtection="1">
      <alignment horizontal="left" vertical="center"/>
      <protection locked="0"/>
    </xf>
    <xf numFmtId="0" fontId="18" fillId="27" borderId="0" xfId="68" applyFont="1" applyFill="1" applyBorder="1" applyAlignment="1">
      <alignment horizontal="left" wrapText="1"/>
    </xf>
    <xf numFmtId="0" fontId="43" fillId="27" borderId="0" xfId="68" applyFont="1" applyFill="1" applyBorder="1" applyAlignment="1">
      <alignment horizontal="left"/>
    </xf>
    <xf numFmtId="0" fontId="23" fillId="31" borderId="25" xfId="68" applyFont="1" applyFill="1" applyBorder="1" applyAlignment="1" applyProtection="1">
      <alignment horizontal="center" vertical="center"/>
    </xf>
    <xf numFmtId="0" fontId="143" fillId="31" borderId="25" xfId="0" applyFont="1" applyFill="1" applyBorder="1" applyAlignment="1" applyProtection="1">
      <alignment horizontal="center" vertical="center"/>
    </xf>
    <xf numFmtId="49" fontId="45" fillId="21" borderId="86" xfId="0" applyNumberFormat="1" applyFont="1" applyFill="1" applyBorder="1" applyAlignment="1" applyProtection="1">
      <alignment horizontal="left" vertical="center" wrapText="1"/>
      <protection locked="0"/>
    </xf>
    <xf numFmtId="49" fontId="45" fillId="21" borderId="87" xfId="0" applyNumberFormat="1" applyFont="1" applyFill="1" applyBorder="1" applyAlignment="1" applyProtection="1">
      <alignment horizontal="left" vertical="center" wrapText="1"/>
      <protection locked="0"/>
    </xf>
    <xf numFmtId="49" fontId="39" fillId="21" borderId="27" xfId="67" applyNumberFormat="1" applyFont="1" applyFill="1" applyBorder="1" applyAlignment="1" applyProtection="1">
      <alignment horizontal="left" vertical="center" wrapText="1"/>
      <protection locked="0"/>
    </xf>
    <xf numFmtId="49" fontId="0" fillId="0" borderId="24" xfId="0" applyNumberFormat="1" applyBorder="1" applyAlignment="1" applyProtection="1">
      <protection locked="0"/>
    </xf>
    <xf numFmtId="49" fontId="0" fillId="0" borderId="28" xfId="0" applyNumberFormat="1" applyBorder="1" applyAlignment="1" applyProtection="1">
      <protection locked="0"/>
    </xf>
    <xf numFmtId="0" fontId="18" fillId="27" borderId="25" xfId="67" applyFont="1" applyFill="1" applyBorder="1" applyAlignment="1">
      <alignment horizontal="center" vertical="center"/>
    </xf>
    <xf numFmtId="0" fontId="18" fillId="27" borderId="33" xfId="68" applyFont="1" applyFill="1" applyBorder="1" applyAlignment="1">
      <alignment horizontal="center" vertical="center"/>
    </xf>
    <xf numFmtId="0" fontId="0" fillId="27" borderId="33" xfId="0" applyFont="1" applyFill="1" applyBorder="1" applyAlignment="1">
      <alignment horizontal="center" vertical="center"/>
    </xf>
    <xf numFmtId="0" fontId="18" fillId="27" borderId="28" xfId="68" applyFont="1" applyFill="1" applyBorder="1" applyAlignment="1">
      <alignment horizontal="center" vertical="center"/>
    </xf>
    <xf numFmtId="0" fontId="4" fillId="27" borderId="25" xfId="67" applyFont="1" applyFill="1" applyBorder="1" applyAlignment="1">
      <alignment horizontal="center"/>
    </xf>
    <xf numFmtId="0" fontId="39" fillId="21" borderId="33" xfId="67" applyFont="1" applyFill="1" applyBorder="1" applyAlignment="1" applyProtection="1">
      <alignment horizontal="center" vertical="center" wrapText="1"/>
      <protection locked="0"/>
    </xf>
    <xf numFmtId="0" fontId="146" fillId="0" borderId="33" xfId="0" applyFont="1" applyBorder="1" applyAlignment="1" applyProtection="1">
      <protection locked="0"/>
    </xf>
    <xf numFmtId="0" fontId="39" fillId="21" borderId="28" xfId="67" applyFont="1" applyFill="1" applyBorder="1" applyAlignment="1" applyProtection="1">
      <alignment horizontal="center" vertical="center" wrapText="1"/>
      <protection locked="0"/>
    </xf>
    <xf numFmtId="0" fontId="146" fillId="0" borderId="25" xfId="0" applyFont="1" applyBorder="1" applyAlignment="1" applyProtection="1">
      <protection locked="0"/>
    </xf>
    <xf numFmtId="0" fontId="18" fillId="27" borderId="27" xfId="68" applyFont="1" applyFill="1" applyBorder="1" applyAlignment="1">
      <alignment horizontal="center" vertical="center" wrapText="1"/>
    </xf>
    <xf numFmtId="0" fontId="18" fillId="27" borderId="33" xfId="68" applyFont="1" applyFill="1" applyBorder="1" applyAlignment="1">
      <alignment horizontal="center" vertical="center" wrapText="1"/>
    </xf>
    <xf numFmtId="0" fontId="0" fillId="27" borderId="33" xfId="0" applyFont="1" applyFill="1" applyBorder="1" applyAlignment="1">
      <alignment horizontal="center" vertical="center" wrapText="1"/>
    </xf>
    <xf numFmtId="0" fontId="122" fillId="27" borderId="25" xfId="67" applyFont="1" applyFill="1" applyBorder="1" applyAlignment="1">
      <alignment horizontal="center" vertical="center"/>
    </xf>
    <xf numFmtId="0" fontId="147" fillId="27" borderId="25" xfId="0" applyFont="1" applyFill="1" applyBorder="1" applyAlignment="1">
      <alignment horizontal="center"/>
    </xf>
    <xf numFmtId="0" fontId="15" fillId="27" borderId="28" xfId="58" applyFont="1" applyFill="1" applyBorder="1" applyAlignment="1" applyProtection="1">
      <alignment horizontal="center" vertical="center"/>
    </xf>
    <xf numFmtId="0" fontId="15" fillId="27" borderId="25" xfId="58" applyFont="1" applyFill="1" applyBorder="1" applyAlignment="1" applyProtection="1">
      <alignment horizontal="center" vertical="center"/>
    </xf>
    <xf numFmtId="0" fontId="146" fillId="21" borderId="30" xfId="0" applyFont="1" applyFill="1" applyBorder="1" applyAlignment="1" applyProtection="1">
      <alignment horizontal="center"/>
      <protection locked="0"/>
    </xf>
    <xf numFmtId="0" fontId="4" fillId="21" borderId="30" xfId="67" applyFont="1" applyFill="1" applyBorder="1" applyAlignment="1" applyProtection="1">
      <alignment horizontal="center" vertical="center"/>
      <protection locked="0"/>
    </xf>
    <xf numFmtId="49" fontId="39" fillId="21" borderId="87" xfId="67" applyNumberFormat="1" applyFont="1" applyFill="1" applyBorder="1" applyAlignment="1" applyProtection="1">
      <alignment horizontal="left" vertical="center" wrapText="1"/>
      <protection locked="0"/>
    </xf>
    <xf numFmtId="0" fontId="18" fillId="27" borderId="25" xfId="67" applyFont="1" applyFill="1" applyBorder="1" applyAlignment="1" applyProtection="1">
      <alignment horizontal="left" vertical="center" wrapText="1"/>
      <protection locked="0"/>
    </xf>
    <xf numFmtId="0" fontId="0" fillId="27" borderId="27" xfId="0" applyFont="1" applyFill="1" applyBorder="1" applyAlignment="1" applyProtection="1">
      <alignment horizontal="left" vertical="center" wrapText="1"/>
      <protection locked="0"/>
    </xf>
    <xf numFmtId="0" fontId="39" fillId="21" borderId="105" xfId="67" applyFont="1" applyFill="1" applyBorder="1" applyAlignment="1" applyProtection="1">
      <alignment horizontal="center" vertical="center" wrapText="1"/>
      <protection locked="0"/>
    </xf>
    <xf numFmtId="0" fontId="39" fillId="21" borderId="30" xfId="67" applyFont="1" applyFill="1" applyBorder="1" applyAlignment="1" applyProtection="1">
      <alignment horizontal="center" vertical="center" wrapText="1"/>
      <protection locked="0"/>
    </xf>
    <xf numFmtId="0" fontId="39" fillId="21" borderId="44" xfId="67" applyFont="1" applyFill="1" applyBorder="1" applyAlignment="1" applyProtection="1">
      <alignment horizontal="center" vertical="center" wrapText="1"/>
      <protection locked="0"/>
    </xf>
    <xf numFmtId="0" fontId="18" fillId="27" borderId="28" xfId="68" applyFont="1" applyFill="1" applyBorder="1" applyAlignment="1" applyProtection="1">
      <alignment horizontal="center" vertical="center" wrapText="1"/>
    </xf>
    <xf numFmtId="0" fontId="18" fillId="27" borderId="25" xfId="68" applyFont="1" applyFill="1" applyBorder="1" applyAlignment="1" applyProtection="1">
      <alignment horizontal="center" vertical="center" wrapText="1"/>
    </xf>
    <xf numFmtId="0" fontId="18" fillId="27" borderId="25" xfId="68" applyFont="1" applyFill="1" applyBorder="1" applyAlignment="1" applyProtection="1">
      <alignment horizontal="center" vertical="center"/>
    </xf>
    <xf numFmtId="0" fontId="0" fillId="27" borderId="27" xfId="0" applyFont="1" applyFill="1" applyBorder="1" applyAlignment="1" applyProtection="1">
      <alignment horizontal="center" vertical="center"/>
    </xf>
    <xf numFmtId="0" fontId="18" fillId="27" borderId="33" xfId="67" applyFont="1" applyFill="1" applyBorder="1" applyAlignment="1" applyProtection="1">
      <alignment horizontal="center" vertical="center" wrapText="1"/>
    </xf>
    <xf numFmtId="0" fontId="75" fillId="27" borderId="0" xfId="67" applyFont="1" applyFill="1" applyBorder="1" applyAlignment="1">
      <alignment horizontal="left" vertical="center"/>
    </xf>
    <xf numFmtId="0" fontId="84" fillId="16" borderId="0" xfId="0" applyFont="1" applyFill="1" applyAlignment="1">
      <alignment horizontal="center" vertical="center"/>
    </xf>
    <xf numFmtId="0" fontId="23" fillId="27" borderId="0" xfId="68" applyFont="1" applyFill="1" applyBorder="1" applyAlignment="1">
      <alignment horizontal="left" vertical="center"/>
    </xf>
    <xf numFmtId="0" fontId="42" fillId="27" borderId="0" xfId="68" applyFont="1" applyFill="1" applyBorder="1" applyAlignment="1">
      <alignment horizontal="left" vertical="center"/>
    </xf>
    <xf numFmtId="0" fontId="39" fillId="21" borderId="47" xfId="68" applyFont="1" applyFill="1" applyBorder="1" applyAlignment="1" applyProtection="1">
      <alignment horizontal="center" vertical="center" wrapText="1"/>
      <protection locked="0"/>
    </xf>
    <xf numFmtId="0" fontId="74" fillId="27" borderId="0" xfId="67" applyFont="1" applyFill="1" applyBorder="1" applyAlignment="1">
      <alignment horizontal="left" vertical="center"/>
    </xf>
    <xf numFmtId="0" fontId="39" fillId="22" borderId="37" xfId="67" applyFont="1" applyFill="1" applyBorder="1" applyAlignment="1" applyProtection="1">
      <alignment horizontal="center" vertical="center" wrapText="1"/>
      <protection locked="0"/>
    </xf>
    <xf numFmtId="49" fontId="45" fillId="21" borderId="99" xfId="0" applyNumberFormat="1" applyFont="1" applyFill="1" applyBorder="1" applyAlignment="1" applyProtection="1">
      <alignment horizontal="left" vertical="center" wrapText="1"/>
      <protection locked="0"/>
    </xf>
    <xf numFmtId="49" fontId="45" fillId="21" borderId="31" xfId="0" applyNumberFormat="1" applyFont="1" applyFill="1" applyBorder="1" applyAlignment="1" applyProtection="1">
      <alignment horizontal="left" vertical="center" wrapText="1"/>
      <protection locked="0"/>
    </xf>
    <xf numFmtId="0" fontId="126" fillId="27" borderId="25" xfId="67" applyFont="1" applyFill="1" applyBorder="1" applyAlignment="1">
      <alignment vertical="center"/>
    </xf>
    <xf numFmtId="0" fontId="119" fillId="27" borderId="25" xfId="0" applyFont="1" applyFill="1" applyBorder="1" applyAlignment="1">
      <alignment vertical="center"/>
    </xf>
    <xf numFmtId="0" fontId="18" fillId="27" borderId="25" xfId="68" applyFont="1" applyFill="1" applyBorder="1" applyAlignment="1">
      <alignment horizontal="center" vertical="center"/>
    </xf>
    <xf numFmtId="0" fontId="18" fillId="27" borderId="27" xfId="68" applyFont="1" applyFill="1" applyBorder="1" applyAlignment="1">
      <alignment horizontal="center" vertical="center"/>
    </xf>
    <xf numFmtId="0" fontId="18" fillId="31" borderId="25" xfId="68" applyFont="1" applyFill="1" applyBorder="1" applyAlignment="1" applyProtection="1">
      <alignment horizontal="right" vertical="center"/>
    </xf>
    <xf numFmtId="0" fontId="18" fillId="31" borderId="27" xfId="68" applyFont="1" applyFill="1" applyBorder="1" applyAlignment="1" applyProtection="1">
      <alignment horizontal="right" vertical="center"/>
    </xf>
    <xf numFmtId="0" fontId="18" fillId="27" borderId="25" xfId="67" applyFont="1" applyFill="1" applyBorder="1" applyAlignment="1" applyProtection="1">
      <alignment horizontal="left" vertical="center" wrapText="1"/>
    </xf>
    <xf numFmtId="0" fontId="18" fillId="27" borderId="27" xfId="67" applyFont="1" applyFill="1" applyBorder="1" applyAlignment="1" applyProtection="1">
      <alignment horizontal="left" vertical="center" wrapText="1"/>
    </xf>
    <xf numFmtId="0" fontId="39" fillId="0" borderId="51" xfId="67" applyFont="1" applyFill="1" applyBorder="1" applyAlignment="1">
      <alignment horizontal="center" vertical="center" wrapText="1"/>
    </xf>
    <xf numFmtId="0" fontId="39" fillId="22" borderId="32" xfId="67" applyFont="1" applyFill="1" applyBorder="1" applyAlignment="1" applyProtection="1">
      <alignment horizontal="center" vertical="center" wrapText="1"/>
      <protection locked="0"/>
    </xf>
    <xf numFmtId="0" fontId="146" fillId="0" borderId="31" xfId="0" applyFont="1" applyBorder="1" applyAlignment="1" applyProtection="1">
      <alignment horizontal="center" vertical="center" wrapText="1"/>
      <protection locked="0"/>
    </xf>
    <xf numFmtId="2" fontId="39" fillId="27" borderId="37" xfId="67" applyNumberFormat="1" applyFont="1" applyFill="1" applyBorder="1" applyAlignment="1" applyProtection="1">
      <alignment horizontal="center" vertical="center" wrapText="1"/>
    </xf>
    <xf numFmtId="0" fontId="146" fillId="27" borderId="99" xfId="0" applyFont="1" applyFill="1" applyBorder="1" applyAlignment="1">
      <alignment horizontal="center" vertical="center" wrapText="1"/>
    </xf>
    <xf numFmtId="0" fontId="126" fillId="27" borderId="62" xfId="67" applyFont="1" applyFill="1" applyBorder="1" applyAlignment="1">
      <alignment horizontal="left" vertical="center"/>
    </xf>
    <xf numFmtId="0" fontId="126" fillId="27" borderId="83" xfId="67" applyFont="1" applyFill="1" applyBorder="1" applyAlignment="1">
      <alignment horizontal="left" vertical="center"/>
    </xf>
    <xf numFmtId="0" fontId="126" fillId="27" borderId="118" xfId="67" applyFont="1" applyFill="1" applyBorder="1" applyAlignment="1">
      <alignment horizontal="left" vertical="center"/>
    </xf>
    <xf numFmtId="0" fontId="39" fillId="0" borderId="41" xfId="67" applyFont="1" applyFill="1" applyBorder="1" applyAlignment="1">
      <alignment horizontal="center" vertical="center" wrapText="1"/>
    </xf>
    <xf numFmtId="0" fontId="45" fillId="27" borderId="99" xfId="0" applyFont="1" applyFill="1" applyBorder="1" applyAlignment="1">
      <alignment horizontal="center" vertical="center" wrapText="1"/>
    </xf>
    <xf numFmtId="49" fontId="45" fillId="21" borderId="42" xfId="0" applyNumberFormat="1" applyFont="1" applyFill="1" applyBorder="1" applyAlignment="1" applyProtection="1">
      <alignment horizontal="left" vertical="center" wrapText="1"/>
      <protection locked="0"/>
    </xf>
    <xf numFmtId="49" fontId="45" fillId="21" borderId="102" xfId="0" applyNumberFormat="1" applyFont="1" applyFill="1" applyBorder="1" applyAlignment="1" applyProtection="1">
      <alignment horizontal="left" vertical="center" wrapText="1"/>
      <protection locked="0"/>
    </xf>
    <xf numFmtId="0" fontId="127" fillId="27" borderId="0" xfId="68" applyFont="1" applyFill="1" applyBorder="1" applyAlignment="1">
      <alignment horizontal="left" vertical="center"/>
    </xf>
    <xf numFmtId="0" fontId="18" fillId="27" borderId="27" xfId="68" applyFont="1" applyFill="1" applyBorder="1" applyAlignment="1" applyProtection="1">
      <alignment horizontal="center" vertical="center"/>
    </xf>
    <xf numFmtId="0" fontId="18" fillId="31" borderId="24" xfId="68" applyFont="1" applyFill="1" applyBorder="1" applyAlignment="1" applyProtection="1">
      <alignment horizontal="right" vertical="center"/>
    </xf>
    <xf numFmtId="0" fontId="18" fillId="31" borderId="85" xfId="68" applyFont="1" applyFill="1" applyBorder="1" applyAlignment="1" applyProtection="1">
      <alignment horizontal="right" vertical="center"/>
    </xf>
    <xf numFmtId="0" fontId="39" fillId="0" borderId="53" xfId="67" applyFont="1" applyFill="1" applyBorder="1" applyAlignment="1">
      <alignment horizontal="center" vertical="center" wrapText="1"/>
    </xf>
    <xf numFmtId="167" fontId="39" fillId="0" borderId="36" xfId="67" applyNumberFormat="1" applyFont="1" applyFill="1" applyBorder="1" applyAlignment="1" applyProtection="1">
      <alignment horizontal="center" vertical="center" wrapText="1"/>
    </xf>
    <xf numFmtId="167" fontId="39" fillId="0" borderId="37" xfId="67" applyNumberFormat="1" applyFont="1" applyFill="1" applyBorder="1" applyAlignment="1" applyProtection="1">
      <alignment horizontal="center" vertical="center" wrapText="1"/>
    </xf>
    <xf numFmtId="0" fontId="39" fillId="22" borderId="36" xfId="67" applyFont="1" applyFill="1" applyBorder="1" applyAlignment="1" applyProtection="1">
      <alignment horizontal="center" vertical="center" wrapText="1"/>
    </xf>
    <xf numFmtId="0" fontId="39" fillId="22" borderId="37" xfId="67" applyFont="1" applyFill="1" applyBorder="1" applyAlignment="1" applyProtection="1">
      <alignment horizontal="center" vertical="center" wrapText="1"/>
    </xf>
    <xf numFmtId="0" fontId="39" fillId="22" borderId="99" xfId="67" applyFont="1" applyFill="1" applyBorder="1" applyAlignment="1" applyProtection="1">
      <alignment horizontal="center" vertical="center" wrapText="1"/>
    </xf>
    <xf numFmtId="0" fontId="39" fillId="0" borderId="36" xfId="67" applyFont="1" applyFill="1" applyBorder="1" applyAlignment="1" applyProtection="1">
      <alignment horizontal="center" vertical="center" wrapText="1"/>
    </xf>
    <xf numFmtId="0" fontId="39" fillId="0" borderId="37" xfId="67" applyFont="1" applyFill="1" applyBorder="1" applyAlignment="1" applyProtection="1">
      <alignment horizontal="center" vertical="center" wrapText="1"/>
    </xf>
    <xf numFmtId="0" fontId="39" fillId="0" borderId="99" xfId="67" applyFont="1" applyFill="1" applyBorder="1" applyAlignment="1" applyProtection="1">
      <alignment horizontal="center" vertical="center" wrapText="1"/>
    </xf>
    <xf numFmtId="0" fontId="18" fillId="27" borderId="27" xfId="67" applyFont="1" applyFill="1" applyBorder="1" applyAlignment="1">
      <alignment horizontal="center" vertical="center"/>
    </xf>
    <xf numFmtId="0" fontId="18" fillId="27" borderId="33" xfId="67" applyFont="1" applyFill="1" applyBorder="1" applyAlignment="1">
      <alignment horizontal="center" vertical="center"/>
    </xf>
    <xf numFmtId="0" fontId="18" fillId="27" borderId="28" xfId="67" applyFont="1" applyFill="1" applyBorder="1" applyAlignment="1">
      <alignment horizontal="center" vertical="center"/>
    </xf>
    <xf numFmtId="49" fontId="146" fillId="21" borderId="102" xfId="0" applyNumberFormat="1" applyFont="1" applyFill="1" applyBorder="1" applyAlignment="1" applyProtection="1">
      <alignment horizontal="left" vertical="center" wrapText="1"/>
      <protection locked="0"/>
    </xf>
    <xf numFmtId="0" fontId="39" fillId="0" borderId="35" xfId="67" applyFont="1" applyFill="1" applyBorder="1" applyAlignment="1" applyProtection="1">
      <alignment horizontal="center" vertical="center" wrapText="1"/>
    </xf>
    <xf numFmtId="0" fontId="39" fillId="0" borderId="35" xfId="67" applyFont="1" applyBorder="1" applyAlignment="1" applyProtection="1">
      <alignment horizontal="center" vertical="center" wrapText="1"/>
    </xf>
    <xf numFmtId="0" fontId="39" fillId="0" borderId="34" xfId="67" applyFont="1" applyBorder="1" applyAlignment="1" applyProtection="1">
      <alignment horizontal="center" vertical="center" wrapText="1"/>
    </xf>
    <xf numFmtId="0" fontId="39" fillId="0" borderId="29" xfId="67" applyFont="1" applyBorder="1" applyAlignment="1" applyProtection="1">
      <alignment horizontal="center" vertical="center" wrapText="1"/>
    </xf>
    <xf numFmtId="49" fontId="146" fillId="21" borderId="42" xfId="0" applyNumberFormat="1" applyFont="1" applyFill="1" applyBorder="1" applyAlignment="1" applyProtection="1">
      <alignment horizontal="left" vertical="center" wrapText="1"/>
      <protection locked="0"/>
    </xf>
    <xf numFmtId="49" fontId="146" fillId="21" borderId="99" xfId="0" applyNumberFormat="1" applyFont="1" applyFill="1" applyBorder="1" applyAlignment="1" applyProtection="1">
      <alignment horizontal="left" vertical="center" wrapText="1"/>
      <protection locked="0"/>
    </xf>
    <xf numFmtId="0" fontId="39" fillId="21" borderId="36" xfId="67" applyFont="1" applyFill="1" applyBorder="1" applyAlignment="1" applyProtection="1">
      <alignment horizontal="center" vertical="center" wrapText="1"/>
      <protection locked="0"/>
    </xf>
    <xf numFmtId="0" fontId="39" fillId="21" borderId="99" xfId="67" applyFont="1" applyFill="1" applyBorder="1" applyAlignment="1" applyProtection="1">
      <alignment horizontal="center" vertical="center" wrapText="1"/>
      <protection locked="0"/>
    </xf>
    <xf numFmtId="0" fontId="126" fillId="27" borderId="27" xfId="67" applyFont="1" applyFill="1" applyBorder="1" applyAlignment="1">
      <alignment vertical="center"/>
    </xf>
    <xf numFmtId="0" fontId="119" fillId="27" borderId="28" xfId="0" applyFont="1" applyFill="1" applyBorder="1" applyAlignment="1">
      <alignment vertical="center"/>
    </xf>
    <xf numFmtId="0" fontId="127" fillId="27" borderId="0" xfId="67" applyFont="1" applyFill="1" applyBorder="1" applyAlignment="1">
      <alignment horizontal="left" vertical="center"/>
    </xf>
    <xf numFmtId="49" fontId="146" fillId="0" borderId="31" xfId="0" applyNumberFormat="1" applyFont="1" applyBorder="1" applyAlignment="1" applyProtection="1">
      <alignment wrapText="1"/>
      <protection locked="0"/>
    </xf>
    <xf numFmtId="49" fontId="146" fillId="21" borderId="38" xfId="0" applyNumberFormat="1" applyFont="1" applyFill="1" applyBorder="1" applyAlignment="1" applyProtection="1">
      <alignment horizontal="left" vertical="center" wrapText="1"/>
      <protection locked="0"/>
    </xf>
    <xf numFmtId="49" fontId="146" fillId="0" borderId="38" xfId="0" applyNumberFormat="1" applyFont="1" applyBorder="1" applyAlignment="1" applyProtection="1">
      <alignment horizontal="left" vertical="center" wrapText="1"/>
      <protection locked="0"/>
    </xf>
    <xf numFmtId="49" fontId="146" fillId="0" borderId="58" xfId="0" applyNumberFormat="1" applyFont="1" applyBorder="1" applyAlignment="1" applyProtection="1">
      <alignment horizontal="left" vertical="center" wrapText="1"/>
      <protection locked="0"/>
    </xf>
    <xf numFmtId="0" fontId="39" fillId="21" borderId="36" xfId="0" applyFont="1" applyFill="1" applyBorder="1" applyAlignment="1" applyProtection="1">
      <alignment horizontal="center" vertical="center" wrapText="1"/>
      <protection locked="0"/>
    </xf>
    <xf numFmtId="0" fontId="39" fillId="21" borderId="52" xfId="0" applyFont="1" applyFill="1" applyBorder="1" applyAlignment="1" applyProtection="1">
      <alignment horizontal="center" vertical="center" wrapText="1"/>
      <protection locked="0"/>
    </xf>
    <xf numFmtId="0" fontId="39" fillId="21" borderId="42" xfId="0" applyFont="1" applyFill="1" applyBorder="1" applyAlignment="1" applyProtection="1">
      <alignment horizontal="center" vertical="center" wrapText="1"/>
      <protection locked="0"/>
    </xf>
    <xf numFmtId="49" fontId="146" fillId="0" borderId="101" xfId="0" applyNumberFormat="1" applyFont="1" applyBorder="1" applyAlignment="1" applyProtection="1">
      <alignment wrapText="1"/>
      <protection locked="0"/>
    </xf>
    <xf numFmtId="49" fontId="146" fillId="0" borderId="84" xfId="0" applyNumberFormat="1" applyFont="1" applyBorder="1" applyAlignment="1" applyProtection="1">
      <alignment wrapText="1"/>
      <protection locked="0"/>
    </xf>
    <xf numFmtId="0" fontId="39" fillId="21" borderId="35" xfId="0" applyFont="1" applyFill="1" applyBorder="1" applyAlignment="1" applyProtection="1">
      <alignment horizontal="center" vertical="center" wrapText="1"/>
      <protection locked="0"/>
    </xf>
    <xf numFmtId="0" fontId="39" fillId="21" borderId="54" xfId="0" applyFont="1" applyFill="1" applyBorder="1" applyAlignment="1" applyProtection="1">
      <alignment horizontal="center" vertical="center" wrapText="1"/>
      <protection locked="0"/>
    </xf>
    <xf numFmtId="0" fontId="18" fillId="27" borderId="28" xfId="67" applyFont="1" applyFill="1" applyBorder="1" applyAlignment="1">
      <alignment horizontal="center"/>
    </xf>
    <xf numFmtId="0" fontId="18" fillId="27" borderId="28" xfId="67" applyFont="1" applyFill="1" applyBorder="1" applyAlignment="1" applyProtection="1">
      <alignment horizontal="center" wrapText="1"/>
      <protection locked="0"/>
    </xf>
    <xf numFmtId="0" fontId="0" fillId="27" borderId="25" xfId="0" applyFont="1" applyFill="1" applyBorder="1" applyAlignment="1">
      <alignment horizontal="center" wrapText="1"/>
    </xf>
    <xf numFmtId="0" fontId="39" fillId="0" borderId="33" xfId="67" applyFont="1" applyBorder="1" applyAlignment="1" applyProtection="1">
      <alignment horizontal="center" vertical="center" wrapText="1"/>
    </xf>
    <xf numFmtId="0" fontId="39" fillId="0" borderId="28" xfId="67" applyFont="1" applyBorder="1" applyAlignment="1" applyProtection="1">
      <alignment horizontal="center" vertical="center" wrapText="1"/>
    </xf>
    <xf numFmtId="0" fontId="39" fillId="0" borderId="25" xfId="67" applyFont="1" applyBorder="1" applyAlignment="1" applyProtection="1">
      <alignment horizontal="center" vertical="center" wrapText="1"/>
    </xf>
    <xf numFmtId="0" fontId="39" fillId="0" borderId="33" xfId="67" applyFont="1" applyFill="1" applyBorder="1" applyAlignment="1" applyProtection="1">
      <alignment horizontal="center" vertical="center" wrapText="1"/>
    </xf>
    <xf numFmtId="0" fontId="18" fillId="27" borderId="40" xfId="0" applyFont="1" applyFill="1" applyBorder="1" applyAlignment="1" applyProtection="1">
      <alignment horizontal="center" vertical="center" wrapText="1"/>
    </xf>
    <xf numFmtId="49" fontId="146" fillId="0" borderId="102" xfId="0" applyNumberFormat="1" applyFont="1" applyBorder="1" applyAlignment="1" applyProtection="1">
      <alignment horizontal="left" vertical="center" wrapText="1"/>
      <protection locked="0"/>
    </xf>
    <xf numFmtId="0" fontId="0" fillId="0" borderId="24" xfId="0" applyBorder="1" applyAlignment="1">
      <alignment vertical="center"/>
    </xf>
    <xf numFmtId="0" fontId="0" fillId="0" borderId="28" xfId="0" applyBorder="1" applyAlignment="1">
      <alignment vertical="center"/>
    </xf>
    <xf numFmtId="0" fontId="18" fillId="27" borderId="46" xfId="0" applyFont="1" applyFill="1" applyBorder="1" applyAlignment="1" applyProtection="1">
      <alignment horizontal="center" vertical="center" wrapText="1"/>
    </xf>
    <xf numFmtId="0" fontId="0" fillId="0" borderId="28" xfId="0" applyBorder="1" applyAlignment="1"/>
    <xf numFmtId="0" fontId="18" fillId="27" borderId="0" xfId="67" applyFont="1" applyFill="1" applyBorder="1" applyAlignment="1">
      <alignment horizontal="left" vertical="center"/>
    </xf>
    <xf numFmtId="0" fontId="0" fillId="27" borderId="0" xfId="0" applyFont="1" applyFill="1" applyBorder="1" applyAlignment="1">
      <alignment horizontal="left" vertical="center"/>
    </xf>
    <xf numFmtId="0" fontId="147" fillId="27" borderId="25" xfId="0" applyFont="1" applyFill="1" applyBorder="1" applyAlignment="1">
      <alignment horizontal="center" vertical="center"/>
    </xf>
    <xf numFmtId="49" fontId="146" fillId="21" borderId="86" xfId="0" applyNumberFormat="1" applyFont="1" applyFill="1" applyBorder="1" applyAlignment="1" applyProtection="1">
      <alignment horizontal="left" vertical="center" wrapText="1"/>
      <protection locked="0"/>
    </xf>
    <xf numFmtId="49" fontId="146" fillId="0" borderId="87" xfId="0" applyNumberFormat="1" applyFont="1" applyBorder="1" applyAlignment="1" applyProtection="1">
      <protection locked="0"/>
    </xf>
    <xf numFmtId="0" fontId="45" fillId="0" borderId="33" xfId="0" applyFont="1" applyBorder="1" applyAlignment="1" applyProtection="1">
      <alignment horizontal="center" vertical="center" wrapText="1"/>
    </xf>
    <xf numFmtId="0" fontId="45" fillId="0" borderId="28" xfId="0" applyFont="1" applyBorder="1" applyAlignment="1" applyProtection="1">
      <alignment horizontal="center" vertical="center" wrapText="1"/>
    </xf>
    <xf numFmtId="0" fontId="45" fillId="0" borderId="25" xfId="0" applyFont="1" applyBorder="1" applyAlignment="1" applyProtection="1">
      <alignment horizontal="center" vertical="center" wrapText="1"/>
    </xf>
    <xf numFmtId="49" fontId="146" fillId="0" borderId="99" xfId="0" applyNumberFormat="1" applyFont="1" applyBorder="1" applyAlignment="1" applyProtection="1">
      <alignment horizontal="left" vertical="center" wrapText="1"/>
      <protection locked="0"/>
    </xf>
    <xf numFmtId="49" fontId="146" fillId="0" borderId="31" xfId="0" applyNumberFormat="1" applyFont="1" applyBorder="1" applyAlignment="1" applyProtection="1">
      <alignment horizontal="left" vertical="center" wrapText="1"/>
      <protection locked="0"/>
    </xf>
    <xf numFmtId="49" fontId="146" fillId="0" borderId="31" xfId="0" applyNumberFormat="1" applyFont="1" applyBorder="1" applyAlignment="1" applyProtection="1">
      <protection locked="0"/>
    </xf>
    <xf numFmtId="49" fontId="146" fillId="21" borderId="87" xfId="0" applyNumberFormat="1" applyFont="1" applyFill="1" applyBorder="1" applyAlignment="1" applyProtection="1">
      <alignment horizontal="left" vertical="center" wrapText="1"/>
      <protection locked="0"/>
    </xf>
    <xf numFmtId="0" fontId="18" fillId="27" borderId="40" xfId="67" applyFont="1" applyFill="1" applyBorder="1" applyAlignment="1" applyProtection="1">
      <alignment horizontal="center" vertical="center" wrapText="1"/>
    </xf>
    <xf numFmtId="0" fontId="18" fillId="27" borderId="27" xfId="67" applyFont="1" applyFill="1" applyBorder="1" applyAlignment="1" applyProtection="1">
      <alignment horizontal="center" vertical="center" wrapText="1"/>
      <protection locked="0"/>
    </xf>
    <xf numFmtId="0" fontId="0" fillId="27" borderId="13" xfId="0" applyFont="1" applyFill="1" applyBorder="1" applyAlignment="1">
      <alignment horizontal="center" vertical="center" wrapText="1"/>
    </xf>
    <xf numFmtId="0" fontId="18" fillId="27" borderId="25" xfId="67" applyFont="1" applyFill="1" applyBorder="1" applyAlignment="1" applyProtection="1">
      <alignment horizontal="center" vertical="center" wrapText="1"/>
    </xf>
    <xf numFmtId="49" fontId="39" fillId="21" borderId="31" xfId="67" applyNumberFormat="1" applyFont="1" applyFill="1" applyBorder="1" applyAlignment="1" applyProtection="1">
      <alignment horizontal="left" vertical="center" wrapText="1"/>
      <protection locked="0"/>
    </xf>
    <xf numFmtId="49" fontId="39" fillId="21" borderId="99" xfId="67" applyNumberFormat="1" applyFont="1" applyFill="1" applyBorder="1" applyAlignment="1" applyProtection="1">
      <alignment horizontal="left" vertical="center" wrapText="1"/>
      <protection locked="0"/>
    </xf>
    <xf numFmtId="0" fontId="18" fillId="27" borderId="28" xfId="0" applyFont="1" applyFill="1" applyBorder="1" applyAlignment="1">
      <alignment horizontal="center" vertical="center" wrapText="1"/>
    </xf>
    <xf numFmtId="0" fontId="122" fillId="27" borderId="25" xfId="68" applyFont="1" applyFill="1" applyBorder="1" applyAlignment="1">
      <alignment horizontal="center" vertical="center"/>
    </xf>
    <xf numFmtId="0" fontId="18" fillId="27" borderId="27" xfId="67" applyFont="1" applyFill="1" applyBorder="1" applyAlignment="1" applyProtection="1">
      <alignment horizontal="center" vertical="center" wrapText="1"/>
    </xf>
    <xf numFmtId="0" fontId="0" fillId="27" borderId="27" xfId="0" applyFont="1" applyFill="1" applyBorder="1" applyAlignment="1" applyProtection="1">
      <alignment horizontal="center" vertical="center" wrapText="1"/>
    </xf>
    <xf numFmtId="0" fontId="0" fillId="27" borderId="13" xfId="0" applyFont="1" applyFill="1" applyBorder="1" applyAlignment="1" applyProtection="1">
      <alignment horizontal="center" vertical="center" wrapText="1"/>
    </xf>
    <xf numFmtId="0" fontId="146" fillId="0" borderId="40" xfId="0" applyFont="1" applyBorder="1" applyAlignment="1">
      <alignment horizontal="center" vertical="center" wrapText="1"/>
    </xf>
    <xf numFmtId="2" fontId="39" fillId="0" borderId="33" xfId="67" applyNumberFormat="1" applyFont="1" applyFill="1" applyBorder="1" applyAlignment="1">
      <alignment horizontal="center" vertical="center" wrapText="1"/>
    </xf>
    <xf numFmtId="2" fontId="146" fillId="0" borderId="33" xfId="0" applyNumberFormat="1" applyFont="1" applyBorder="1" applyAlignment="1">
      <alignment horizontal="center" vertical="center" wrapText="1"/>
    </xf>
    <xf numFmtId="167" fontId="39" fillId="0" borderId="33" xfId="67" applyNumberFormat="1" applyFont="1" applyFill="1" applyBorder="1" applyAlignment="1">
      <alignment horizontal="center" vertical="center" wrapText="1"/>
    </xf>
    <xf numFmtId="167" fontId="146" fillId="0" borderId="33" xfId="0" applyNumberFormat="1" applyFont="1" applyBorder="1" applyAlignment="1">
      <alignment horizontal="center" vertical="center" wrapText="1"/>
    </xf>
    <xf numFmtId="0" fontId="39" fillId="22" borderId="35" xfId="67" applyFont="1" applyFill="1" applyBorder="1" applyAlignment="1">
      <alignment horizontal="center" vertical="center" wrapText="1"/>
    </xf>
    <xf numFmtId="0" fontId="39" fillId="22" borderId="36" xfId="67" applyFont="1" applyFill="1" applyBorder="1" applyAlignment="1">
      <alignment horizontal="center" vertical="center" wrapText="1"/>
    </xf>
    <xf numFmtId="0" fontId="39" fillId="22" borderId="36" xfId="67" applyFont="1" applyFill="1" applyBorder="1" applyAlignment="1" applyProtection="1">
      <alignment horizontal="center" vertical="center" wrapText="1"/>
      <protection locked="0"/>
    </xf>
    <xf numFmtId="0" fontId="146" fillId="0" borderId="42" xfId="0" applyFont="1" applyBorder="1" applyAlignment="1" applyProtection="1">
      <alignment horizontal="center" vertical="center" wrapText="1"/>
      <protection locked="0"/>
    </xf>
    <xf numFmtId="0" fontId="146" fillId="0" borderId="36" xfId="0" applyFont="1" applyBorder="1" applyAlignment="1" applyProtection="1">
      <alignment horizontal="center" vertical="center" wrapText="1"/>
      <protection locked="0"/>
    </xf>
    <xf numFmtId="0" fontId="164" fillId="27" borderId="25" xfId="67" applyFont="1" applyFill="1" applyBorder="1" applyAlignment="1">
      <alignment horizontal="center" vertical="center"/>
    </xf>
    <xf numFmtId="0" fontId="0" fillId="27" borderId="40" xfId="0" applyFont="1" applyFill="1" applyBorder="1" applyAlignment="1"/>
    <xf numFmtId="0" fontId="146" fillId="21" borderId="36" xfId="0" applyFont="1" applyFill="1" applyBorder="1" applyAlignment="1" applyProtection="1">
      <alignment horizontal="center" vertical="center" wrapText="1"/>
      <protection locked="0"/>
    </xf>
    <xf numFmtId="49" fontId="146" fillId="21" borderId="55" xfId="0" applyNumberFormat="1" applyFont="1" applyFill="1" applyBorder="1" applyAlignment="1" applyProtection="1">
      <alignment horizontal="left" vertical="center" wrapText="1"/>
      <protection locked="0"/>
    </xf>
    <xf numFmtId="49" fontId="146" fillId="0" borderId="55" xfId="0" applyNumberFormat="1" applyFont="1" applyBorder="1" applyAlignment="1" applyProtection="1">
      <alignment horizontal="left" vertical="center" wrapText="1"/>
      <protection locked="0"/>
    </xf>
    <xf numFmtId="49" fontId="146" fillId="0" borderId="86" xfId="0" applyNumberFormat="1" applyFont="1" applyBorder="1" applyAlignment="1" applyProtection="1">
      <alignment horizontal="left" vertical="center" wrapText="1"/>
      <protection locked="0"/>
    </xf>
    <xf numFmtId="0" fontId="146" fillId="21" borderId="42" xfId="0" applyFont="1" applyFill="1" applyBorder="1" applyAlignment="1" applyProtection="1">
      <alignment horizontal="center" vertical="center" wrapText="1"/>
      <protection locked="0"/>
    </xf>
    <xf numFmtId="0" fontId="39" fillId="0" borderId="52" xfId="67" applyFont="1" applyFill="1" applyBorder="1" applyAlignment="1" applyProtection="1">
      <alignment horizontal="center" vertical="center" wrapText="1"/>
    </xf>
    <xf numFmtId="0" fontId="39" fillId="0" borderId="43" xfId="67" applyFont="1" applyFill="1" applyBorder="1" applyAlignment="1" applyProtection="1">
      <alignment horizontal="center" vertical="center" wrapText="1"/>
    </xf>
    <xf numFmtId="0" fontId="146" fillId="0" borderId="43" xfId="0" applyFont="1" applyBorder="1" applyAlignment="1">
      <alignment horizontal="center" vertical="center" wrapText="1"/>
    </xf>
    <xf numFmtId="2" fontId="39" fillId="0" borderId="36" xfId="67" applyNumberFormat="1" applyFont="1" applyFill="1" applyBorder="1" applyAlignment="1">
      <alignment horizontal="center" vertical="center" wrapText="1"/>
    </xf>
    <xf numFmtId="2" fontId="146" fillId="0" borderId="36" xfId="0" applyNumberFormat="1" applyFont="1" applyBorder="1" applyAlignment="1">
      <alignment horizontal="center" vertical="center" wrapText="1"/>
    </xf>
    <xf numFmtId="167" fontId="39" fillId="0" borderId="36" xfId="67" applyNumberFormat="1" applyFont="1" applyFill="1" applyBorder="1" applyAlignment="1">
      <alignment horizontal="center" vertical="center" wrapText="1"/>
    </xf>
    <xf numFmtId="0" fontId="39" fillId="26" borderId="52" xfId="67" applyFont="1" applyFill="1" applyBorder="1" applyAlignment="1">
      <alignment horizontal="center" vertical="center" wrapText="1"/>
    </xf>
    <xf numFmtId="0" fontId="39" fillId="26" borderId="59" xfId="67" applyFont="1" applyFill="1" applyBorder="1" applyAlignment="1">
      <alignment horizontal="center" vertical="center" wrapText="1"/>
    </xf>
    <xf numFmtId="0" fontId="146" fillId="21" borderId="49" xfId="0" applyFont="1" applyFill="1" applyBorder="1" applyAlignment="1" applyProtection="1">
      <alignment horizontal="center" vertical="center" wrapText="1"/>
      <protection locked="0"/>
    </xf>
    <xf numFmtId="0" fontId="146" fillId="21" borderId="81" xfId="0" applyFont="1" applyFill="1" applyBorder="1" applyAlignment="1" applyProtection="1">
      <alignment horizontal="center" vertical="center" wrapText="1"/>
      <protection locked="0"/>
    </xf>
    <xf numFmtId="0" fontId="163" fillId="27" borderId="33" xfId="0" applyFont="1" applyFill="1" applyBorder="1" applyAlignment="1" applyProtection="1">
      <alignment horizontal="center" vertical="center" wrapText="1"/>
    </xf>
    <xf numFmtId="0" fontId="163" fillId="27" borderId="40" xfId="0" applyFont="1" applyFill="1" applyBorder="1" applyAlignment="1" applyProtection="1">
      <alignment horizontal="center" vertical="center" wrapText="1"/>
    </xf>
    <xf numFmtId="0" fontId="39" fillId="0" borderId="51" xfId="67" applyFont="1" applyFill="1" applyBorder="1" applyAlignment="1" applyProtection="1">
      <alignment horizontal="center" vertical="center" wrapText="1"/>
    </xf>
    <xf numFmtId="0" fontId="39" fillId="0" borderId="57" xfId="67" applyFont="1" applyFill="1" applyBorder="1" applyAlignment="1" applyProtection="1">
      <alignment horizontal="center" vertical="center" wrapText="1"/>
    </xf>
    <xf numFmtId="0" fontId="39" fillId="22" borderId="33" xfId="67" applyFont="1" applyFill="1" applyBorder="1" applyAlignment="1">
      <alignment horizontal="center" vertical="center" wrapText="1"/>
    </xf>
    <xf numFmtId="0" fontId="146" fillId="0" borderId="33" xfId="0" applyFont="1" applyBorder="1" applyAlignment="1"/>
    <xf numFmtId="0" fontId="146" fillId="0" borderId="35" xfId="0" applyFont="1" applyBorder="1" applyAlignment="1"/>
    <xf numFmtId="0" fontId="39" fillId="22" borderId="33" xfId="67" applyFont="1" applyFill="1" applyBorder="1" applyAlignment="1" applyProtection="1">
      <alignment horizontal="center" vertical="center" wrapText="1"/>
      <protection locked="0"/>
    </xf>
    <xf numFmtId="0" fontId="146" fillId="0" borderId="40" xfId="0" applyFont="1" applyBorder="1" applyAlignment="1" applyProtection="1">
      <alignment horizontal="center" vertical="center" wrapText="1"/>
      <protection locked="0"/>
    </xf>
    <xf numFmtId="0" fontId="146" fillId="0" borderId="33" xfId="0" applyFont="1" applyBorder="1" applyAlignment="1" applyProtection="1">
      <alignment horizontal="center" vertical="center" wrapText="1"/>
      <protection locked="0"/>
    </xf>
    <xf numFmtId="0" fontId="146" fillId="0" borderId="35" xfId="0" applyFont="1" applyBorder="1" applyAlignment="1" applyProtection="1">
      <alignment horizontal="center" vertical="center" wrapText="1"/>
      <protection locked="0"/>
    </xf>
    <xf numFmtId="0" fontId="146" fillId="0" borderId="41" xfId="0" applyFont="1" applyBorder="1" applyAlignment="1" applyProtection="1">
      <alignment horizontal="center" vertical="center" wrapText="1"/>
      <protection locked="0"/>
    </xf>
    <xf numFmtId="0" fontId="39" fillId="26" borderId="58" xfId="67" applyFont="1" applyFill="1" applyBorder="1" applyAlignment="1">
      <alignment horizontal="center" vertical="center" wrapText="1"/>
    </xf>
    <xf numFmtId="0" fontId="39" fillId="26" borderId="103" xfId="67" applyFont="1" applyFill="1" applyBorder="1" applyAlignment="1">
      <alignment horizontal="center" vertical="center" wrapText="1"/>
    </xf>
    <xf numFmtId="0" fontId="39" fillId="26" borderId="114" xfId="67" applyFont="1" applyFill="1" applyBorder="1" applyAlignment="1">
      <alignment horizontal="center" vertical="center" wrapText="1"/>
    </xf>
    <xf numFmtId="0" fontId="39" fillId="26" borderId="115" xfId="67" applyFont="1" applyFill="1" applyBorder="1" applyAlignment="1">
      <alignment horizontal="center" vertical="center" wrapText="1"/>
    </xf>
    <xf numFmtId="49" fontId="39" fillId="21" borderId="36" xfId="67" applyNumberFormat="1" applyFont="1" applyFill="1" applyBorder="1" applyAlignment="1" applyProtection="1">
      <alignment horizontal="left" vertical="center" wrapText="1"/>
      <protection locked="0"/>
    </xf>
    <xf numFmtId="49" fontId="39" fillId="21" borderId="38" xfId="67" applyNumberFormat="1" applyFont="1" applyFill="1" applyBorder="1" applyAlignment="1" applyProtection="1">
      <alignment horizontal="left" vertical="center" wrapText="1"/>
      <protection locked="0"/>
    </xf>
    <xf numFmtId="0" fontId="0" fillId="27" borderId="27" xfId="0" applyFont="1" applyFill="1" applyBorder="1" applyAlignment="1">
      <alignment horizontal="center" vertical="center"/>
    </xf>
    <xf numFmtId="0" fontId="1" fillId="27" borderId="33" xfId="0" applyFont="1" applyFill="1" applyBorder="1" applyAlignment="1" applyProtection="1">
      <alignment horizontal="center" vertical="center"/>
    </xf>
    <xf numFmtId="0" fontId="0" fillId="27" borderId="40" xfId="0" applyFont="1" applyFill="1" applyBorder="1" applyAlignment="1">
      <alignment horizontal="center" vertical="center"/>
    </xf>
    <xf numFmtId="0" fontId="1" fillId="27" borderId="49" xfId="0" applyFont="1" applyFill="1" applyBorder="1" applyAlignment="1" applyProtection="1">
      <alignment horizontal="center" vertical="center" wrapText="1"/>
    </xf>
    <xf numFmtId="0" fontId="1" fillId="27" borderId="81" xfId="0" applyFont="1" applyFill="1" applyBorder="1" applyAlignment="1" applyProtection="1">
      <alignment horizontal="center" vertical="center" wrapText="1"/>
    </xf>
    <xf numFmtId="0" fontId="127" fillId="27" borderId="25" xfId="67" applyFont="1" applyFill="1" applyBorder="1" applyAlignment="1">
      <alignment vertical="center"/>
    </xf>
    <xf numFmtId="0" fontId="100" fillId="27" borderId="25" xfId="0" applyFont="1" applyFill="1" applyBorder="1" applyAlignment="1">
      <alignment vertical="center"/>
    </xf>
    <xf numFmtId="2" fontId="146" fillId="0" borderId="35" xfId="0" applyNumberFormat="1" applyFont="1" applyBorder="1" applyAlignment="1">
      <alignment horizontal="center" vertical="center" wrapText="1"/>
    </xf>
    <xf numFmtId="167" fontId="146" fillId="0" borderId="35" xfId="0" applyNumberFormat="1" applyFont="1" applyBorder="1" applyAlignment="1">
      <alignment horizontal="center" vertical="center" wrapText="1"/>
    </xf>
    <xf numFmtId="0" fontId="126" fillId="27" borderId="0" xfId="67" applyFont="1" applyFill="1" applyBorder="1" applyAlignment="1">
      <alignment horizontal="left" vertical="center"/>
    </xf>
    <xf numFmtId="0" fontId="163" fillId="27" borderId="25" xfId="0" applyFont="1" applyFill="1" applyBorder="1" applyAlignment="1">
      <alignment horizontal="center" vertical="center"/>
    </xf>
    <xf numFmtId="0" fontId="127" fillId="27" borderId="27" xfId="67" applyFont="1" applyFill="1" applyBorder="1" applyAlignment="1">
      <alignment vertical="center"/>
    </xf>
    <xf numFmtId="0" fontId="100" fillId="27" borderId="28" xfId="0" applyFont="1" applyFill="1" applyBorder="1" applyAlignment="1">
      <alignment vertical="center"/>
    </xf>
    <xf numFmtId="0" fontId="147" fillId="27" borderId="25" xfId="0" applyFont="1" applyFill="1" applyBorder="1" applyAlignment="1"/>
    <xf numFmtId="0" fontId="163" fillId="27" borderId="33" xfId="0" applyFont="1" applyFill="1" applyBorder="1" applyAlignment="1" applyProtection="1">
      <alignment horizontal="center" vertical="center"/>
    </xf>
    <xf numFmtId="0" fontId="18" fillId="27" borderId="40" xfId="68" applyFont="1" applyFill="1" applyBorder="1" applyAlignment="1" applyProtection="1">
      <alignment horizontal="center" vertical="center" wrapText="1"/>
    </xf>
    <xf numFmtId="0" fontId="18" fillId="27" borderId="98" xfId="68" applyFont="1" applyFill="1" applyBorder="1" applyAlignment="1" applyProtection="1">
      <alignment horizontal="center" vertical="center" wrapText="1"/>
    </xf>
    <xf numFmtId="0" fontId="18" fillId="27" borderId="28" xfId="67" applyFont="1" applyFill="1" applyBorder="1" applyAlignment="1" applyProtection="1">
      <alignment horizontal="center" vertical="center"/>
    </xf>
    <xf numFmtId="0" fontId="18" fillId="27" borderId="25" xfId="67" applyFont="1" applyFill="1" applyBorder="1" applyAlignment="1" applyProtection="1">
      <alignment horizontal="center" vertical="center"/>
    </xf>
    <xf numFmtId="0" fontId="70" fillId="27" borderId="0" xfId="0" applyFont="1" applyFill="1" applyAlignment="1">
      <alignment horizontal="left" vertical="center" wrapText="1"/>
    </xf>
    <xf numFmtId="0" fontId="0" fillId="27" borderId="0" xfId="0" applyFont="1" applyFill="1" applyAlignment="1">
      <alignment horizontal="left" vertical="center"/>
    </xf>
    <xf numFmtId="0" fontId="58" fillId="27" borderId="0" xfId="58" applyFont="1" applyFill="1" applyBorder="1" applyAlignment="1" applyProtection="1">
      <alignment horizontal="left" vertical="center"/>
    </xf>
    <xf numFmtId="0" fontId="18" fillId="27" borderId="27" xfId="67" applyFont="1" applyFill="1" applyBorder="1" applyAlignment="1" applyProtection="1">
      <alignment horizontal="center" vertical="center"/>
    </xf>
    <xf numFmtId="0" fontId="18" fillId="27" borderId="33" xfId="67" applyFont="1" applyFill="1" applyBorder="1" applyAlignment="1" applyProtection="1">
      <alignment horizontal="center" vertical="center"/>
    </xf>
    <xf numFmtId="0" fontId="18" fillId="27" borderId="28" xfId="67" applyFont="1" applyFill="1" applyBorder="1" applyAlignment="1" applyProtection="1">
      <alignment horizontal="center" vertical="center" wrapText="1"/>
    </xf>
    <xf numFmtId="0" fontId="39" fillId="0" borderId="25" xfId="68" applyFont="1" applyFill="1" applyBorder="1" applyAlignment="1" applyProtection="1">
      <alignment horizontal="center" vertical="center" wrapText="1"/>
    </xf>
    <xf numFmtId="0" fontId="39" fillId="0" borderId="27" xfId="68" applyFont="1" applyFill="1" applyBorder="1" applyAlignment="1" applyProtection="1">
      <alignment horizontal="center" vertical="center" wrapText="1"/>
    </xf>
    <xf numFmtId="0" fontId="39" fillId="0" borderId="33" xfId="68" applyFont="1" applyFill="1" applyBorder="1" applyAlignment="1" applyProtection="1">
      <alignment horizontal="center" vertical="center" wrapText="1"/>
    </xf>
    <xf numFmtId="0" fontId="39" fillId="0" borderId="40" xfId="68" applyFont="1" applyFill="1" applyBorder="1" applyAlignment="1" applyProtection="1">
      <alignment horizontal="center" vertical="center" wrapText="1"/>
    </xf>
    <xf numFmtId="0" fontId="39" fillId="0" borderId="98" xfId="68" applyFont="1" applyFill="1" applyBorder="1" applyAlignment="1" applyProtection="1">
      <alignment horizontal="center" vertical="center" wrapText="1"/>
    </xf>
    <xf numFmtId="0" fontId="18" fillId="27" borderId="25" xfId="68" applyFont="1" applyFill="1" applyBorder="1" applyAlignment="1" applyProtection="1">
      <alignment horizontal="left" vertical="center" wrapText="1"/>
    </xf>
    <xf numFmtId="0" fontId="18" fillId="27" borderId="27" xfId="68" applyFont="1" applyFill="1" applyBorder="1" applyAlignment="1" applyProtection="1">
      <alignment horizontal="left" vertical="center" wrapText="1"/>
    </xf>
    <xf numFmtId="0" fontId="39" fillId="21" borderId="44" xfId="68" applyFont="1" applyFill="1" applyBorder="1" applyAlignment="1" applyProtection="1">
      <alignment horizontal="center" vertical="center" wrapText="1"/>
      <protection locked="0"/>
    </xf>
    <xf numFmtId="14" fontId="39" fillId="0" borderId="33" xfId="68" applyNumberFormat="1" applyFont="1" applyFill="1" applyBorder="1" applyAlignment="1" applyProtection="1">
      <alignment horizontal="center" vertical="center" wrapText="1"/>
    </xf>
    <xf numFmtId="0" fontId="39" fillId="0" borderId="28" xfId="68" applyFont="1" applyFill="1" applyBorder="1" applyAlignment="1" applyProtection="1">
      <alignment horizontal="center" vertical="center" wrapText="1"/>
    </xf>
    <xf numFmtId="0" fontId="18" fillId="27" borderId="27" xfId="68" applyFont="1" applyFill="1" applyBorder="1" applyAlignment="1" applyProtection="1">
      <alignment horizontal="center" vertical="center" wrapText="1"/>
    </xf>
    <xf numFmtId="0" fontId="18" fillId="27" borderId="33" xfId="68" applyFont="1" applyFill="1" applyBorder="1" applyAlignment="1" applyProtection="1">
      <alignment horizontal="center" vertical="center" wrapText="1"/>
    </xf>
    <xf numFmtId="0" fontId="39" fillId="28" borderId="36" xfId="68" applyFont="1" applyFill="1" applyBorder="1" applyAlignment="1" applyProtection="1">
      <alignment horizontal="center" vertical="center" wrapText="1"/>
      <protection locked="0"/>
    </xf>
    <xf numFmtId="0" fontId="1" fillId="27" borderId="27" xfId="0" applyFont="1" applyFill="1" applyBorder="1" applyAlignment="1" applyProtection="1">
      <alignment horizontal="left" vertical="center" wrapText="1"/>
    </xf>
    <xf numFmtId="0" fontId="1" fillId="27" borderId="85" xfId="0" applyFont="1" applyFill="1" applyBorder="1" applyAlignment="1" applyProtection="1">
      <alignment horizontal="left" vertical="center" wrapText="1"/>
    </xf>
    <xf numFmtId="0" fontId="39" fillId="21" borderId="52" xfId="68" applyFont="1" applyFill="1" applyBorder="1" applyAlignment="1" applyProtection="1">
      <alignment horizontal="center" vertical="center" wrapText="1"/>
      <protection locked="0"/>
    </xf>
    <xf numFmtId="49" fontId="39" fillId="21" borderId="42" xfId="68" applyNumberFormat="1" applyFont="1" applyFill="1" applyBorder="1" applyAlignment="1" applyProtection="1">
      <alignment horizontal="left" vertical="center" wrapText="1"/>
      <protection locked="0"/>
    </xf>
    <xf numFmtId="49" fontId="39" fillId="21" borderId="99" xfId="68" applyNumberFormat="1" applyFont="1" applyFill="1" applyBorder="1" applyAlignment="1" applyProtection="1">
      <alignment horizontal="left" vertical="center" wrapText="1"/>
      <protection locked="0"/>
    </xf>
    <xf numFmtId="14" fontId="18" fillId="27" borderId="27" xfId="68" applyNumberFormat="1" applyFont="1" applyFill="1" applyBorder="1" applyAlignment="1" applyProtection="1">
      <alignment horizontal="left" vertical="center" wrapText="1"/>
    </xf>
    <xf numFmtId="0" fontId="18" fillId="27" borderId="13" xfId="67" applyFont="1" applyFill="1" applyBorder="1" applyAlignment="1">
      <alignment horizontal="left" vertical="center" wrapText="1"/>
    </xf>
    <xf numFmtId="0" fontId="18" fillId="27" borderId="93" xfId="67" applyFont="1" applyFill="1" applyBorder="1" applyAlignment="1">
      <alignment horizontal="left" vertical="center" wrapText="1"/>
    </xf>
    <xf numFmtId="0" fontId="18" fillId="27" borderId="15" xfId="67" applyFont="1" applyFill="1" applyBorder="1" applyAlignment="1">
      <alignment horizontal="left" vertical="center" wrapText="1"/>
    </xf>
    <xf numFmtId="0" fontId="18" fillId="27" borderId="103" xfId="67" applyFont="1" applyFill="1" applyBorder="1" applyAlignment="1">
      <alignment horizontal="left" vertical="center" wrapText="1"/>
    </xf>
    <xf numFmtId="0" fontId="18" fillId="27" borderId="40" xfId="67" applyFont="1" applyFill="1" applyBorder="1" applyAlignment="1">
      <alignment horizontal="center" vertical="center" wrapText="1"/>
    </xf>
    <xf numFmtId="0" fontId="39" fillId="21" borderId="48" xfId="67" applyFont="1" applyFill="1" applyBorder="1" applyAlignment="1" applyProtection="1">
      <alignment horizontal="center" vertical="center" wrapText="1"/>
      <protection locked="0"/>
    </xf>
    <xf numFmtId="0" fontId="18" fillId="27" borderId="25" xfId="67" applyFont="1" applyFill="1" applyBorder="1" applyAlignment="1">
      <alignment horizontal="center"/>
    </xf>
    <xf numFmtId="0" fontId="18" fillId="27" borderId="27" xfId="67" applyFont="1" applyFill="1" applyBorder="1" applyAlignment="1">
      <alignment horizontal="center"/>
    </xf>
    <xf numFmtId="0" fontId="62" fillId="27" borderId="33" xfId="68" applyFont="1" applyFill="1" applyBorder="1" applyAlignment="1" applyProtection="1">
      <alignment horizontal="center" vertical="center" wrapText="1"/>
    </xf>
    <xf numFmtId="0" fontId="18" fillId="27" borderId="85" xfId="68" applyFont="1" applyFill="1" applyBorder="1" applyAlignment="1" applyProtection="1">
      <alignment horizontal="left" vertical="center" wrapText="1"/>
    </xf>
    <xf numFmtId="0" fontId="18" fillId="27" borderId="44" xfId="68" applyFont="1" applyFill="1" applyBorder="1" applyAlignment="1" applyProtection="1">
      <alignment horizontal="center" vertical="center" wrapText="1"/>
    </xf>
    <xf numFmtId="14" fontId="18" fillId="27" borderId="25" xfId="68" applyNumberFormat="1" applyFont="1" applyFill="1" applyBorder="1" applyAlignment="1" applyProtection="1">
      <alignment horizontal="left" vertical="center" wrapText="1"/>
    </xf>
    <xf numFmtId="1" fontId="39" fillId="21" borderId="36" xfId="68" applyNumberFormat="1" applyFont="1" applyFill="1" applyBorder="1" applyAlignment="1" applyProtection="1">
      <alignment horizontal="center" vertical="center" wrapText="1"/>
      <protection locked="0"/>
    </xf>
    <xf numFmtId="1" fontId="39" fillId="22" borderId="36" xfId="68" applyNumberFormat="1" applyFont="1" applyFill="1" applyBorder="1" applyAlignment="1" applyProtection="1">
      <alignment horizontal="center" vertical="center" wrapText="1"/>
    </xf>
    <xf numFmtId="0" fontId="1" fillId="27" borderId="25" xfId="0" applyFont="1" applyFill="1" applyBorder="1" applyAlignment="1" applyProtection="1">
      <alignment horizontal="left" vertical="center" wrapText="1"/>
    </xf>
    <xf numFmtId="49" fontId="39" fillId="21" borderId="36" xfId="68" applyNumberFormat="1" applyFont="1" applyFill="1" applyBorder="1" applyAlignment="1" applyProtection="1">
      <alignment horizontal="left" vertical="center" wrapText="1"/>
      <protection locked="0"/>
    </xf>
    <xf numFmtId="49" fontId="39" fillId="21" borderId="55" xfId="68" applyNumberFormat="1" applyFont="1" applyFill="1" applyBorder="1" applyAlignment="1" applyProtection="1">
      <alignment horizontal="left" vertical="center" wrapText="1"/>
      <protection locked="0"/>
    </xf>
    <xf numFmtId="0" fontId="90" fillId="0" borderId="0" xfId="68" applyFont="1" applyFill="1" applyBorder="1" applyAlignment="1" applyProtection="1">
      <alignment horizontal="center" vertical="center"/>
    </xf>
    <xf numFmtId="0" fontId="39" fillId="27" borderId="25" xfId="67" applyFont="1" applyFill="1" applyBorder="1" applyAlignment="1">
      <alignment horizontal="center"/>
    </xf>
    <xf numFmtId="0" fontId="39" fillId="27" borderId="27" xfId="67" applyFont="1" applyFill="1" applyBorder="1" applyAlignment="1">
      <alignment horizontal="center"/>
    </xf>
    <xf numFmtId="0" fontId="1" fillId="27" borderId="25" xfId="0" applyFont="1" applyFill="1" applyBorder="1" applyAlignment="1" applyProtection="1">
      <alignment horizontal="center" vertical="center"/>
    </xf>
    <xf numFmtId="0" fontId="1" fillId="27" borderId="98" xfId="0" applyFont="1" applyFill="1" applyBorder="1" applyAlignment="1" applyProtection="1">
      <alignment horizontal="center" vertical="center"/>
    </xf>
    <xf numFmtId="0" fontId="1" fillId="27" borderId="40" xfId="0" applyFont="1" applyFill="1" applyBorder="1" applyAlignment="1" applyProtection="1">
      <alignment horizontal="center" vertical="center"/>
    </xf>
    <xf numFmtId="0" fontId="1" fillId="27" borderId="28"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2" fontId="45" fillId="21" borderId="36" xfId="0" applyNumberFormat="1" applyFont="1" applyFill="1" applyBorder="1" applyAlignment="1" applyProtection="1">
      <alignment horizontal="center" vertical="center" wrapText="1"/>
      <protection locked="0"/>
    </xf>
    <xf numFmtId="49" fontId="45" fillId="21" borderId="36" xfId="0" applyNumberFormat="1" applyFont="1" applyFill="1" applyBorder="1" applyAlignment="1" applyProtection="1">
      <alignment horizontal="left" vertical="center" wrapText="1"/>
      <protection locked="0"/>
    </xf>
    <xf numFmtId="2" fontId="45" fillId="21" borderId="52" xfId="0" applyNumberFormat="1" applyFont="1" applyFill="1" applyBorder="1" applyAlignment="1" applyProtection="1">
      <alignment horizontal="center" vertical="center" wrapText="1"/>
      <protection locked="0"/>
    </xf>
    <xf numFmtId="2" fontId="45" fillId="21" borderId="59"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1" fillId="27" borderId="29" xfId="0" applyFont="1" applyFill="1" applyBorder="1" applyAlignment="1">
      <alignment horizontal="center" wrapText="1"/>
    </xf>
    <xf numFmtId="0" fontId="1" fillId="27" borderId="13" xfId="0" applyFont="1" applyFill="1" applyBorder="1" applyAlignment="1">
      <alignment horizontal="center" wrapText="1"/>
    </xf>
    <xf numFmtId="0" fontId="122" fillId="27" borderId="25" xfId="68" applyFont="1" applyFill="1" applyBorder="1" applyAlignment="1" applyProtection="1">
      <alignment horizontal="center" vertical="center" wrapText="1"/>
    </xf>
    <xf numFmtId="0" fontId="0" fillId="27" borderId="27" xfId="0" applyFont="1" applyFill="1" applyBorder="1" applyAlignment="1">
      <alignment horizontal="center"/>
    </xf>
    <xf numFmtId="0" fontId="1" fillId="29" borderId="33" xfId="0" applyFont="1" applyFill="1" applyBorder="1" applyAlignment="1">
      <alignment horizontal="center" vertical="center" wrapText="1"/>
    </xf>
    <xf numFmtId="0" fontId="0" fillId="27" borderId="40" xfId="0" applyFont="1" applyFill="1" applyBorder="1" applyAlignment="1">
      <alignment horizontal="center" vertical="center" wrapText="1"/>
    </xf>
    <xf numFmtId="0" fontId="1" fillId="29" borderId="25" xfId="0" applyFont="1" applyFill="1" applyBorder="1" applyAlignment="1">
      <alignment horizontal="center" vertical="center"/>
    </xf>
    <xf numFmtId="0" fontId="1" fillId="29" borderId="27" xfId="0" applyFont="1" applyFill="1" applyBorder="1" applyAlignment="1">
      <alignment horizontal="center" vertical="center"/>
    </xf>
    <xf numFmtId="0" fontId="1" fillId="29" borderId="44" xfId="0" applyFont="1" applyFill="1" applyBorder="1" applyAlignment="1">
      <alignment horizontal="center" vertical="center" wrapText="1"/>
    </xf>
    <xf numFmtId="0" fontId="1" fillId="29" borderId="44" xfId="0" applyFont="1" applyFill="1" applyBorder="1" applyAlignment="1">
      <alignment horizontal="center" vertical="center"/>
    </xf>
    <xf numFmtId="0" fontId="1" fillId="29" borderId="53" xfId="0" applyFont="1" applyFill="1" applyBorder="1" applyAlignment="1">
      <alignment horizontal="center" vertical="center" wrapText="1"/>
    </xf>
    <xf numFmtId="2" fontId="1" fillId="21" borderId="88" xfId="0" applyNumberFormat="1" applyFont="1" applyFill="1" applyBorder="1" applyAlignment="1" applyProtection="1">
      <alignment horizontal="center" vertical="center" wrapText="1"/>
      <protection locked="0"/>
    </xf>
    <xf numFmtId="2" fontId="1" fillId="21" borderId="47" xfId="0" applyNumberFormat="1" applyFont="1" applyFill="1" applyBorder="1" applyAlignment="1" applyProtection="1">
      <alignment horizontal="center" vertical="center" wrapText="1"/>
      <protection locked="0"/>
    </xf>
    <xf numFmtId="2" fontId="45" fillId="27" borderId="36" xfId="0" applyNumberFormat="1" applyFont="1" applyFill="1" applyBorder="1" applyAlignment="1" applyProtection="1">
      <alignment horizontal="center"/>
      <protection hidden="1"/>
    </xf>
    <xf numFmtId="0" fontId="146" fillId="27" borderId="36" xfId="0" applyFont="1" applyFill="1" applyBorder="1" applyAlignment="1">
      <alignment horizontal="center"/>
    </xf>
    <xf numFmtId="0" fontId="146" fillId="27" borderId="42" xfId="0" applyFont="1" applyFill="1" applyBorder="1" applyAlignment="1">
      <alignment horizontal="center"/>
    </xf>
    <xf numFmtId="2" fontId="1" fillId="21" borderId="45" xfId="0" applyNumberFormat="1" applyFont="1" applyFill="1" applyBorder="1" applyAlignment="1" applyProtection="1">
      <alignment horizontal="center" vertical="center" wrapText="1"/>
      <protection locked="0"/>
    </xf>
    <xf numFmtId="2" fontId="1" fillId="21" borderId="37" xfId="0" applyNumberFormat="1" applyFont="1" applyFill="1" applyBorder="1" applyAlignment="1" applyProtection="1">
      <alignment horizontal="center" vertical="center" wrapText="1"/>
      <protection locked="0"/>
    </xf>
    <xf numFmtId="10" fontId="45" fillId="0" borderId="36" xfId="0" applyNumberFormat="1" applyFont="1" applyFill="1" applyBorder="1" applyAlignment="1" applyProtection="1">
      <alignment horizontal="center" vertical="center" wrapText="1"/>
    </xf>
    <xf numFmtId="10" fontId="146" fillId="0" borderId="36" xfId="0" applyNumberFormat="1" applyFont="1" applyBorder="1" applyAlignment="1" applyProtection="1">
      <alignment horizontal="center" vertical="center" wrapText="1"/>
    </xf>
    <xf numFmtId="0" fontId="45" fillId="23" borderId="36" xfId="0" applyFont="1" applyFill="1" applyBorder="1" applyAlignment="1">
      <alignment horizontal="center" vertical="center" wrapText="1"/>
    </xf>
    <xf numFmtId="0" fontId="45" fillId="23" borderId="36" xfId="0" applyFont="1" applyFill="1" applyBorder="1" applyAlignment="1" applyProtection="1">
      <alignment horizontal="center" vertical="center" wrapText="1"/>
    </xf>
    <xf numFmtId="0" fontId="45" fillId="23" borderId="42" xfId="0" applyFont="1" applyFill="1" applyBorder="1" applyAlignment="1" applyProtection="1">
      <alignment horizontal="center" vertical="center" wrapText="1"/>
    </xf>
    <xf numFmtId="0" fontId="45" fillId="23" borderId="42" xfId="0" applyFont="1" applyFill="1" applyBorder="1" applyAlignment="1">
      <alignment horizontal="center" vertical="center" wrapText="1"/>
    </xf>
    <xf numFmtId="0" fontId="1" fillId="27" borderId="15" xfId="0" applyFont="1" applyFill="1" applyBorder="1" applyAlignment="1">
      <alignment horizontal="left" vertical="center" wrapText="1"/>
    </xf>
    <xf numFmtId="0" fontId="1" fillId="29" borderId="49" xfId="0" applyFont="1" applyFill="1" applyBorder="1" applyAlignment="1">
      <alignment horizontal="center" vertical="center"/>
    </xf>
    <xf numFmtId="0" fontId="0" fillId="27" borderId="49" xfId="0" applyFont="1" applyFill="1" applyBorder="1" applyAlignment="1">
      <alignment horizontal="center" vertical="center"/>
    </xf>
    <xf numFmtId="0" fontId="1" fillId="29" borderId="81" xfId="0" applyFont="1" applyFill="1" applyBorder="1" applyAlignment="1">
      <alignment horizontal="center" vertical="center"/>
    </xf>
    <xf numFmtId="0" fontId="1" fillId="29" borderId="84" xfId="0" applyFont="1" applyFill="1" applyBorder="1" applyAlignment="1">
      <alignment horizontal="center" vertical="center"/>
    </xf>
    <xf numFmtId="0" fontId="1" fillId="29" borderId="88" xfId="0" applyFont="1" applyFill="1" applyBorder="1" applyAlignment="1">
      <alignment horizontal="center" vertical="center"/>
    </xf>
    <xf numFmtId="2" fontId="45" fillId="27" borderId="36" xfId="0" applyNumberFormat="1" applyFont="1" applyFill="1" applyBorder="1" applyAlignment="1" applyProtection="1">
      <alignment horizontal="center" vertical="center" wrapText="1"/>
    </xf>
    <xf numFmtId="2" fontId="45" fillId="27" borderId="42" xfId="0" applyNumberFormat="1" applyFont="1" applyFill="1" applyBorder="1" applyAlignment="1" applyProtection="1">
      <alignment horizontal="center" vertical="center" wrapText="1"/>
    </xf>
    <xf numFmtId="0" fontId="1" fillId="29" borderId="25" xfId="0" applyFont="1" applyFill="1" applyBorder="1" applyAlignment="1">
      <alignment horizontal="left" vertical="center" wrapText="1"/>
    </xf>
    <xf numFmtId="0" fontId="1" fillId="29" borderId="27" xfId="0" applyFont="1" applyFill="1" applyBorder="1" applyAlignment="1">
      <alignment horizontal="left" vertical="center" wrapText="1"/>
    </xf>
    <xf numFmtId="2" fontId="45" fillId="0" borderId="36" xfId="0" applyNumberFormat="1" applyFont="1" applyFill="1" applyBorder="1" applyAlignment="1" applyProtection="1">
      <alignment horizontal="center" vertical="center" wrapText="1"/>
    </xf>
    <xf numFmtId="167" fontId="45" fillId="27" borderId="36" xfId="0" applyNumberFormat="1" applyFont="1" applyFill="1" applyBorder="1" applyAlignment="1" applyProtection="1">
      <alignment horizontal="center" vertical="center" wrapText="1"/>
    </xf>
    <xf numFmtId="0" fontId="1" fillId="27" borderId="62" xfId="0" applyFont="1" applyFill="1" applyBorder="1" applyAlignment="1" applyProtection="1">
      <alignment horizontal="right" vertical="center" wrapText="1"/>
      <protection hidden="1"/>
    </xf>
    <xf numFmtId="0" fontId="1" fillId="27" borderId="118" xfId="0" applyFont="1" applyFill="1" applyBorder="1" applyAlignment="1" applyProtection="1">
      <alignment horizontal="right" vertical="center" wrapText="1"/>
      <protection hidden="1"/>
    </xf>
    <xf numFmtId="2" fontId="1" fillId="0" borderId="62" xfId="0" applyNumberFormat="1" applyFont="1" applyFill="1" applyBorder="1" applyAlignment="1" applyProtection="1">
      <alignment horizontal="center" vertical="center"/>
    </xf>
    <xf numFmtId="2" fontId="1" fillId="0" borderId="83" xfId="0" applyNumberFormat="1" applyFont="1" applyFill="1" applyBorder="1" applyAlignment="1" applyProtection="1">
      <alignment horizontal="center" vertical="center"/>
    </xf>
    <xf numFmtId="0" fontId="18" fillId="27" borderId="25" xfId="0" applyFont="1" applyFill="1" applyBorder="1" applyAlignment="1" applyProtection="1">
      <alignment horizontal="center" vertical="center"/>
      <protection hidden="1"/>
    </xf>
    <xf numFmtId="0" fontId="18" fillId="27" borderId="27" xfId="0" applyFont="1" applyFill="1" applyBorder="1" applyAlignment="1" applyProtection="1">
      <alignment horizontal="center" vertical="center"/>
      <protection hidden="1"/>
    </xf>
    <xf numFmtId="0" fontId="1" fillId="29" borderId="119" xfId="0" applyFont="1" applyFill="1" applyBorder="1" applyAlignment="1" applyProtection="1">
      <alignment horizontal="center" vertical="center" wrapText="1"/>
      <protection hidden="1"/>
    </xf>
    <xf numFmtId="0" fontId="1" fillId="29" borderId="73" xfId="0" applyFont="1" applyFill="1" applyBorder="1" applyAlignment="1" applyProtection="1">
      <alignment horizontal="center" vertical="center" wrapText="1"/>
      <protection hidden="1"/>
    </xf>
    <xf numFmtId="0" fontId="1" fillId="29" borderId="36" xfId="0" applyFont="1" applyFill="1" applyBorder="1" applyAlignment="1">
      <alignment horizontal="center" vertical="center"/>
    </xf>
    <xf numFmtId="0" fontId="0" fillId="27" borderId="36" xfId="0" applyFont="1" applyFill="1" applyBorder="1" applyAlignment="1">
      <alignment horizontal="center" vertical="center"/>
    </xf>
    <xf numFmtId="0" fontId="1" fillId="29" borderId="42" xfId="0" applyFont="1" applyFill="1" applyBorder="1" applyAlignment="1">
      <alignment horizontal="center" vertical="center"/>
    </xf>
    <xf numFmtId="0" fontId="18" fillId="27" borderId="28" xfId="67" applyFont="1" applyFill="1" applyBorder="1" applyAlignment="1">
      <alignment horizontal="center" vertical="center" wrapText="1"/>
    </xf>
  </cellXfs>
  <cellStyles count="92">
    <cellStyle name="20 % - Accent1" xfId="1"/>
    <cellStyle name="20 % - Accent1 2" xfId="2"/>
    <cellStyle name="20 % - Accent2" xfId="3"/>
    <cellStyle name="20 % - Accent2 2" xfId="4"/>
    <cellStyle name="20 % - Accent3" xfId="5"/>
    <cellStyle name="20 % - Accent3 2" xfId="6"/>
    <cellStyle name="20 % - Accent4" xfId="7"/>
    <cellStyle name="20 % - Accent4 2" xfId="8"/>
    <cellStyle name="20 % - Accent5" xfId="9"/>
    <cellStyle name="20 % - Accent5 2" xfId="10"/>
    <cellStyle name="20 % - Accent6" xfId="11"/>
    <cellStyle name="20 % - Accent6 2" xfId="12"/>
    <cellStyle name="40 % - Accent1" xfId="13"/>
    <cellStyle name="40 % - Accent1 2" xfId="14"/>
    <cellStyle name="40 % - Accent2" xfId="15"/>
    <cellStyle name="40 % - Accent2 2" xfId="16"/>
    <cellStyle name="40 % - Accent3" xfId="17"/>
    <cellStyle name="40 % - Accent3 2" xfId="18"/>
    <cellStyle name="40 % - Accent4" xfId="19"/>
    <cellStyle name="40 % - Accent4 2" xfId="20"/>
    <cellStyle name="40 % - Accent5" xfId="21"/>
    <cellStyle name="40 % - Accent5 2" xfId="22"/>
    <cellStyle name="40 % - Accent6" xfId="23"/>
    <cellStyle name="40 % - Accent6 2" xfId="24"/>
    <cellStyle name="60 % - Accent1" xfId="25"/>
    <cellStyle name="60 % - Accent1 2" xfId="26"/>
    <cellStyle name="60 % - Accent2" xfId="27"/>
    <cellStyle name="60 % - Accent2 2" xfId="28"/>
    <cellStyle name="60 % - Accent3" xfId="29"/>
    <cellStyle name="60 % - Accent3 2" xfId="30"/>
    <cellStyle name="60 % - Accent4" xfId="31"/>
    <cellStyle name="60 % - Accent4 2" xfId="32"/>
    <cellStyle name="60 % - Accent5" xfId="33"/>
    <cellStyle name="60 % - Accent5 2" xfId="34"/>
    <cellStyle name="60 % - Accent6" xfId="35"/>
    <cellStyle name="60 % - Accent6 2" xfId="36"/>
    <cellStyle name="Avertissement" xfId="37"/>
    <cellStyle name="Avertissement 2" xfId="38"/>
    <cellStyle name="Bad 2" xfId="39"/>
    <cellStyle name="Calcul" xfId="40"/>
    <cellStyle name="Calcul 2" xfId="41"/>
    <cellStyle name="Cellule liée" xfId="42"/>
    <cellStyle name="Cellule liée 2" xfId="43"/>
    <cellStyle name="Check Cell 2" xfId="44"/>
    <cellStyle name="Commentaire" xfId="45"/>
    <cellStyle name="Commentaire 2" xfId="46"/>
    <cellStyle name="Entrée" xfId="47"/>
    <cellStyle name="Entrée 2" xfId="48"/>
    <cellStyle name="Euro" xfId="49"/>
    <cellStyle name="Explanatory Text 2" xfId="50"/>
    <cellStyle name="Good 2" xfId="51"/>
    <cellStyle name="Heading 1 2" xfId="52"/>
    <cellStyle name="Heading 2 2" xfId="53"/>
    <cellStyle name="Heading 3 2" xfId="54"/>
    <cellStyle name="Heading 4 2" xfId="55"/>
    <cellStyle name="Insatisfaisant" xfId="56"/>
    <cellStyle name="Insatisfaisant 2" xfId="57"/>
    <cellStyle name="Lien hypertexte" xfId="58" builtinId="8"/>
    <cellStyle name="Lien hypertexte 2" xfId="59"/>
    <cellStyle name="Lien hypertexte 2 2" xfId="60"/>
    <cellStyle name="Lien hypertexte 3" xfId="61"/>
    <cellStyle name="Neutral 2" xfId="62"/>
    <cellStyle name="Neutre" xfId="63"/>
    <cellStyle name="Neutre 2" xfId="64"/>
    <cellStyle name="Normal" xfId="0" builtinId="0"/>
    <cellStyle name="Normal 2" xfId="65"/>
    <cellStyle name="Normal 2 2" xfId="66"/>
    <cellStyle name="Normal_ok tests CATPHAN et CTDI" xfId="67"/>
    <cellStyle name="Normal_ok Vérifications de base" xfId="68"/>
    <cellStyle name="Normal_ok Vérifications de base 2" xfId="69"/>
    <cellStyle name="Output 2" xfId="70"/>
    <cellStyle name="Pourcentage" xfId="71" builtinId="5"/>
    <cellStyle name="Pourcentage 2" xfId="72"/>
    <cellStyle name="Satisfaisant" xfId="73"/>
    <cellStyle name="Satisfaisant 2" xfId="74"/>
    <cellStyle name="Sortie" xfId="75"/>
    <cellStyle name="Sortie 2" xfId="76"/>
    <cellStyle name="Texte explicatif" xfId="77"/>
    <cellStyle name="Texte explicatif 2" xfId="78"/>
    <cellStyle name="Title 2" xfId="79"/>
    <cellStyle name="Titre" xfId="80"/>
    <cellStyle name="Titre 2" xfId="81"/>
    <cellStyle name="Titre 1" xfId="82"/>
    <cellStyle name="Titre 1 2" xfId="83"/>
    <cellStyle name="Titre 2" xfId="84"/>
    <cellStyle name="Titre 2 2" xfId="85"/>
    <cellStyle name="Titre 3" xfId="86"/>
    <cellStyle name="Titre 3 2" xfId="87"/>
    <cellStyle name="Titre 4" xfId="88"/>
    <cellStyle name="Titre 4 2" xfId="89"/>
    <cellStyle name="Vérification" xfId="90"/>
    <cellStyle name="Vérification 2" xfId="91"/>
  </cellStyles>
  <dxfs count="16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38185705351139E-2"/>
          <c:y val="6.5227403215223093E-2"/>
          <c:w val="0.93288359791387465"/>
          <c:h val="0.83255427780013935"/>
        </c:manualLayout>
      </c:layout>
      <c:lineChart>
        <c:grouping val="standard"/>
        <c:varyColors val="0"/>
        <c:ser>
          <c:idx val="2"/>
          <c:order val="0"/>
          <c:tx>
            <c:v>GSDF DICOM</c:v>
          </c:tx>
          <c:spPr>
            <a:ln w="19050">
              <a:solidFill>
                <a:schemeClr val="tx1"/>
              </a:solidFill>
            </a:ln>
          </c:spPr>
          <c:marker>
            <c:spPr>
              <a:solidFill>
                <a:schemeClr val="tx1">
                  <a:lumMod val="95000"/>
                  <a:lumOff val="5000"/>
                </a:schemeClr>
              </a:solidFill>
              <a:ln>
                <a:noFill/>
              </a:ln>
            </c:spPr>
          </c:marker>
          <c:cat>
            <c:numRef>
              <c:f>'3.9 Station de lecture - Stat 1'!$C$68:$C$84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1'!$E$98:$E$114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3"/>
          <c:order val="1"/>
          <c:tx>
            <c:v>+-10% DICOM</c:v>
          </c:tx>
          <c:spPr>
            <a:ln w="34925">
              <a:solidFill>
                <a:schemeClr val="accent2">
                  <a:lumMod val="75000"/>
                </a:schemeClr>
              </a:solidFill>
              <a:prstDash val="dash"/>
            </a:ln>
          </c:spPr>
          <c:marker>
            <c:symbol val="none"/>
          </c:marker>
          <c:cat>
            <c:numRef>
              <c:f>'3.9 Station de lecture - Stat 1'!$C$68:$C$84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1'!$F$98:$F$114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4"/>
          <c:order val="2"/>
          <c:tx>
            <c:v>-10% DICOM</c:v>
          </c:tx>
          <c:spPr>
            <a:ln w="34925">
              <a:solidFill>
                <a:schemeClr val="accent2">
                  <a:lumMod val="75000"/>
                </a:schemeClr>
              </a:solidFill>
              <a:prstDash val="dash"/>
            </a:ln>
          </c:spPr>
          <c:marker>
            <c:symbol val="none"/>
          </c:marker>
          <c:cat>
            <c:numRef>
              <c:f>'3.9 Station de lecture - Stat 1'!$C$68:$C$84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1'!$G$98:$G$114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0"/>
          <c:order val="3"/>
          <c:tx>
            <c:v>Moniteur gauche</c:v>
          </c:tx>
          <c:spPr>
            <a:ln>
              <a:noFill/>
            </a:ln>
          </c:spPr>
          <c:cat>
            <c:numRef>
              <c:f>'3.9 Station de lecture - Stat 1'!$C$68:$C$84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1'!$J$98:$J$114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1"/>
          <c:order val="4"/>
          <c:tx>
            <c:v>Moniteur droit</c:v>
          </c:tx>
          <c:spPr>
            <a:ln>
              <a:noFill/>
            </a:ln>
          </c:spPr>
          <c:cat>
            <c:numRef>
              <c:f>'3.9 Station de lecture - Stat 1'!$C$68:$C$84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1'!$M$98:$M$114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dLbls>
          <c:showLegendKey val="0"/>
          <c:showVal val="0"/>
          <c:showCatName val="0"/>
          <c:showSerName val="0"/>
          <c:showPercent val="0"/>
          <c:showBubbleSize val="0"/>
        </c:dLbls>
        <c:marker val="1"/>
        <c:smooth val="0"/>
        <c:axId val="135246848"/>
        <c:axId val="148955712"/>
      </c:lineChart>
      <c:catAx>
        <c:axId val="135246848"/>
        <c:scaling>
          <c:orientation val="minMax"/>
        </c:scaling>
        <c:delete val="0"/>
        <c:axPos val="b"/>
        <c:title>
          <c:tx>
            <c:rich>
              <a:bodyPr/>
              <a:lstStyle/>
              <a:p>
                <a:pPr>
                  <a:defRPr sz="1600"/>
                </a:pPr>
                <a:r>
                  <a:rPr lang="fr-CA" sz="1600"/>
                  <a:t>p-value  </a:t>
                </a:r>
              </a:p>
            </c:rich>
          </c:tx>
          <c:layout>
            <c:manualLayout>
              <c:xMode val="edge"/>
              <c:yMode val="edge"/>
              <c:x val="0.50443036253934392"/>
              <c:y val="0.93841596948818895"/>
            </c:manualLayout>
          </c:layout>
          <c:overlay val="0"/>
        </c:title>
        <c:numFmt formatCode="General" sourceLinked="1"/>
        <c:majorTickMark val="out"/>
        <c:minorTickMark val="none"/>
        <c:tickLblPos val="nextTo"/>
        <c:txPr>
          <a:bodyPr/>
          <a:lstStyle/>
          <a:p>
            <a:pPr>
              <a:defRPr sz="1200" b="1" i="0" baseline="0"/>
            </a:pPr>
            <a:endParaRPr lang="fr-FR"/>
          </a:p>
        </c:txPr>
        <c:crossAx val="148955712"/>
        <c:crosses val="autoZero"/>
        <c:auto val="1"/>
        <c:lblAlgn val="ctr"/>
        <c:lblOffset val="100"/>
        <c:noMultiLvlLbl val="0"/>
      </c:catAx>
      <c:valAx>
        <c:axId val="148955712"/>
        <c:scaling>
          <c:orientation val="minMax"/>
        </c:scaling>
        <c:delete val="0"/>
        <c:axPos val="l"/>
        <c:majorGridlines/>
        <c:numFmt formatCode="0.000" sourceLinked="1"/>
        <c:majorTickMark val="out"/>
        <c:minorTickMark val="none"/>
        <c:tickLblPos val="nextTo"/>
        <c:txPr>
          <a:bodyPr/>
          <a:lstStyle/>
          <a:p>
            <a:pPr>
              <a:defRPr sz="1200" b="1" i="0" baseline="0"/>
            </a:pPr>
            <a:endParaRPr lang="fr-FR"/>
          </a:p>
        </c:txPr>
        <c:crossAx val="135246848"/>
        <c:crosses val="autoZero"/>
        <c:crossBetween val="between"/>
      </c:valAx>
      <c:spPr>
        <a:noFill/>
        <a:ln w="25400">
          <a:solidFill>
            <a:schemeClr val="tx1"/>
          </a:solidFill>
        </a:ln>
      </c:spPr>
    </c:plotArea>
    <c:legend>
      <c:legendPos val="r"/>
      <c:layout>
        <c:manualLayout>
          <c:xMode val="edge"/>
          <c:yMode val="edge"/>
          <c:x val="0.72160836967092268"/>
          <c:y val="0.10384698982939633"/>
          <c:w val="0.24191935669395903"/>
          <c:h val="0.31924069061679788"/>
        </c:manualLayout>
      </c:layout>
      <c:overlay val="0"/>
      <c:txPr>
        <a:bodyPr/>
        <a:lstStyle/>
        <a:p>
          <a:pPr>
            <a:defRPr sz="1200" b="1"/>
          </a:pPr>
          <a:endParaRPr lang="fr-FR"/>
        </a:p>
      </c:txPr>
    </c:legend>
    <c:plotVisOnly val="0"/>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729961116149959E-2"/>
          <c:y val="4.6998300506106448E-2"/>
          <c:w val="0.93288359791387465"/>
          <c:h val="0.83255427780013935"/>
        </c:manualLayout>
      </c:layout>
      <c:lineChart>
        <c:grouping val="standard"/>
        <c:varyColors val="0"/>
        <c:ser>
          <c:idx val="2"/>
          <c:order val="0"/>
          <c:tx>
            <c:v>GSDF DICOM</c:v>
          </c:tx>
          <c:spPr>
            <a:ln w="19050">
              <a:solidFill>
                <a:schemeClr val="tx1"/>
              </a:solidFill>
            </a:ln>
          </c:spPr>
          <c:marker>
            <c:spPr>
              <a:solidFill>
                <a:schemeClr val="tx1">
                  <a:lumMod val="95000"/>
                  <a:lumOff val="5000"/>
                </a:schemeClr>
              </a:solidFill>
              <a:ln>
                <a:noFill/>
              </a:ln>
            </c:spPr>
          </c:marker>
          <c:cat>
            <c:numRef>
              <c:f>'3.9 Station de lecture - Stat 5'!$C$68:$C$84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5'!$C$97:$C$114</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ser>
        <c:ser>
          <c:idx val="0"/>
          <c:order val="1"/>
          <c:tx>
            <c:v>Moniteur gauche</c:v>
          </c:tx>
          <c:spPr>
            <a:ln>
              <a:noFill/>
            </a:ln>
          </c:spPr>
          <c:cat>
            <c:numRef>
              <c:f>'3.9 Station de lecture - Stat 5'!$C$68:$C$84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5'!$H$97:$H$113</c:f>
              <c:numCache>
                <c:formatCode>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1"/>
          <c:order val="2"/>
          <c:tx>
            <c:v>Moniteur droit</c:v>
          </c:tx>
          <c:spPr>
            <a:ln>
              <a:noFill/>
            </a:ln>
          </c:spPr>
          <c:cat>
            <c:numRef>
              <c:f>'3.9 Station de lecture - Stat 5'!$C$68:$C$84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5'!$K$97:$K$114</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ser>
        <c:dLbls>
          <c:showLegendKey val="0"/>
          <c:showVal val="0"/>
          <c:showCatName val="0"/>
          <c:showSerName val="0"/>
          <c:showPercent val="0"/>
          <c:showBubbleSize val="0"/>
        </c:dLbls>
        <c:marker val="1"/>
        <c:smooth val="0"/>
        <c:axId val="145616896"/>
        <c:axId val="135193152"/>
      </c:lineChart>
      <c:catAx>
        <c:axId val="145616896"/>
        <c:scaling>
          <c:orientation val="minMax"/>
        </c:scaling>
        <c:delete val="0"/>
        <c:axPos val="b"/>
        <c:title>
          <c:tx>
            <c:rich>
              <a:bodyPr/>
              <a:lstStyle/>
              <a:p>
                <a:pPr>
                  <a:defRPr sz="1600"/>
                </a:pPr>
                <a:r>
                  <a:rPr lang="fr-CA" sz="1600"/>
                  <a:t>p-value  </a:t>
                </a:r>
              </a:p>
            </c:rich>
          </c:tx>
          <c:layout>
            <c:manualLayout>
              <c:xMode val="edge"/>
              <c:yMode val="edge"/>
              <c:x val="0.49924508829600184"/>
              <c:y val="0.92394929357234612"/>
            </c:manualLayout>
          </c:layout>
          <c:overlay val="0"/>
        </c:title>
        <c:numFmt formatCode="General" sourceLinked="1"/>
        <c:majorTickMark val="out"/>
        <c:minorTickMark val="none"/>
        <c:tickLblPos val="nextTo"/>
        <c:txPr>
          <a:bodyPr/>
          <a:lstStyle/>
          <a:p>
            <a:pPr>
              <a:defRPr sz="1200" b="1" i="0" baseline="0"/>
            </a:pPr>
            <a:endParaRPr lang="fr-FR"/>
          </a:p>
        </c:txPr>
        <c:crossAx val="135193152"/>
        <c:crosses val="autoZero"/>
        <c:auto val="1"/>
        <c:lblAlgn val="ctr"/>
        <c:lblOffset val="100"/>
        <c:noMultiLvlLbl val="0"/>
      </c:catAx>
      <c:valAx>
        <c:axId val="135193152"/>
        <c:scaling>
          <c:orientation val="minMax"/>
        </c:scaling>
        <c:delete val="0"/>
        <c:axPos val="l"/>
        <c:majorGridlines/>
        <c:numFmt formatCode="0.00" sourceLinked="1"/>
        <c:majorTickMark val="out"/>
        <c:minorTickMark val="none"/>
        <c:tickLblPos val="nextTo"/>
        <c:txPr>
          <a:bodyPr/>
          <a:lstStyle/>
          <a:p>
            <a:pPr>
              <a:defRPr sz="1200" b="1" i="0" baseline="0"/>
            </a:pPr>
            <a:endParaRPr lang="fr-FR"/>
          </a:p>
        </c:txPr>
        <c:crossAx val="145616896"/>
        <c:crosses val="autoZero"/>
        <c:crossBetween val="between"/>
      </c:valAx>
      <c:spPr>
        <a:noFill/>
        <a:ln w="25400">
          <a:solidFill>
            <a:schemeClr val="tx1"/>
          </a:solidFill>
        </a:ln>
      </c:spPr>
    </c:plotArea>
    <c:legend>
      <c:legendPos val="r"/>
      <c:layout>
        <c:manualLayout>
          <c:xMode val="edge"/>
          <c:yMode val="edge"/>
          <c:x val="0.62639082129296941"/>
          <c:y val="8.2881058307427882E-2"/>
          <c:w val="0.24191945060265529"/>
          <c:h val="0.31924052046685653"/>
        </c:manualLayout>
      </c:layout>
      <c:overlay val="0"/>
      <c:txPr>
        <a:bodyPr/>
        <a:lstStyle/>
        <a:p>
          <a:pPr>
            <a:defRPr sz="1200" b="1"/>
          </a:pPr>
          <a:endParaRPr lang="fr-FR"/>
        </a:p>
      </c:txPr>
    </c:legend>
    <c:plotVisOnly val="0"/>
    <c:dispBlanksAs val="zero"/>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729961116149959E-2"/>
          <c:y val="4.6998300506106448E-2"/>
          <c:w val="0.93288359791387465"/>
          <c:h val="0.83255427780013935"/>
        </c:manualLayout>
      </c:layout>
      <c:lineChart>
        <c:grouping val="standard"/>
        <c:varyColors val="0"/>
        <c:ser>
          <c:idx val="2"/>
          <c:order val="0"/>
          <c:tx>
            <c:v>GSDF DICOM</c:v>
          </c:tx>
          <c:spPr>
            <a:ln w="19050">
              <a:solidFill>
                <a:schemeClr val="tx1"/>
              </a:solidFill>
            </a:ln>
          </c:spPr>
          <c:marker>
            <c:spPr>
              <a:solidFill>
                <a:schemeClr val="tx1">
                  <a:lumMod val="95000"/>
                  <a:lumOff val="5000"/>
                </a:schemeClr>
              </a:solidFill>
              <a:ln>
                <a:noFill/>
              </a:ln>
            </c:spPr>
          </c:marker>
          <c:cat>
            <c:numRef>
              <c:f>'3.9 Station de lecture - Stat 1'!$C$68:$C$84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1'!$C$97:$C$114</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ser>
        <c:ser>
          <c:idx val="0"/>
          <c:order val="1"/>
          <c:tx>
            <c:v>Moniteur gauche</c:v>
          </c:tx>
          <c:spPr>
            <a:ln>
              <a:noFill/>
            </a:ln>
          </c:spPr>
          <c:cat>
            <c:numRef>
              <c:f>'3.9 Station de lecture - Stat 1'!$C$68:$C$84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1'!$H$97:$H$113</c:f>
              <c:numCache>
                <c:formatCode>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1"/>
          <c:order val="2"/>
          <c:tx>
            <c:v>Moniteur droit</c:v>
          </c:tx>
          <c:spPr>
            <a:ln>
              <a:noFill/>
            </a:ln>
          </c:spPr>
          <c:cat>
            <c:numRef>
              <c:f>'3.9 Station de lecture - Stat 1'!$C$68:$C$84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1'!$K$97:$K$114</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ser>
        <c:dLbls>
          <c:showLegendKey val="0"/>
          <c:showVal val="0"/>
          <c:showCatName val="0"/>
          <c:showSerName val="0"/>
          <c:showPercent val="0"/>
          <c:showBubbleSize val="0"/>
        </c:dLbls>
        <c:marker val="1"/>
        <c:smooth val="0"/>
        <c:axId val="135247872"/>
        <c:axId val="148958016"/>
      </c:lineChart>
      <c:catAx>
        <c:axId val="135247872"/>
        <c:scaling>
          <c:orientation val="minMax"/>
        </c:scaling>
        <c:delete val="0"/>
        <c:axPos val="b"/>
        <c:title>
          <c:tx>
            <c:rich>
              <a:bodyPr/>
              <a:lstStyle/>
              <a:p>
                <a:pPr>
                  <a:defRPr sz="1600"/>
                </a:pPr>
                <a:r>
                  <a:rPr lang="fr-CA" sz="1600"/>
                  <a:t>p-value  </a:t>
                </a:r>
              </a:p>
            </c:rich>
          </c:tx>
          <c:layout>
            <c:manualLayout>
              <c:xMode val="edge"/>
              <c:yMode val="edge"/>
              <c:x val="0.49924508829600184"/>
              <c:y val="0.92394929357234612"/>
            </c:manualLayout>
          </c:layout>
          <c:overlay val="0"/>
        </c:title>
        <c:numFmt formatCode="General" sourceLinked="1"/>
        <c:majorTickMark val="out"/>
        <c:minorTickMark val="none"/>
        <c:tickLblPos val="nextTo"/>
        <c:txPr>
          <a:bodyPr/>
          <a:lstStyle/>
          <a:p>
            <a:pPr>
              <a:defRPr sz="1200" b="1" i="0" baseline="0"/>
            </a:pPr>
            <a:endParaRPr lang="fr-FR"/>
          </a:p>
        </c:txPr>
        <c:crossAx val="148958016"/>
        <c:crosses val="autoZero"/>
        <c:auto val="1"/>
        <c:lblAlgn val="ctr"/>
        <c:lblOffset val="100"/>
        <c:noMultiLvlLbl val="0"/>
      </c:catAx>
      <c:valAx>
        <c:axId val="148958016"/>
        <c:scaling>
          <c:orientation val="minMax"/>
        </c:scaling>
        <c:delete val="0"/>
        <c:axPos val="l"/>
        <c:majorGridlines/>
        <c:numFmt formatCode="0.00" sourceLinked="1"/>
        <c:majorTickMark val="out"/>
        <c:minorTickMark val="none"/>
        <c:tickLblPos val="nextTo"/>
        <c:txPr>
          <a:bodyPr/>
          <a:lstStyle/>
          <a:p>
            <a:pPr>
              <a:defRPr sz="1200" b="1" i="0" baseline="0"/>
            </a:pPr>
            <a:endParaRPr lang="fr-FR"/>
          </a:p>
        </c:txPr>
        <c:crossAx val="135247872"/>
        <c:crosses val="autoZero"/>
        <c:crossBetween val="between"/>
      </c:valAx>
      <c:spPr>
        <a:noFill/>
        <a:ln w="25400">
          <a:solidFill>
            <a:schemeClr val="tx1"/>
          </a:solidFill>
        </a:ln>
      </c:spPr>
    </c:plotArea>
    <c:legend>
      <c:legendPos val="r"/>
      <c:layout>
        <c:manualLayout>
          <c:xMode val="edge"/>
          <c:yMode val="edge"/>
          <c:x val="0.62639082129296941"/>
          <c:y val="8.2881058307427882E-2"/>
          <c:w val="0.24191945060265529"/>
          <c:h val="0.31924052046685653"/>
        </c:manualLayout>
      </c:layout>
      <c:overlay val="0"/>
      <c:txPr>
        <a:bodyPr/>
        <a:lstStyle/>
        <a:p>
          <a:pPr>
            <a:defRPr sz="1200" b="1"/>
          </a:pPr>
          <a:endParaRPr lang="fr-FR"/>
        </a:p>
      </c:txPr>
    </c:legend>
    <c:plotVisOnly val="0"/>
    <c:dispBlanksAs val="zero"/>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38185705351139E-2"/>
          <c:y val="6.5227403215223093E-2"/>
          <c:w val="0.93288359791387465"/>
          <c:h val="0.83255427780013935"/>
        </c:manualLayout>
      </c:layout>
      <c:lineChart>
        <c:grouping val="standard"/>
        <c:varyColors val="0"/>
        <c:ser>
          <c:idx val="2"/>
          <c:order val="0"/>
          <c:tx>
            <c:v>GSDF DICOM</c:v>
          </c:tx>
          <c:spPr>
            <a:ln w="19050">
              <a:solidFill>
                <a:schemeClr val="tx1"/>
              </a:solidFill>
            </a:ln>
          </c:spPr>
          <c:marker>
            <c:spPr>
              <a:solidFill>
                <a:schemeClr val="tx1">
                  <a:lumMod val="95000"/>
                  <a:lumOff val="5000"/>
                </a:schemeClr>
              </a:solidFill>
              <a:ln>
                <a:noFill/>
              </a:ln>
            </c:spPr>
          </c:marker>
          <c:cat>
            <c:numRef>
              <c:f>'3.9 Station de lecture - Stat 2'!$C$68:$C$84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2'!$E$98:$E$114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3"/>
          <c:order val="1"/>
          <c:tx>
            <c:v>+-10% DICOM</c:v>
          </c:tx>
          <c:spPr>
            <a:ln w="34925">
              <a:solidFill>
                <a:schemeClr val="accent2">
                  <a:lumMod val="75000"/>
                </a:schemeClr>
              </a:solidFill>
              <a:prstDash val="dash"/>
            </a:ln>
          </c:spPr>
          <c:marker>
            <c:symbol val="none"/>
          </c:marker>
          <c:cat>
            <c:numRef>
              <c:f>'3.9 Station de lecture - Stat 2'!$C$68:$C$84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2'!$F$98:$F$114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4"/>
          <c:order val="2"/>
          <c:tx>
            <c:v>-10% DICOM</c:v>
          </c:tx>
          <c:spPr>
            <a:ln w="34925">
              <a:solidFill>
                <a:schemeClr val="accent2">
                  <a:lumMod val="75000"/>
                </a:schemeClr>
              </a:solidFill>
              <a:prstDash val="dash"/>
            </a:ln>
          </c:spPr>
          <c:marker>
            <c:symbol val="none"/>
          </c:marker>
          <c:cat>
            <c:numRef>
              <c:f>'3.9 Station de lecture - Stat 2'!$C$68:$C$84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2'!$G$98:$G$114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0"/>
          <c:order val="3"/>
          <c:tx>
            <c:v>Moniteur gauche</c:v>
          </c:tx>
          <c:spPr>
            <a:ln>
              <a:noFill/>
            </a:ln>
          </c:spPr>
          <c:cat>
            <c:numRef>
              <c:f>'3.9 Station de lecture - Stat 2'!$C$68:$C$84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2'!$J$98:$J$114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1"/>
          <c:order val="4"/>
          <c:tx>
            <c:v>Moniteur droit</c:v>
          </c:tx>
          <c:spPr>
            <a:ln>
              <a:noFill/>
            </a:ln>
          </c:spPr>
          <c:cat>
            <c:numRef>
              <c:f>'3.9 Station de lecture - Stat 2'!$C$68:$C$84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2'!$M$98:$M$114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dLbls>
          <c:showLegendKey val="0"/>
          <c:showVal val="0"/>
          <c:showCatName val="0"/>
          <c:showSerName val="0"/>
          <c:showPercent val="0"/>
          <c:showBubbleSize val="0"/>
        </c:dLbls>
        <c:marker val="1"/>
        <c:smooth val="0"/>
        <c:axId val="138966528"/>
        <c:axId val="174145536"/>
      </c:lineChart>
      <c:catAx>
        <c:axId val="138966528"/>
        <c:scaling>
          <c:orientation val="minMax"/>
        </c:scaling>
        <c:delete val="0"/>
        <c:axPos val="b"/>
        <c:title>
          <c:tx>
            <c:rich>
              <a:bodyPr/>
              <a:lstStyle/>
              <a:p>
                <a:pPr>
                  <a:defRPr sz="1600"/>
                </a:pPr>
                <a:r>
                  <a:rPr lang="fr-CA" sz="1600"/>
                  <a:t>p-value  </a:t>
                </a:r>
              </a:p>
            </c:rich>
          </c:tx>
          <c:layout>
            <c:manualLayout>
              <c:xMode val="edge"/>
              <c:yMode val="edge"/>
              <c:x val="0.50443036253934392"/>
              <c:y val="0.93841596948818895"/>
            </c:manualLayout>
          </c:layout>
          <c:overlay val="0"/>
        </c:title>
        <c:numFmt formatCode="General" sourceLinked="1"/>
        <c:majorTickMark val="out"/>
        <c:minorTickMark val="none"/>
        <c:tickLblPos val="nextTo"/>
        <c:txPr>
          <a:bodyPr/>
          <a:lstStyle/>
          <a:p>
            <a:pPr>
              <a:defRPr sz="1200" b="1" i="0" baseline="0"/>
            </a:pPr>
            <a:endParaRPr lang="fr-FR"/>
          </a:p>
        </c:txPr>
        <c:crossAx val="174145536"/>
        <c:crosses val="autoZero"/>
        <c:auto val="1"/>
        <c:lblAlgn val="ctr"/>
        <c:lblOffset val="100"/>
        <c:noMultiLvlLbl val="0"/>
      </c:catAx>
      <c:valAx>
        <c:axId val="174145536"/>
        <c:scaling>
          <c:orientation val="minMax"/>
        </c:scaling>
        <c:delete val="0"/>
        <c:axPos val="l"/>
        <c:majorGridlines/>
        <c:numFmt formatCode="0.000" sourceLinked="1"/>
        <c:majorTickMark val="out"/>
        <c:minorTickMark val="none"/>
        <c:tickLblPos val="nextTo"/>
        <c:txPr>
          <a:bodyPr/>
          <a:lstStyle/>
          <a:p>
            <a:pPr>
              <a:defRPr sz="1200" b="1" i="0" baseline="0"/>
            </a:pPr>
            <a:endParaRPr lang="fr-FR"/>
          </a:p>
        </c:txPr>
        <c:crossAx val="138966528"/>
        <c:crosses val="autoZero"/>
        <c:crossBetween val="between"/>
      </c:valAx>
      <c:spPr>
        <a:noFill/>
        <a:ln w="25400">
          <a:solidFill>
            <a:schemeClr val="tx1"/>
          </a:solidFill>
        </a:ln>
      </c:spPr>
    </c:plotArea>
    <c:legend>
      <c:legendPos val="r"/>
      <c:layout>
        <c:manualLayout>
          <c:xMode val="edge"/>
          <c:yMode val="edge"/>
          <c:x val="0.72160836967092268"/>
          <c:y val="0.10384698982939633"/>
          <c:w val="0.24191935669395903"/>
          <c:h val="0.31924069061679788"/>
        </c:manualLayout>
      </c:layout>
      <c:overlay val="0"/>
      <c:txPr>
        <a:bodyPr/>
        <a:lstStyle/>
        <a:p>
          <a:pPr>
            <a:defRPr sz="1200" b="1"/>
          </a:pPr>
          <a:endParaRPr lang="fr-FR"/>
        </a:p>
      </c:txPr>
    </c:legend>
    <c:plotVisOnly val="0"/>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729961116149959E-2"/>
          <c:y val="4.6998300506106448E-2"/>
          <c:w val="0.93288359791387465"/>
          <c:h val="0.83255427780013935"/>
        </c:manualLayout>
      </c:layout>
      <c:lineChart>
        <c:grouping val="standard"/>
        <c:varyColors val="0"/>
        <c:ser>
          <c:idx val="2"/>
          <c:order val="0"/>
          <c:tx>
            <c:v>GSDF DICOM</c:v>
          </c:tx>
          <c:spPr>
            <a:ln w="19050">
              <a:solidFill>
                <a:schemeClr val="tx1"/>
              </a:solidFill>
            </a:ln>
          </c:spPr>
          <c:marker>
            <c:spPr>
              <a:solidFill>
                <a:schemeClr val="tx1">
                  <a:lumMod val="95000"/>
                  <a:lumOff val="5000"/>
                </a:schemeClr>
              </a:solidFill>
              <a:ln>
                <a:noFill/>
              </a:ln>
            </c:spPr>
          </c:marker>
          <c:cat>
            <c:numRef>
              <c:f>'3.9 Station de lecture - Stat 2'!$C$68:$C$84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2'!$C$97:$C$114</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ser>
        <c:ser>
          <c:idx val="0"/>
          <c:order val="1"/>
          <c:tx>
            <c:v>Moniteur gauche</c:v>
          </c:tx>
          <c:spPr>
            <a:ln>
              <a:noFill/>
            </a:ln>
          </c:spPr>
          <c:cat>
            <c:numRef>
              <c:f>'3.9 Station de lecture - Stat 2'!$C$68:$C$84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2'!$H$97:$H$113</c:f>
              <c:numCache>
                <c:formatCode>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1"/>
          <c:order val="2"/>
          <c:tx>
            <c:v>Moniteur droit</c:v>
          </c:tx>
          <c:spPr>
            <a:ln>
              <a:noFill/>
            </a:ln>
          </c:spPr>
          <c:cat>
            <c:numRef>
              <c:f>'3.9 Station de lecture - Stat 2'!$C$68:$C$84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2'!$K$97:$K$114</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ser>
        <c:dLbls>
          <c:showLegendKey val="0"/>
          <c:showVal val="0"/>
          <c:showCatName val="0"/>
          <c:showSerName val="0"/>
          <c:showPercent val="0"/>
          <c:showBubbleSize val="0"/>
        </c:dLbls>
        <c:marker val="1"/>
        <c:smooth val="0"/>
        <c:axId val="139042816"/>
        <c:axId val="174147840"/>
      </c:lineChart>
      <c:catAx>
        <c:axId val="139042816"/>
        <c:scaling>
          <c:orientation val="minMax"/>
        </c:scaling>
        <c:delete val="0"/>
        <c:axPos val="b"/>
        <c:title>
          <c:tx>
            <c:rich>
              <a:bodyPr/>
              <a:lstStyle/>
              <a:p>
                <a:pPr>
                  <a:defRPr sz="1600"/>
                </a:pPr>
                <a:r>
                  <a:rPr lang="fr-CA" sz="1600"/>
                  <a:t>p-value  </a:t>
                </a:r>
              </a:p>
            </c:rich>
          </c:tx>
          <c:layout>
            <c:manualLayout>
              <c:xMode val="edge"/>
              <c:yMode val="edge"/>
              <c:x val="0.49924508829600184"/>
              <c:y val="0.92394929357234612"/>
            </c:manualLayout>
          </c:layout>
          <c:overlay val="0"/>
        </c:title>
        <c:numFmt formatCode="General" sourceLinked="1"/>
        <c:majorTickMark val="out"/>
        <c:minorTickMark val="none"/>
        <c:tickLblPos val="nextTo"/>
        <c:txPr>
          <a:bodyPr/>
          <a:lstStyle/>
          <a:p>
            <a:pPr>
              <a:defRPr sz="1200" b="1" i="0" baseline="0"/>
            </a:pPr>
            <a:endParaRPr lang="fr-FR"/>
          </a:p>
        </c:txPr>
        <c:crossAx val="174147840"/>
        <c:crosses val="autoZero"/>
        <c:auto val="1"/>
        <c:lblAlgn val="ctr"/>
        <c:lblOffset val="100"/>
        <c:noMultiLvlLbl val="0"/>
      </c:catAx>
      <c:valAx>
        <c:axId val="174147840"/>
        <c:scaling>
          <c:orientation val="minMax"/>
        </c:scaling>
        <c:delete val="0"/>
        <c:axPos val="l"/>
        <c:majorGridlines/>
        <c:numFmt formatCode="0.00" sourceLinked="1"/>
        <c:majorTickMark val="out"/>
        <c:minorTickMark val="none"/>
        <c:tickLblPos val="nextTo"/>
        <c:txPr>
          <a:bodyPr/>
          <a:lstStyle/>
          <a:p>
            <a:pPr>
              <a:defRPr sz="1200" b="1" i="0" baseline="0"/>
            </a:pPr>
            <a:endParaRPr lang="fr-FR"/>
          </a:p>
        </c:txPr>
        <c:crossAx val="139042816"/>
        <c:crosses val="autoZero"/>
        <c:crossBetween val="between"/>
      </c:valAx>
      <c:spPr>
        <a:noFill/>
        <a:ln w="25400">
          <a:solidFill>
            <a:schemeClr val="tx1"/>
          </a:solidFill>
        </a:ln>
      </c:spPr>
    </c:plotArea>
    <c:legend>
      <c:legendPos val="r"/>
      <c:layout>
        <c:manualLayout>
          <c:xMode val="edge"/>
          <c:yMode val="edge"/>
          <c:x val="0.62639082129296941"/>
          <c:y val="8.2881058307427882E-2"/>
          <c:w val="0.24191945060265529"/>
          <c:h val="0.31924052046685653"/>
        </c:manualLayout>
      </c:layout>
      <c:overlay val="0"/>
      <c:txPr>
        <a:bodyPr/>
        <a:lstStyle/>
        <a:p>
          <a:pPr>
            <a:defRPr sz="1200" b="1"/>
          </a:pPr>
          <a:endParaRPr lang="fr-FR"/>
        </a:p>
      </c:txPr>
    </c:legend>
    <c:plotVisOnly val="0"/>
    <c:dispBlanksAs val="zero"/>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38185705351139E-2"/>
          <c:y val="6.5227403215223093E-2"/>
          <c:w val="0.93288359791387465"/>
          <c:h val="0.83255427780013935"/>
        </c:manualLayout>
      </c:layout>
      <c:lineChart>
        <c:grouping val="standard"/>
        <c:varyColors val="0"/>
        <c:ser>
          <c:idx val="2"/>
          <c:order val="0"/>
          <c:tx>
            <c:v>GSDF DICOM</c:v>
          </c:tx>
          <c:spPr>
            <a:ln w="19050">
              <a:solidFill>
                <a:schemeClr val="tx1"/>
              </a:solidFill>
            </a:ln>
          </c:spPr>
          <c:marker>
            <c:spPr>
              <a:solidFill>
                <a:schemeClr val="tx1">
                  <a:lumMod val="95000"/>
                  <a:lumOff val="5000"/>
                </a:schemeClr>
              </a:solidFill>
              <a:ln>
                <a:noFill/>
              </a:ln>
            </c:spPr>
          </c:marker>
          <c:cat>
            <c:numRef>
              <c:f>'3.9 Station de lecture - Stat 3'!$C$68:$C$84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3'!$E$98:$E$114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3"/>
          <c:order val="1"/>
          <c:tx>
            <c:v>+-10% DICOM</c:v>
          </c:tx>
          <c:spPr>
            <a:ln w="34925">
              <a:solidFill>
                <a:schemeClr val="accent2">
                  <a:lumMod val="75000"/>
                </a:schemeClr>
              </a:solidFill>
              <a:prstDash val="dash"/>
            </a:ln>
          </c:spPr>
          <c:marker>
            <c:symbol val="none"/>
          </c:marker>
          <c:cat>
            <c:numRef>
              <c:f>'3.9 Station de lecture - Stat 3'!$C$68:$C$84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3'!$F$98:$F$114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4"/>
          <c:order val="2"/>
          <c:tx>
            <c:v>-10% DICOM</c:v>
          </c:tx>
          <c:spPr>
            <a:ln w="34925">
              <a:solidFill>
                <a:schemeClr val="accent2">
                  <a:lumMod val="75000"/>
                </a:schemeClr>
              </a:solidFill>
              <a:prstDash val="dash"/>
            </a:ln>
          </c:spPr>
          <c:marker>
            <c:symbol val="none"/>
          </c:marker>
          <c:cat>
            <c:numRef>
              <c:f>'3.9 Station de lecture - Stat 3'!$C$68:$C$84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3'!$G$98:$G$114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0"/>
          <c:order val="3"/>
          <c:tx>
            <c:v>Moniteur gauche</c:v>
          </c:tx>
          <c:spPr>
            <a:ln>
              <a:noFill/>
            </a:ln>
          </c:spPr>
          <c:cat>
            <c:numRef>
              <c:f>'3.9 Station de lecture - Stat 3'!$C$68:$C$84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3'!$J$98:$J$114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1"/>
          <c:order val="4"/>
          <c:tx>
            <c:v>Moniteur droit</c:v>
          </c:tx>
          <c:spPr>
            <a:ln>
              <a:noFill/>
            </a:ln>
          </c:spPr>
          <c:cat>
            <c:numRef>
              <c:f>'3.9 Station de lecture - Stat 3'!$C$68:$C$84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3'!$M$98:$M$114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dLbls>
          <c:showLegendKey val="0"/>
          <c:showVal val="0"/>
          <c:showCatName val="0"/>
          <c:showSerName val="0"/>
          <c:showPercent val="0"/>
          <c:showBubbleSize val="0"/>
        </c:dLbls>
        <c:marker val="1"/>
        <c:smooth val="0"/>
        <c:axId val="139169280"/>
        <c:axId val="174153024"/>
      </c:lineChart>
      <c:catAx>
        <c:axId val="139169280"/>
        <c:scaling>
          <c:orientation val="minMax"/>
        </c:scaling>
        <c:delete val="0"/>
        <c:axPos val="b"/>
        <c:title>
          <c:tx>
            <c:rich>
              <a:bodyPr/>
              <a:lstStyle/>
              <a:p>
                <a:pPr>
                  <a:defRPr sz="1600"/>
                </a:pPr>
                <a:r>
                  <a:rPr lang="fr-CA" sz="1600"/>
                  <a:t>p-value  </a:t>
                </a:r>
              </a:p>
            </c:rich>
          </c:tx>
          <c:layout>
            <c:manualLayout>
              <c:xMode val="edge"/>
              <c:yMode val="edge"/>
              <c:x val="0.50443036253934392"/>
              <c:y val="0.93841596948818895"/>
            </c:manualLayout>
          </c:layout>
          <c:overlay val="0"/>
        </c:title>
        <c:numFmt formatCode="General" sourceLinked="1"/>
        <c:majorTickMark val="out"/>
        <c:minorTickMark val="none"/>
        <c:tickLblPos val="nextTo"/>
        <c:txPr>
          <a:bodyPr/>
          <a:lstStyle/>
          <a:p>
            <a:pPr>
              <a:defRPr sz="1200" b="1" i="0" baseline="0"/>
            </a:pPr>
            <a:endParaRPr lang="fr-FR"/>
          </a:p>
        </c:txPr>
        <c:crossAx val="174153024"/>
        <c:crosses val="autoZero"/>
        <c:auto val="1"/>
        <c:lblAlgn val="ctr"/>
        <c:lblOffset val="100"/>
        <c:noMultiLvlLbl val="0"/>
      </c:catAx>
      <c:valAx>
        <c:axId val="174153024"/>
        <c:scaling>
          <c:orientation val="minMax"/>
        </c:scaling>
        <c:delete val="0"/>
        <c:axPos val="l"/>
        <c:majorGridlines/>
        <c:numFmt formatCode="0.000" sourceLinked="1"/>
        <c:majorTickMark val="out"/>
        <c:minorTickMark val="none"/>
        <c:tickLblPos val="nextTo"/>
        <c:txPr>
          <a:bodyPr/>
          <a:lstStyle/>
          <a:p>
            <a:pPr>
              <a:defRPr sz="1200" b="1" i="0" baseline="0"/>
            </a:pPr>
            <a:endParaRPr lang="fr-FR"/>
          </a:p>
        </c:txPr>
        <c:crossAx val="139169280"/>
        <c:crosses val="autoZero"/>
        <c:crossBetween val="between"/>
      </c:valAx>
      <c:spPr>
        <a:noFill/>
        <a:ln w="25400">
          <a:solidFill>
            <a:schemeClr val="tx1"/>
          </a:solidFill>
        </a:ln>
      </c:spPr>
    </c:plotArea>
    <c:legend>
      <c:legendPos val="r"/>
      <c:layout>
        <c:manualLayout>
          <c:xMode val="edge"/>
          <c:yMode val="edge"/>
          <c:x val="0.72160836967092268"/>
          <c:y val="0.10384698982939633"/>
          <c:w val="0.24191935669395903"/>
          <c:h val="0.31924069061679788"/>
        </c:manualLayout>
      </c:layout>
      <c:overlay val="0"/>
      <c:txPr>
        <a:bodyPr/>
        <a:lstStyle/>
        <a:p>
          <a:pPr>
            <a:defRPr sz="1200" b="1"/>
          </a:pPr>
          <a:endParaRPr lang="fr-FR"/>
        </a:p>
      </c:txPr>
    </c:legend>
    <c:plotVisOnly val="0"/>
    <c:dispBlanksAs val="zero"/>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729961116149959E-2"/>
          <c:y val="4.6998300506106448E-2"/>
          <c:w val="0.93288359791387465"/>
          <c:h val="0.83255427780013935"/>
        </c:manualLayout>
      </c:layout>
      <c:lineChart>
        <c:grouping val="standard"/>
        <c:varyColors val="0"/>
        <c:ser>
          <c:idx val="2"/>
          <c:order val="0"/>
          <c:tx>
            <c:v>GSDF DICOM</c:v>
          </c:tx>
          <c:spPr>
            <a:ln w="19050">
              <a:solidFill>
                <a:schemeClr val="tx1"/>
              </a:solidFill>
            </a:ln>
          </c:spPr>
          <c:marker>
            <c:spPr>
              <a:solidFill>
                <a:schemeClr val="tx1">
                  <a:lumMod val="95000"/>
                  <a:lumOff val="5000"/>
                </a:schemeClr>
              </a:solidFill>
              <a:ln>
                <a:noFill/>
              </a:ln>
            </c:spPr>
          </c:marker>
          <c:cat>
            <c:numRef>
              <c:f>'3.9 Station de lecture - Stat 3'!$C$68:$C$84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3'!$C$97:$C$114</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ser>
        <c:ser>
          <c:idx val="0"/>
          <c:order val="1"/>
          <c:tx>
            <c:v>Moniteur gauche</c:v>
          </c:tx>
          <c:spPr>
            <a:ln>
              <a:noFill/>
            </a:ln>
          </c:spPr>
          <c:cat>
            <c:numRef>
              <c:f>'3.9 Station de lecture - Stat 3'!$C$68:$C$84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3'!$H$97:$H$113</c:f>
              <c:numCache>
                <c:formatCode>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1"/>
          <c:order val="2"/>
          <c:tx>
            <c:v>Moniteur droit</c:v>
          </c:tx>
          <c:spPr>
            <a:ln>
              <a:noFill/>
            </a:ln>
          </c:spPr>
          <c:cat>
            <c:numRef>
              <c:f>'3.9 Station de lecture - Stat 3'!$C$68:$C$84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3'!$K$97:$K$114</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ser>
        <c:dLbls>
          <c:showLegendKey val="0"/>
          <c:showVal val="0"/>
          <c:showCatName val="0"/>
          <c:showSerName val="0"/>
          <c:showPercent val="0"/>
          <c:showBubbleSize val="0"/>
        </c:dLbls>
        <c:marker val="1"/>
        <c:smooth val="0"/>
        <c:axId val="139175936"/>
        <c:axId val="174696128"/>
      </c:lineChart>
      <c:catAx>
        <c:axId val="139175936"/>
        <c:scaling>
          <c:orientation val="minMax"/>
        </c:scaling>
        <c:delete val="0"/>
        <c:axPos val="b"/>
        <c:title>
          <c:tx>
            <c:rich>
              <a:bodyPr/>
              <a:lstStyle/>
              <a:p>
                <a:pPr>
                  <a:defRPr sz="1600"/>
                </a:pPr>
                <a:r>
                  <a:rPr lang="fr-CA" sz="1600"/>
                  <a:t>p-value  </a:t>
                </a:r>
              </a:p>
            </c:rich>
          </c:tx>
          <c:layout>
            <c:manualLayout>
              <c:xMode val="edge"/>
              <c:yMode val="edge"/>
              <c:x val="0.49924508829600184"/>
              <c:y val="0.92394929357234612"/>
            </c:manualLayout>
          </c:layout>
          <c:overlay val="0"/>
        </c:title>
        <c:numFmt formatCode="General" sourceLinked="1"/>
        <c:majorTickMark val="out"/>
        <c:minorTickMark val="none"/>
        <c:tickLblPos val="nextTo"/>
        <c:txPr>
          <a:bodyPr/>
          <a:lstStyle/>
          <a:p>
            <a:pPr>
              <a:defRPr sz="1200" b="1" i="0" baseline="0"/>
            </a:pPr>
            <a:endParaRPr lang="fr-FR"/>
          </a:p>
        </c:txPr>
        <c:crossAx val="174696128"/>
        <c:crosses val="autoZero"/>
        <c:auto val="1"/>
        <c:lblAlgn val="ctr"/>
        <c:lblOffset val="100"/>
        <c:noMultiLvlLbl val="0"/>
      </c:catAx>
      <c:valAx>
        <c:axId val="174696128"/>
        <c:scaling>
          <c:orientation val="minMax"/>
        </c:scaling>
        <c:delete val="0"/>
        <c:axPos val="l"/>
        <c:majorGridlines/>
        <c:numFmt formatCode="0.00" sourceLinked="1"/>
        <c:majorTickMark val="out"/>
        <c:minorTickMark val="none"/>
        <c:tickLblPos val="nextTo"/>
        <c:txPr>
          <a:bodyPr/>
          <a:lstStyle/>
          <a:p>
            <a:pPr>
              <a:defRPr sz="1200" b="1" i="0" baseline="0"/>
            </a:pPr>
            <a:endParaRPr lang="fr-FR"/>
          </a:p>
        </c:txPr>
        <c:crossAx val="139175936"/>
        <c:crosses val="autoZero"/>
        <c:crossBetween val="between"/>
      </c:valAx>
      <c:spPr>
        <a:noFill/>
        <a:ln w="25400">
          <a:solidFill>
            <a:schemeClr val="tx1"/>
          </a:solidFill>
        </a:ln>
      </c:spPr>
    </c:plotArea>
    <c:legend>
      <c:legendPos val="r"/>
      <c:layout>
        <c:manualLayout>
          <c:xMode val="edge"/>
          <c:yMode val="edge"/>
          <c:x val="0.62639082129296941"/>
          <c:y val="8.2881058307427882E-2"/>
          <c:w val="0.24191945060265529"/>
          <c:h val="0.31924052046685653"/>
        </c:manualLayout>
      </c:layout>
      <c:overlay val="0"/>
      <c:txPr>
        <a:bodyPr/>
        <a:lstStyle/>
        <a:p>
          <a:pPr>
            <a:defRPr sz="1200" b="1"/>
          </a:pPr>
          <a:endParaRPr lang="fr-FR"/>
        </a:p>
      </c:txPr>
    </c:legend>
    <c:plotVisOnly val="0"/>
    <c:dispBlanksAs val="zero"/>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38185705351139E-2"/>
          <c:y val="6.5227403215223093E-2"/>
          <c:w val="0.93288359791387465"/>
          <c:h val="0.83255427780013935"/>
        </c:manualLayout>
      </c:layout>
      <c:lineChart>
        <c:grouping val="standard"/>
        <c:varyColors val="0"/>
        <c:ser>
          <c:idx val="2"/>
          <c:order val="0"/>
          <c:tx>
            <c:v>GSDF DICOM</c:v>
          </c:tx>
          <c:spPr>
            <a:ln w="19050">
              <a:solidFill>
                <a:schemeClr val="tx1"/>
              </a:solidFill>
            </a:ln>
          </c:spPr>
          <c:marker>
            <c:spPr>
              <a:solidFill>
                <a:schemeClr val="tx1">
                  <a:lumMod val="95000"/>
                  <a:lumOff val="5000"/>
                </a:schemeClr>
              </a:solidFill>
              <a:ln>
                <a:noFill/>
              </a:ln>
            </c:spPr>
          </c:marker>
          <c:cat>
            <c:numRef>
              <c:f>'3.9 Station de lecture - Stat 4'!$C$68:$C$84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4'!$E$98:$E$114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3"/>
          <c:order val="1"/>
          <c:tx>
            <c:v>+-10% DICOM</c:v>
          </c:tx>
          <c:spPr>
            <a:ln w="34925">
              <a:solidFill>
                <a:schemeClr val="accent2">
                  <a:lumMod val="75000"/>
                </a:schemeClr>
              </a:solidFill>
              <a:prstDash val="dash"/>
            </a:ln>
          </c:spPr>
          <c:marker>
            <c:symbol val="none"/>
          </c:marker>
          <c:cat>
            <c:numRef>
              <c:f>'3.9 Station de lecture - Stat 4'!$C$68:$C$84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4'!$F$98:$F$114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4"/>
          <c:order val="2"/>
          <c:tx>
            <c:v>-10% DICOM</c:v>
          </c:tx>
          <c:spPr>
            <a:ln w="34925">
              <a:solidFill>
                <a:schemeClr val="accent2">
                  <a:lumMod val="75000"/>
                </a:schemeClr>
              </a:solidFill>
              <a:prstDash val="dash"/>
            </a:ln>
          </c:spPr>
          <c:marker>
            <c:symbol val="none"/>
          </c:marker>
          <c:cat>
            <c:numRef>
              <c:f>'3.9 Station de lecture - Stat 4'!$C$68:$C$84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4'!$G$98:$G$114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0"/>
          <c:order val="3"/>
          <c:tx>
            <c:v>Moniteur gauche</c:v>
          </c:tx>
          <c:spPr>
            <a:ln>
              <a:noFill/>
            </a:ln>
          </c:spPr>
          <c:cat>
            <c:numRef>
              <c:f>'3.9 Station de lecture - Stat 4'!$C$68:$C$84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4'!$J$98:$J$114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1"/>
          <c:order val="4"/>
          <c:tx>
            <c:v>Moniteur droit</c:v>
          </c:tx>
          <c:spPr>
            <a:ln>
              <a:noFill/>
            </a:ln>
          </c:spPr>
          <c:cat>
            <c:numRef>
              <c:f>'3.9 Station de lecture - Stat 4'!$C$68:$C$84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4'!$M$98:$M$114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dLbls>
          <c:showLegendKey val="0"/>
          <c:showVal val="0"/>
          <c:showCatName val="0"/>
          <c:showSerName val="0"/>
          <c:showPercent val="0"/>
          <c:showBubbleSize val="0"/>
        </c:dLbls>
        <c:marker val="1"/>
        <c:smooth val="0"/>
        <c:axId val="144977920"/>
        <c:axId val="174701312"/>
      </c:lineChart>
      <c:catAx>
        <c:axId val="144977920"/>
        <c:scaling>
          <c:orientation val="minMax"/>
        </c:scaling>
        <c:delete val="0"/>
        <c:axPos val="b"/>
        <c:title>
          <c:tx>
            <c:rich>
              <a:bodyPr/>
              <a:lstStyle/>
              <a:p>
                <a:pPr>
                  <a:defRPr sz="1600"/>
                </a:pPr>
                <a:r>
                  <a:rPr lang="fr-CA" sz="1600"/>
                  <a:t>p-value  </a:t>
                </a:r>
              </a:p>
            </c:rich>
          </c:tx>
          <c:layout>
            <c:manualLayout>
              <c:xMode val="edge"/>
              <c:yMode val="edge"/>
              <c:x val="0.50443036253934392"/>
              <c:y val="0.93841596948818895"/>
            </c:manualLayout>
          </c:layout>
          <c:overlay val="0"/>
        </c:title>
        <c:numFmt formatCode="General" sourceLinked="1"/>
        <c:majorTickMark val="out"/>
        <c:minorTickMark val="none"/>
        <c:tickLblPos val="nextTo"/>
        <c:txPr>
          <a:bodyPr/>
          <a:lstStyle/>
          <a:p>
            <a:pPr>
              <a:defRPr sz="1200" b="1" i="0" baseline="0"/>
            </a:pPr>
            <a:endParaRPr lang="fr-FR"/>
          </a:p>
        </c:txPr>
        <c:crossAx val="174701312"/>
        <c:crosses val="autoZero"/>
        <c:auto val="1"/>
        <c:lblAlgn val="ctr"/>
        <c:lblOffset val="100"/>
        <c:noMultiLvlLbl val="0"/>
      </c:catAx>
      <c:valAx>
        <c:axId val="174701312"/>
        <c:scaling>
          <c:orientation val="minMax"/>
        </c:scaling>
        <c:delete val="0"/>
        <c:axPos val="l"/>
        <c:majorGridlines/>
        <c:numFmt formatCode="0.000" sourceLinked="1"/>
        <c:majorTickMark val="out"/>
        <c:minorTickMark val="none"/>
        <c:tickLblPos val="nextTo"/>
        <c:txPr>
          <a:bodyPr/>
          <a:lstStyle/>
          <a:p>
            <a:pPr>
              <a:defRPr sz="1200" b="1" i="0" baseline="0"/>
            </a:pPr>
            <a:endParaRPr lang="fr-FR"/>
          </a:p>
        </c:txPr>
        <c:crossAx val="144977920"/>
        <c:crosses val="autoZero"/>
        <c:crossBetween val="between"/>
      </c:valAx>
      <c:spPr>
        <a:noFill/>
        <a:ln w="25400">
          <a:solidFill>
            <a:schemeClr val="tx1"/>
          </a:solidFill>
        </a:ln>
      </c:spPr>
    </c:plotArea>
    <c:legend>
      <c:legendPos val="r"/>
      <c:layout>
        <c:manualLayout>
          <c:xMode val="edge"/>
          <c:yMode val="edge"/>
          <c:x val="0.72160836967092268"/>
          <c:y val="0.10384698982939633"/>
          <c:w val="0.24191935669395903"/>
          <c:h val="0.31924069061679788"/>
        </c:manualLayout>
      </c:layout>
      <c:overlay val="0"/>
      <c:txPr>
        <a:bodyPr/>
        <a:lstStyle/>
        <a:p>
          <a:pPr>
            <a:defRPr sz="1200" b="1"/>
          </a:pPr>
          <a:endParaRPr lang="fr-FR"/>
        </a:p>
      </c:txPr>
    </c:legend>
    <c:plotVisOnly val="0"/>
    <c:dispBlanksAs val="zero"/>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729961116149959E-2"/>
          <c:y val="4.6998300506106448E-2"/>
          <c:w val="0.93288359791387465"/>
          <c:h val="0.83255427780013935"/>
        </c:manualLayout>
      </c:layout>
      <c:lineChart>
        <c:grouping val="standard"/>
        <c:varyColors val="0"/>
        <c:ser>
          <c:idx val="2"/>
          <c:order val="0"/>
          <c:tx>
            <c:v>GSDF DICOM</c:v>
          </c:tx>
          <c:spPr>
            <a:ln w="19050">
              <a:solidFill>
                <a:schemeClr val="tx1"/>
              </a:solidFill>
            </a:ln>
          </c:spPr>
          <c:marker>
            <c:spPr>
              <a:solidFill>
                <a:schemeClr val="tx1">
                  <a:lumMod val="95000"/>
                  <a:lumOff val="5000"/>
                </a:schemeClr>
              </a:solidFill>
              <a:ln>
                <a:noFill/>
              </a:ln>
            </c:spPr>
          </c:marker>
          <c:cat>
            <c:numRef>
              <c:f>'3.9 Station de lecture - Stat 4'!$C$68:$C$84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4'!$C$97:$C$114</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ser>
        <c:ser>
          <c:idx val="0"/>
          <c:order val="1"/>
          <c:tx>
            <c:v>Moniteur gauche</c:v>
          </c:tx>
          <c:spPr>
            <a:ln>
              <a:noFill/>
            </a:ln>
          </c:spPr>
          <c:cat>
            <c:numRef>
              <c:f>'3.9 Station de lecture - Stat 4'!$C$68:$C$84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4'!$H$97:$H$113</c:f>
              <c:numCache>
                <c:formatCode>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1"/>
          <c:order val="2"/>
          <c:tx>
            <c:v>Moniteur droit</c:v>
          </c:tx>
          <c:spPr>
            <a:ln>
              <a:noFill/>
            </a:ln>
          </c:spPr>
          <c:cat>
            <c:numRef>
              <c:f>'3.9 Station de lecture - Stat 4'!$C$68:$C$84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4'!$K$97:$K$114</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ser>
        <c:dLbls>
          <c:showLegendKey val="0"/>
          <c:showVal val="0"/>
          <c:showCatName val="0"/>
          <c:showSerName val="0"/>
          <c:showPercent val="0"/>
          <c:showBubbleSize val="0"/>
        </c:dLbls>
        <c:marker val="1"/>
        <c:smooth val="0"/>
        <c:axId val="144979968"/>
        <c:axId val="100754560"/>
      </c:lineChart>
      <c:catAx>
        <c:axId val="144979968"/>
        <c:scaling>
          <c:orientation val="minMax"/>
        </c:scaling>
        <c:delete val="0"/>
        <c:axPos val="b"/>
        <c:title>
          <c:tx>
            <c:rich>
              <a:bodyPr/>
              <a:lstStyle/>
              <a:p>
                <a:pPr>
                  <a:defRPr sz="1600"/>
                </a:pPr>
                <a:r>
                  <a:rPr lang="fr-CA" sz="1600"/>
                  <a:t>p-value  </a:t>
                </a:r>
              </a:p>
            </c:rich>
          </c:tx>
          <c:layout>
            <c:manualLayout>
              <c:xMode val="edge"/>
              <c:yMode val="edge"/>
              <c:x val="0.49924508829600184"/>
              <c:y val="0.92394929357234612"/>
            </c:manualLayout>
          </c:layout>
          <c:overlay val="0"/>
        </c:title>
        <c:numFmt formatCode="General" sourceLinked="1"/>
        <c:majorTickMark val="out"/>
        <c:minorTickMark val="none"/>
        <c:tickLblPos val="nextTo"/>
        <c:txPr>
          <a:bodyPr/>
          <a:lstStyle/>
          <a:p>
            <a:pPr>
              <a:defRPr sz="1200" b="1" i="0" baseline="0"/>
            </a:pPr>
            <a:endParaRPr lang="fr-FR"/>
          </a:p>
        </c:txPr>
        <c:crossAx val="100754560"/>
        <c:crosses val="autoZero"/>
        <c:auto val="1"/>
        <c:lblAlgn val="ctr"/>
        <c:lblOffset val="100"/>
        <c:noMultiLvlLbl val="0"/>
      </c:catAx>
      <c:valAx>
        <c:axId val="100754560"/>
        <c:scaling>
          <c:orientation val="minMax"/>
        </c:scaling>
        <c:delete val="0"/>
        <c:axPos val="l"/>
        <c:majorGridlines/>
        <c:numFmt formatCode="0.00" sourceLinked="1"/>
        <c:majorTickMark val="out"/>
        <c:minorTickMark val="none"/>
        <c:tickLblPos val="nextTo"/>
        <c:txPr>
          <a:bodyPr/>
          <a:lstStyle/>
          <a:p>
            <a:pPr>
              <a:defRPr sz="1200" b="1" i="0" baseline="0"/>
            </a:pPr>
            <a:endParaRPr lang="fr-FR"/>
          </a:p>
        </c:txPr>
        <c:crossAx val="144979968"/>
        <c:crosses val="autoZero"/>
        <c:crossBetween val="between"/>
      </c:valAx>
      <c:spPr>
        <a:noFill/>
        <a:ln w="25400">
          <a:solidFill>
            <a:schemeClr val="tx1"/>
          </a:solidFill>
        </a:ln>
      </c:spPr>
    </c:plotArea>
    <c:legend>
      <c:legendPos val="r"/>
      <c:layout>
        <c:manualLayout>
          <c:xMode val="edge"/>
          <c:yMode val="edge"/>
          <c:wMode val="edge"/>
          <c:hMode val="edge"/>
          <c:x val="0.62639082129296941"/>
          <c:y val="8.2881058307427882E-2"/>
          <c:w val="0.86831027189562471"/>
          <c:h val="0.40212157877428439"/>
        </c:manualLayout>
      </c:layout>
      <c:overlay val="0"/>
      <c:txPr>
        <a:bodyPr/>
        <a:lstStyle/>
        <a:p>
          <a:pPr>
            <a:defRPr sz="1200" b="1"/>
          </a:pPr>
          <a:endParaRPr lang="fr-FR"/>
        </a:p>
      </c:txPr>
    </c:legend>
    <c:plotVisOnly val="0"/>
    <c:dispBlanksAs val="zero"/>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38185705351139E-2"/>
          <c:y val="6.5227403215223093E-2"/>
          <c:w val="0.93288359791387465"/>
          <c:h val="0.83255427780013935"/>
        </c:manualLayout>
      </c:layout>
      <c:lineChart>
        <c:grouping val="standard"/>
        <c:varyColors val="0"/>
        <c:ser>
          <c:idx val="2"/>
          <c:order val="0"/>
          <c:tx>
            <c:v>GSDF DICOM</c:v>
          </c:tx>
          <c:spPr>
            <a:ln w="19050">
              <a:solidFill>
                <a:schemeClr val="tx1"/>
              </a:solidFill>
            </a:ln>
          </c:spPr>
          <c:marker>
            <c:spPr>
              <a:solidFill>
                <a:schemeClr val="tx1">
                  <a:lumMod val="95000"/>
                  <a:lumOff val="5000"/>
                </a:schemeClr>
              </a:solidFill>
              <a:ln>
                <a:noFill/>
              </a:ln>
            </c:spPr>
          </c:marker>
          <c:cat>
            <c:numRef>
              <c:f>'3.9 Station de lecture - Stat 5'!$C$68:$C$84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5'!$E$98:$E$114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3"/>
          <c:order val="1"/>
          <c:tx>
            <c:v>+-10% DICOM</c:v>
          </c:tx>
          <c:spPr>
            <a:ln w="34925">
              <a:solidFill>
                <a:schemeClr val="accent2">
                  <a:lumMod val="75000"/>
                </a:schemeClr>
              </a:solidFill>
              <a:prstDash val="dash"/>
            </a:ln>
          </c:spPr>
          <c:marker>
            <c:symbol val="none"/>
          </c:marker>
          <c:cat>
            <c:numRef>
              <c:f>'3.9 Station de lecture - Stat 5'!$C$68:$C$84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5'!$F$98:$F$114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4"/>
          <c:order val="2"/>
          <c:tx>
            <c:v>-10% DICOM</c:v>
          </c:tx>
          <c:spPr>
            <a:ln w="34925">
              <a:solidFill>
                <a:schemeClr val="accent2">
                  <a:lumMod val="75000"/>
                </a:schemeClr>
              </a:solidFill>
              <a:prstDash val="dash"/>
            </a:ln>
          </c:spPr>
          <c:marker>
            <c:symbol val="none"/>
          </c:marker>
          <c:cat>
            <c:numRef>
              <c:f>'3.9 Station de lecture - Stat 5'!$C$68:$C$84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5'!$G$98:$G$114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0"/>
          <c:order val="3"/>
          <c:tx>
            <c:v>Moniteur gauche</c:v>
          </c:tx>
          <c:spPr>
            <a:ln>
              <a:noFill/>
            </a:ln>
          </c:spPr>
          <c:cat>
            <c:numRef>
              <c:f>'3.9 Station de lecture - Stat 5'!$C$68:$C$84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5'!$J$98:$J$114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1"/>
          <c:order val="4"/>
          <c:tx>
            <c:v>Moniteur droit</c:v>
          </c:tx>
          <c:spPr>
            <a:ln>
              <a:noFill/>
            </a:ln>
          </c:spPr>
          <c:cat>
            <c:numRef>
              <c:f>'3.9 Station de lecture - Stat 5'!$C$68:$C$84</c:f>
              <c:numCache>
                <c:formatCode>General</c:formatCode>
                <c:ptCount val="17"/>
                <c:pt idx="0">
                  <c:v>240</c:v>
                </c:pt>
                <c:pt idx="1">
                  <c:v>480</c:v>
                </c:pt>
                <c:pt idx="2">
                  <c:v>720</c:v>
                </c:pt>
                <c:pt idx="3">
                  <c:v>960</c:v>
                </c:pt>
                <c:pt idx="4">
                  <c:v>1200</c:v>
                </c:pt>
                <c:pt idx="5">
                  <c:v>1440</c:v>
                </c:pt>
                <c:pt idx="6">
                  <c:v>1680</c:v>
                </c:pt>
                <c:pt idx="7">
                  <c:v>1920</c:v>
                </c:pt>
                <c:pt idx="8">
                  <c:v>2160</c:v>
                </c:pt>
                <c:pt idx="9">
                  <c:v>2400</c:v>
                </c:pt>
                <c:pt idx="10">
                  <c:v>2640</c:v>
                </c:pt>
                <c:pt idx="11">
                  <c:v>2880</c:v>
                </c:pt>
                <c:pt idx="12">
                  <c:v>3120</c:v>
                </c:pt>
                <c:pt idx="13">
                  <c:v>3360</c:v>
                </c:pt>
                <c:pt idx="14">
                  <c:v>3600</c:v>
                </c:pt>
                <c:pt idx="15">
                  <c:v>3840</c:v>
                </c:pt>
                <c:pt idx="16">
                  <c:v>4080</c:v>
                </c:pt>
              </c:numCache>
            </c:numRef>
          </c:cat>
          <c:val>
            <c:numRef>
              <c:f>'3.9 Station de lecture - Stat 5'!$M$98:$M$114</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dLbls>
          <c:showLegendKey val="0"/>
          <c:showVal val="0"/>
          <c:showCatName val="0"/>
          <c:showSerName val="0"/>
          <c:showPercent val="0"/>
          <c:showBubbleSize val="0"/>
        </c:dLbls>
        <c:marker val="1"/>
        <c:smooth val="0"/>
        <c:axId val="145344000"/>
        <c:axId val="100759744"/>
      </c:lineChart>
      <c:catAx>
        <c:axId val="145344000"/>
        <c:scaling>
          <c:orientation val="minMax"/>
        </c:scaling>
        <c:delete val="0"/>
        <c:axPos val="b"/>
        <c:title>
          <c:tx>
            <c:rich>
              <a:bodyPr/>
              <a:lstStyle/>
              <a:p>
                <a:pPr>
                  <a:defRPr sz="1600"/>
                </a:pPr>
                <a:r>
                  <a:rPr lang="fr-CA" sz="1600"/>
                  <a:t>p-value  </a:t>
                </a:r>
              </a:p>
            </c:rich>
          </c:tx>
          <c:layout>
            <c:manualLayout>
              <c:xMode val="edge"/>
              <c:yMode val="edge"/>
              <c:x val="0.50443036253934392"/>
              <c:y val="0.93841596948818895"/>
            </c:manualLayout>
          </c:layout>
          <c:overlay val="0"/>
        </c:title>
        <c:numFmt formatCode="General" sourceLinked="1"/>
        <c:majorTickMark val="out"/>
        <c:minorTickMark val="none"/>
        <c:tickLblPos val="nextTo"/>
        <c:txPr>
          <a:bodyPr/>
          <a:lstStyle/>
          <a:p>
            <a:pPr>
              <a:defRPr sz="1200" b="1" i="0" baseline="0"/>
            </a:pPr>
            <a:endParaRPr lang="fr-FR"/>
          </a:p>
        </c:txPr>
        <c:crossAx val="100759744"/>
        <c:crosses val="autoZero"/>
        <c:auto val="1"/>
        <c:lblAlgn val="ctr"/>
        <c:lblOffset val="100"/>
        <c:noMultiLvlLbl val="0"/>
      </c:catAx>
      <c:valAx>
        <c:axId val="100759744"/>
        <c:scaling>
          <c:orientation val="minMax"/>
        </c:scaling>
        <c:delete val="0"/>
        <c:axPos val="l"/>
        <c:majorGridlines/>
        <c:numFmt formatCode="0.000" sourceLinked="1"/>
        <c:majorTickMark val="out"/>
        <c:minorTickMark val="none"/>
        <c:tickLblPos val="nextTo"/>
        <c:txPr>
          <a:bodyPr/>
          <a:lstStyle/>
          <a:p>
            <a:pPr>
              <a:defRPr sz="1200" b="1" i="0" baseline="0"/>
            </a:pPr>
            <a:endParaRPr lang="fr-FR"/>
          </a:p>
        </c:txPr>
        <c:crossAx val="145344000"/>
        <c:crosses val="autoZero"/>
        <c:crossBetween val="between"/>
      </c:valAx>
      <c:spPr>
        <a:noFill/>
        <a:ln w="25400">
          <a:solidFill>
            <a:schemeClr val="tx1"/>
          </a:solidFill>
        </a:ln>
      </c:spPr>
    </c:plotArea>
    <c:legend>
      <c:legendPos val="r"/>
      <c:layout>
        <c:manualLayout>
          <c:xMode val="edge"/>
          <c:yMode val="edge"/>
          <c:x val="0.72160836967092268"/>
          <c:y val="0.10384698982939633"/>
          <c:w val="0.24191935669395903"/>
          <c:h val="0.31924069061679788"/>
        </c:manualLayout>
      </c:layout>
      <c:overlay val="0"/>
      <c:txPr>
        <a:bodyPr/>
        <a:lstStyle/>
        <a:p>
          <a:pPr>
            <a:defRPr sz="1200" b="1"/>
          </a:pPr>
          <a:endParaRPr lang="fr-FR"/>
        </a:p>
      </c:txPr>
    </c:legend>
    <c:plotVisOnly val="0"/>
    <c:dispBlanksAs val="zero"/>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2</xdr:col>
      <xdr:colOff>495300</xdr:colOff>
      <xdr:row>8</xdr:row>
      <xdr:rowOff>0</xdr:rowOff>
    </xdr:to>
    <xdr:pic>
      <xdr:nvPicPr>
        <xdr:cNvPr id="13471152"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47625"/>
          <a:ext cx="1381125"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542925</xdr:colOff>
      <xdr:row>49</xdr:row>
      <xdr:rowOff>133350</xdr:rowOff>
    </xdr:from>
    <xdr:to>
      <xdr:col>9</xdr:col>
      <xdr:colOff>38100</xdr:colOff>
      <xdr:row>65</xdr:row>
      <xdr:rowOff>104775</xdr:rowOff>
    </xdr:to>
    <xdr:grpSp>
      <xdr:nvGrpSpPr>
        <xdr:cNvPr id="13471153" name="Groupe 6"/>
        <xdr:cNvGrpSpPr>
          <a:grpSpLocks/>
        </xdr:cNvGrpSpPr>
      </xdr:nvGrpSpPr>
      <xdr:grpSpPr bwMode="auto">
        <a:xfrm>
          <a:off x="2238375" y="9648825"/>
          <a:ext cx="2762250" cy="3019425"/>
          <a:chOff x="3059113" y="2565400"/>
          <a:chExt cx="3241675" cy="3382616"/>
        </a:xfrm>
      </xdr:grpSpPr>
      <xdr:sp macro="" textlink="">
        <xdr:nvSpPr>
          <xdr:cNvPr id="13471155" name="AutoShape 7"/>
          <xdr:cNvSpPr>
            <a:spLocks noChangeArrowheads="1"/>
          </xdr:cNvSpPr>
        </xdr:nvSpPr>
        <xdr:spPr bwMode="auto">
          <a:xfrm>
            <a:off x="3059113" y="2565400"/>
            <a:ext cx="3241675" cy="3240088"/>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2147483647 w 21600"/>
              <a:gd name="T13" fmla="*/ 2147483647 h 21600"/>
              <a:gd name="T14" fmla="*/ 2147483647 w 21600"/>
              <a:gd name="T15" fmla="*/ 2147483647 h 21600"/>
              <a:gd name="T16" fmla="*/ 0 60000 65536"/>
              <a:gd name="T17" fmla="*/ 0 60000 65536"/>
              <a:gd name="T18" fmla="*/ 0 60000 65536"/>
              <a:gd name="T19" fmla="*/ 0 60000 65536"/>
              <a:gd name="T20" fmla="*/ 0 60000 65536"/>
              <a:gd name="T21" fmla="*/ 0 60000 65536"/>
              <a:gd name="T22" fmla="*/ 0 60000 65536"/>
              <a:gd name="T23" fmla="*/ 0 60000 65536"/>
              <a:gd name="T24" fmla="*/ 3163 w 21600"/>
              <a:gd name="T25" fmla="*/ 3163 h 21600"/>
              <a:gd name="T26" fmla="*/ 18437 w 21600"/>
              <a:gd name="T27" fmla="*/ 18437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2034" y="10800"/>
                </a:moveTo>
                <a:cubicBezTo>
                  <a:pt x="2034" y="15641"/>
                  <a:pt x="5959" y="19566"/>
                  <a:pt x="10800" y="19566"/>
                </a:cubicBezTo>
                <a:cubicBezTo>
                  <a:pt x="15641" y="19566"/>
                  <a:pt x="19566" y="15641"/>
                  <a:pt x="19566" y="10800"/>
                </a:cubicBezTo>
                <a:cubicBezTo>
                  <a:pt x="19566" y="5959"/>
                  <a:pt x="15641" y="2034"/>
                  <a:pt x="10800" y="2034"/>
                </a:cubicBezTo>
                <a:cubicBezTo>
                  <a:pt x="5959" y="2034"/>
                  <a:pt x="2034" y="5959"/>
                  <a:pt x="2034" y="10800"/>
                </a:cubicBezTo>
                <a:close/>
              </a:path>
            </a:pathLst>
          </a:custGeom>
          <a:gradFill rotWithShape="1">
            <a:gsLst>
              <a:gs pos="0">
                <a:srgbClr val="00AB66"/>
              </a:gs>
              <a:gs pos="50000">
                <a:srgbClr val="FFFFFF"/>
              </a:gs>
              <a:gs pos="100000">
                <a:srgbClr val="00AB66"/>
              </a:gs>
            </a:gsLst>
            <a:lin ang="5400000" scaled="1"/>
          </a:gradFill>
          <a:ln w="9525" algn="ctr">
            <a:solidFill>
              <a:srgbClr val="00AB66"/>
            </a:solidFill>
            <a:round/>
            <a:headEnd/>
            <a:tailEnd/>
          </a:ln>
        </xdr:spPr>
      </xdr:sp>
      <xdr:sp macro="" textlink="">
        <xdr:nvSpPr>
          <xdr:cNvPr id="6" name="Text Box 8"/>
          <xdr:cNvSpPr txBox="1">
            <a:spLocks noChangeArrowheads="1"/>
          </xdr:cNvSpPr>
        </xdr:nvSpPr>
        <xdr:spPr bwMode="auto">
          <a:xfrm>
            <a:off x="4299892" y="5382468"/>
            <a:ext cx="972503" cy="565548"/>
          </a:xfrm>
          <a:prstGeom prst="rect">
            <a:avLst/>
          </a:prstGeom>
          <a:noFill/>
          <a:ln w="9525">
            <a:noFill/>
            <a:miter lim="800000"/>
            <a:headEnd/>
            <a:tailEnd/>
          </a:ln>
        </xdr:spPr>
        <xdr:txBody>
          <a:bodyPr wrap="square" lIns="36576" tIns="36576" rIns="36576" bIns="36576"/>
          <a:lstStyle>
            <a:defPPr>
              <a:defRPr lang="fr-CA"/>
            </a:defPPr>
            <a:lvl1pPr algn="l" rtl="0" fontAlgn="base">
              <a:spcBef>
                <a:spcPct val="0"/>
              </a:spcBef>
              <a:spcAft>
                <a:spcPct val="0"/>
              </a:spcAft>
              <a:defRPr sz="2400" kern="1200">
                <a:solidFill>
                  <a:schemeClr val="tx1"/>
                </a:solidFill>
                <a:latin typeface="Arial" charset="0"/>
                <a:ea typeface="+mn-ea"/>
                <a:cs typeface="Arial" charset="0"/>
              </a:defRPr>
            </a:lvl1pPr>
            <a:lvl2pPr marL="457200" algn="l" rtl="0" fontAlgn="base">
              <a:spcBef>
                <a:spcPct val="0"/>
              </a:spcBef>
              <a:spcAft>
                <a:spcPct val="0"/>
              </a:spcAft>
              <a:defRPr sz="2400" kern="1200">
                <a:solidFill>
                  <a:schemeClr val="tx1"/>
                </a:solidFill>
                <a:latin typeface="Arial" charset="0"/>
                <a:ea typeface="+mn-ea"/>
                <a:cs typeface="Arial" charset="0"/>
              </a:defRPr>
            </a:lvl2pPr>
            <a:lvl3pPr marL="914400" algn="l" rtl="0" fontAlgn="base">
              <a:spcBef>
                <a:spcPct val="0"/>
              </a:spcBef>
              <a:spcAft>
                <a:spcPct val="0"/>
              </a:spcAft>
              <a:defRPr sz="2400" kern="1200">
                <a:solidFill>
                  <a:schemeClr val="tx1"/>
                </a:solidFill>
                <a:latin typeface="Arial" charset="0"/>
                <a:ea typeface="+mn-ea"/>
                <a:cs typeface="Arial" charset="0"/>
              </a:defRPr>
            </a:lvl3pPr>
            <a:lvl4pPr marL="1371600" algn="l" rtl="0" fontAlgn="base">
              <a:spcBef>
                <a:spcPct val="0"/>
              </a:spcBef>
              <a:spcAft>
                <a:spcPct val="0"/>
              </a:spcAft>
              <a:defRPr sz="2400" kern="1200">
                <a:solidFill>
                  <a:schemeClr val="tx1"/>
                </a:solidFill>
                <a:latin typeface="Arial" charset="0"/>
                <a:ea typeface="+mn-ea"/>
                <a:cs typeface="Arial" charset="0"/>
              </a:defRPr>
            </a:lvl4pPr>
            <a:lvl5pPr marL="1828800" algn="l" rtl="0" fontAlgn="base">
              <a:spcBef>
                <a:spcPct val="0"/>
              </a:spcBef>
              <a:spcAft>
                <a:spcPct val="0"/>
              </a:spcAft>
              <a:defRPr sz="2400" kern="1200">
                <a:solidFill>
                  <a:schemeClr val="tx1"/>
                </a:solidFill>
                <a:latin typeface="Arial" charset="0"/>
                <a:ea typeface="+mn-ea"/>
                <a:cs typeface="Arial" charset="0"/>
              </a:defRPr>
            </a:lvl5pPr>
            <a:lvl6pPr marL="2286000" algn="l" defTabSz="914400" rtl="0" eaLnBrk="1" latinLnBrk="0" hangingPunct="1">
              <a:defRPr sz="2400" kern="1200">
                <a:solidFill>
                  <a:schemeClr val="tx1"/>
                </a:solidFill>
                <a:latin typeface="Arial" charset="0"/>
                <a:ea typeface="+mn-ea"/>
                <a:cs typeface="Arial" charset="0"/>
              </a:defRPr>
            </a:lvl6pPr>
            <a:lvl7pPr marL="2743200" algn="l" defTabSz="914400" rtl="0" eaLnBrk="1" latinLnBrk="0" hangingPunct="1">
              <a:defRPr sz="2400" kern="1200">
                <a:solidFill>
                  <a:schemeClr val="tx1"/>
                </a:solidFill>
                <a:latin typeface="Arial" charset="0"/>
                <a:ea typeface="+mn-ea"/>
                <a:cs typeface="Arial" charset="0"/>
              </a:defRPr>
            </a:lvl7pPr>
            <a:lvl8pPr marL="3200400" algn="l" defTabSz="914400" rtl="0" eaLnBrk="1" latinLnBrk="0" hangingPunct="1">
              <a:defRPr sz="2400" kern="1200">
                <a:solidFill>
                  <a:schemeClr val="tx1"/>
                </a:solidFill>
                <a:latin typeface="Arial" charset="0"/>
                <a:ea typeface="+mn-ea"/>
                <a:cs typeface="Arial" charset="0"/>
              </a:defRPr>
            </a:lvl8pPr>
            <a:lvl9pPr marL="3657600" algn="l" defTabSz="914400" rtl="0" eaLnBrk="1" latinLnBrk="0" hangingPunct="1">
              <a:defRPr sz="2400" kern="1200">
                <a:solidFill>
                  <a:schemeClr val="tx1"/>
                </a:solidFill>
                <a:latin typeface="Arial" charset="0"/>
                <a:ea typeface="+mn-ea"/>
                <a:cs typeface="Arial" charset="0"/>
              </a:defRPr>
            </a:lvl9pPr>
          </a:lstStyle>
          <a:p>
            <a:pPr algn="just" eaLnBrk="0" hangingPunct="0">
              <a:spcAft>
                <a:spcPts val="1400"/>
              </a:spcAft>
            </a:pPr>
            <a:r>
              <a:rPr lang="fr-CA" b="1">
                <a:solidFill>
                  <a:srgbClr val="003300"/>
                </a:solidFill>
                <a:latin typeface="Freestyle Script" pitchFamily="66" charset="0"/>
              </a:rPr>
              <a:t>Réseau</a:t>
            </a:r>
            <a:endParaRPr lang="fr-CA"/>
          </a:p>
        </xdr:txBody>
      </xdr:sp>
      <xdr:sp macro="" textlink="">
        <xdr:nvSpPr>
          <xdr:cNvPr id="7" name="Text Box 9"/>
          <xdr:cNvSpPr txBox="1">
            <a:spLocks noChangeArrowheads="1"/>
          </xdr:cNvSpPr>
        </xdr:nvSpPr>
        <xdr:spPr bwMode="auto">
          <a:xfrm rot="3659828">
            <a:off x="5636680" y="3366732"/>
            <a:ext cx="746950" cy="424771"/>
          </a:xfrm>
          <a:prstGeom prst="rect">
            <a:avLst/>
          </a:prstGeom>
          <a:noFill/>
          <a:ln w="9525">
            <a:noFill/>
            <a:miter lim="800000"/>
            <a:headEnd/>
            <a:tailEnd/>
          </a:ln>
        </xdr:spPr>
        <xdr:txBody>
          <a:bodyPr wrap="square" lIns="36576" tIns="36576" rIns="36576" bIns="36576"/>
          <a:lstStyle>
            <a:defPPr>
              <a:defRPr lang="fr-CA"/>
            </a:defPPr>
            <a:lvl1pPr algn="l" rtl="0" fontAlgn="base">
              <a:spcBef>
                <a:spcPct val="0"/>
              </a:spcBef>
              <a:spcAft>
                <a:spcPct val="0"/>
              </a:spcAft>
              <a:defRPr sz="2400" kern="1200">
                <a:solidFill>
                  <a:schemeClr val="tx1"/>
                </a:solidFill>
                <a:latin typeface="Arial" charset="0"/>
                <a:ea typeface="+mn-ea"/>
                <a:cs typeface="Arial" charset="0"/>
              </a:defRPr>
            </a:lvl1pPr>
            <a:lvl2pPr marL="457200" algn="l" rtl="0" fontAlgn="base">
              <a:spcBef>
                <a:spcPct val="0"/>
              </a:spcBef>
              <a:spcAft>
                <a:spcPct val="0"/>
              </a:spcAft>
              <a:defRPr sz="2400" kern="1200">
                <a:solidFill>
                  <a:schemeClr val="tx1"/>
                </a:solidFill>
                <a:latin typeface="Arial" charset="0"/>
                <a:ea typeface="+mn-ea"/>
                <a:cs typeface="Arial" charset="0"/>
              </a:defRPr>
            </a:lvl2pPr>
            <a:lvl3pPr marL="914400" algn="l" rtl="0" fontAlgn="base">
              <a:spcBef>
                <a:spcPct val="0"/>
              </a:spcBef>
              <a:spcAft>
                <a:spcPct val="0"/>
              </a:spcAft>
              <a:defRPr sz="2400" kern="1200">
                <a:solidFill>
                  <a:schemeClr val="tx1"/>
                </a:solidFill>
                <a:latin typeface="Arial" charset="0"/>
                <a:ea typeface="+mn-ea"/>
                <a:cs typeface="Arial" charset="0"/>
              </a:defRPr>
            </a:lvl3pPr>
            <a:lvl4pPr marL="1371600" algn="l" rtl="0" fontAlgn="base">
              <a:spcBef>
                <a:spcPct val="0"/>
              </a:spcBef>
              <a:spcAft>
                <a:spcPct val="0"/>
              </a:spcAft>
              <a:defRPr sz="2400" kern="1200">
                <a:solidFill>
                  <a:schemeClr val="tx1"/>
                </a:solidFill>
                <a:latin typeface="Arial" charset="0"/>
                <a:ea typeface="+mn-ea"/>
                <a:cs typeface="Arial" charset="0"/>
              </a:defRPr>
            </a:lvl4pPr>
            <a:lvl5pPr marL="1828800" algn="l" rtl="0" fontAlgn="base">
              <a:spcBef>
                <a:spcPct val="0"/>
              </a:spcBef>
              <a:spcAft>
                <a:spcPct val="0"/>
              </a:spcAft>
              <a:defRPr sz="2400" kern="1200">
                <a:solidFill>
                  <a:schemeClr val="tx1"/>
                </a:solidFill>
                <a:latin typeface="Arial" charset="0"/>
                <a:ea typeface="+mn-ea"/>
                <a:cs typeface="Arial" charset="0"/>
              </a:defRPr>
            </a:lvl5pPr>
            <a:lvl6pPr marL="2286000" algn="l" defTabSz="914400" rtl="0" eaLnBrk="1" latinLnBrk="0" hangingPunct="1">
              <a:defRPr sz="2400" kern="1200">
                <a:solidFill>
                  <a:schemeClr val="tx1"/>
                </a:solidFill>
                <a:latin typeface="Arial" charset="0"/>
                <a:ea typeface="+mn-ea"/>
                <a:cs typeface="Arial" charset="0"/>
              </a:defRPr>
            </a:lvl6pPr>
            <a:lvl7pPr marL="2743200" algn="l" defTabSz="914400" rtl="0" eaLnBrk="1" latinLnBrk="0" hangingPunct="1">
              <a:defRPr sz="2400" kern="1200">
                <a:solidFill>
                  <a:schemeClr val="tx1"/>
                </a:solidFill>
                <a:latin typeface="Arial" charset="0"/>
                <a:ea typeface="+mn-ea"/>
                <a:cs typeface="Arial" charset="0"/>
              </a:defRPr>
            </a:lvl7pPr>
            <a:lvl8pPr marL="3200400" algn="l" defTabSz="914400" rtl="0" eaLnBrk="1" latinLnBrk="0" hangingPunct="1">
              <a:defRPr sz="2400" kern="1200">
                <a:solidFill>
                  <a:schemeClr val="tx1"/>
                </a:solidFill>
                <a:latin typeface="Arial" charset="0"/>
                <a:ea typeface="+mn-ea"/>
                <a:cs typeface="Arial" charset="0"/>
              </a:defRPr>
            </a:lvl8pPr>
            <a:lvl9pPr marL="3657600" algn="l" defTabSz="914400" rtl="0" eaLnBrk="1" latinLnBrk="0" hangingPunct="1">
              <a:defRPr sz="2400" kern="1200">
                <a:solidFill>
                  <a:schemeClr val="tx1"/>
                </a:solidFill>
                <a:latin typeface="Arial" charset="0"/>
                <a:ea typeface="+mn-ea"/>
                <a:cs typeface="Arial" charset="0"/>
              </a:defRPr>
            </a:lvl9pPr>
          </a:lstStyle>
          <a:p>
            <a:pPr algn="just" eaLnBrk="0" hangingPunct="0">
              <a:spcAft>
                <a:spcPts val="1400"/>
              </a:spcAft>
            </a:pPr>
            <a:r>
              <a:rPr lang="fr-CA" sz="2000" b="1">
                <a:solidFill>
                  <a:srgbClr val="003300"/>
                </a:solidFill>
                <a:latin typeface="Freestyle Script" pitchFamily="66" charset="0"/>
              </a:rPr>
              <a:t>MSSS</a:t>
            </a:r>
            <a:endParaRPr lang="fr-CA" sz="2000"/>
          </a:p>
        </xdr:txBody>
      </xdr:sp>
      <xdr:sp macro="" textlink="">
        <xdr:nvSpPr>
          <xdr:cNvPr id="8" name="Text Box 10"/>
          <xdr:cNvSpPr txBox="1">
            <a:spLocks noChangeArrowheads="1"/>
          </xdr:cNvSpPr>
        </xdr:nvSpPr>
        <xdr:spPr bwMode="auto">
          <a:xfrm rot="18156307">
            <a:off x="3082717" y="3190666"/>
            <a:ext cx="757621" cy="424771"/>
          </a:xfrm>
          <a:prstGeom prst="rect">
            <a:avLst/>
          </a:prstGeom>
          <a:noFill/>
          <a:ln w="9525">
            <a:noFill/>
            <a:miter lim="800000"/>
            <a:headEnd/>
            <a:tailEnd/>
          </a:ln>
        </xdr:spPr>
        <xdr:txBody>
          <a:bodyPr wrap="square" lIns="36576" tIns="36576" rIns="36576" bIns="36576"/>
          <a:lstStyle>
            <a:defPPr>
              <a:defRPr lang="fr-CA"/>
            </a:defPPr>
            <a:lvl1pPr algn="l" rtl="0" fontAlgn="base">
              <a:spcBef>
                <a:spcPct val="0"/>
              </a:spcBef>
              <a:spcAft>
                <a:spcPct val="0"/>
              </a:spcAft>
              <a:defRPr sz="2400" kern="1200">
                <a:solidFill>
                  <a:schemeClr val="tx1"/>
                </a:solidFill>
                <a:latin typeface="Arial" charset="0"/>
                <a:ea typeface="+mn-ea"/>
                <a:cs typeface="Arial" charset="0"/>
              </a:defRPr>
            </a:lvl1pPr>
            <a:lvl2pPr marL="457200" algn="l" rtl="0" fontAlgn="base">
              <a:spcBef>
                <a:spcPct val="0"/>
              </a:spcBef>
              <a:spcAft>
                <a:spcPct val="0"/>
              </a:spcAft>
              <a:defRPr sz="2400" kern="1200">
                <a:solidFill>
                  <a:schemeClr val="tx1"/>
                </a:solidFill>
                <a:latin typeface="Arial" charset="0"/>
                <a:ea typeface="+mn-ea"/>
                <a:cs typeface="Arial" charset="0"/>
              </a:defRPr>
            </a:lvl2pPr>
            <a:lvl3pPr marL="914400" algn="l" rtl="0" fontAlgn="base">
              <a:spcBef>
                <a:spcPct val="0"/>
              </a:spcBef>
              <a:spcAft>
                <a:spcPct val="0"/>
              </a:spcAft>
              <a:defRPr sz="2400" kern="1200">
                <a:solidFill>
                  <a:schemeClr val="tx1"/>
                </a:solidFill>
                <a:latin typeface="Arial" charset="0"/>
                <a:ea typeface="+mn-ea"/>
                <a:cs typeface="Arial" charset="0"/>
              </a:defRPr>
            </a:lvl3pPr>
            <a:lvl4pPr marL="1371600" algn="l" rtl="0" fontAlgn="base">
              <a:spcBef>
                <a:spcPct val="0"/>
              </a:spcBef>
              <a:spcAft>
                <a:spcPct val="0"/>
              </a:spcAft>
              <a:defRPr sz="2400" kern="1200">
                <a:solidFill>
                  <a:schemeClr val="tx1"/>
                </a:solidFill>
                <a:latin typeface="Arial" charset="0"/>
                <a:ea typeface="+mn-ea"/>
                <a:cs typeface="Arial" charset="0"/>
              </a:defRPr>
            </a:lvl4pPr>
            <a:lvl5pPr marL="1828800" algn="l" rtl="0" fontAlgn="base">
              <a:spcBef>
                <a:spcPct val="0"/>
              </a:spcBef>
              <a:spcAft>
                <a:spcPct val="0"/>
              </a:spcAft>
              <a:defRPr sz="2400" kern="1200">
                <a:solidFill>
                  <a:schemeClr val="tx1"/>
                </a:solidFill>
                <a:latin typeface="Arial" charset="0"/>
                <a:ea typeface="+mn-ea"/>
                <a:cs typeface="Arial" charset="0"/>
              </a:defRPr>
            </a:lvl5pPr>
            <a:lvl6pPr marL="2286000" algn="l" defTabSz="914400" rtl="0" eaLnBrk="1" latinLnBrk="0" hangingPunct="1">
              <a:defRPr sz="2400" kern="1200">
                <a:solidFill>
                  <a:schemeClr val="tx1"/>
                </a:solidFill>
                <a:latin typeface="Arial" charset="0"/>
                <a:ea typeface="+mn-ea"/>
                <a:cs typeface="Arial" charset="0"/>
              </a:defRPr>
            </a:lvl6pPr>
            <a:lvl7pPr marL="2743200" algn="l" defTabSz="914400" rtl="0" eaLnBrk="1" latinLnBrk="0" hangingPunct="1">
              <a:defRPr sz="2400" kern="1200">
                <a:solidFill>
                  <a:schemeClr val="tx1"/>
                </a:solidFill>
                <a:latin typeface="Arial" charset="0"/>
                <a:ea typeface="+mn-ea"/>
                <a:cs typeface="Arial" charset="0"/>
              </a:defRPr>
            </a:lvl7pPr>
            <a:lvl8pPr marL="3200400" algn="l" defTabSz="914400" rtl="0" eaLnBrk="1" latinLnBrk="0" hangingPunct="1">
              <a:defRPr sz="2400" kern="1200">
                <a:solidFill>
                  <a:schemeClr val="tx1"/>
                </a:solidFill>
                <a:latin typeface="Arial" charset="0"/>
                <a:ea typeface="+mn-ea"/>
                <a:cs typeface="Arial" charset="0"/>
              </a:defRPr>
            </a:lvl8pPr>
            <a:lvl9pPr marL="3657600" algn="l" defTabSz="914400" rtl="0" eaLnBrk="1" latinLnBrk="0" hangingPunct="1">
              <a:defRPr sz="2400" kern="1200">
                <a:solidFill>
                  <a:schemeClr val="tx1"/>
                </a:solidFill>
                <a:latin typeface="Arial" charset="0"/>
                <a:ea typeface="+mn-ea"/>
                <a:cs typeface="Arial" charset="0"/>
              </a:defRPr>
            </a:lvl9pPr>
          </a:lstStyle>
          <a:p>
            <a:pPr algn="just" eaLnBrk="0" hangingPunct="0">
              <a:spcAft>
                <a:spcPts val="1400"/>
              </a:spcAft>
            </a:pPr>
            <a:r>
              <a:rPr lang="fr-CA" sz="2000" b="1">
                <a:solidFill>
                  <a:srgbClr val="003300"/>
                </a:solidFill>
                <a:latin typeface="Freestyle Script" pitchFamily="66" charset="0"/>
              </a:rPr>
              <a:t>CECR</a:t>
            </a:r>
            <a:endParaRPr lang="fr-CA" sz="2000"/>
          </a:p>
        </xdr:txBody>
      </xdr:sp>
      <xdr:sp macro="" textlink="">
        <xdr:nvSpPr>
          <xdr:cNvPr id="9" name="Text Box 11"/>
          <xdr:cNvSpPr txBox="1">
            <a:spLocks noChangeArrowheads="1"/>
          </xdr:cNvSpPr>
        </xdr:nvSpPr>
        <xdr:spPr bwMode="auto">
          <a:xfrm>
            <a:off x="3450350" y="3355033"/>
            <a:ext cx="2503914" cy="1739326"/>
          </a:xfrm>
          <a:prstGeom prst="rect">
            <a:avLst/>
          </a:prstGeom>
          <a:noFill/>
          <a:ln w="9525">
            <a:noFill/>
            <a:miter lim="800000"/>
            <a:headEnd/>
            <a:tailEnd/>
          </a:ln>
        </xdr:spPr>
        <xdr:txBody>
          <a:bodyPr wrap="square" lIns="36576" tIns="36576" rIns="36576" bIns="36576"/>
          <a:lstStyle>
            <a:defPPr>
              <a:defRPr lang="fr-CA"/>
            </a:defPPr>
            <a:lvl1pPr algn="l" rtl="0" fontAlgn="base">
              <a:spcBef>
                <a:spcPct val="0"/>
              </a:spcBef>
              <a:spcAft>
                <a:spcPct val="0"/>
              </a:spcAft>
              <a:defRPr sz="2400" kern="1200">
                <a:solidFill>
                  <a:schemeClr val="tx1"/>
                </a:solidFill>
                <a:latin typeface="Arial" charset="0"/>
                <a:ea typeface="+mn-ea"/>
                <a:cs typeface="Arial" charset="0"/>
              </a:defRPr>
            </a:lvl1pPr>
            <a:lvl2pPr marL="457200" algn="l" rtl="0" fontAlgn="base">
              <a:spcBef>
                <a:spcPct val="0"/>
              </a:spcBef>
              <a:spcAft>
                <a:spcPct val="0"/>
              </a:spcAft>
              <a:defRPr sz="2400" kern="1200">
                <a:solidFill>
                  <a:schemeClr val="tx1"/>
                </a:solidFill>
                <a:latin typeface="Arial" charset="0"/>
                <a:ea typeface="+mn-ea"/>
                <a:cs typeface="Arial" charset="0"/>
              </a:defRPr>
            </a:lvl2pPr>
            <a:lvl3pPr marL="914400" algn="l" rtl="0" fontAlgn="base">
              <a:spcBef>
                <a:spcPct val="0"/>
              </a:spcBef>
              <a:spcAft>
                <a:spcPct val="0"/>
              </a:spcAft>
              <a:defRPr sz="2400" kern="1200">
                <a:solidFill>
                  <a:schemeClr val="tx1"/>
                </a:solidFill>
                <a:latin typeface="Arial" charset="0"/>
                <a:ea typeface="+mn-ea"/>
                <a:cs typeface="Arial" charset="0"/>
              </a:defRPr>
            </a:lvl3pPr>
            <a:lvl4pPr marL="1371600" algn="l" rtl="0" fontAlgn="base">
              <a:spcBef>
                <a:spcPct val="0"/>
              </a:spcBef>
              <a:spcAft>
                <a:spcPct val="0"/>
              </a:spcAft>
              <a:defRPr sz="2400" kern="1200">
                <a:solidFill>
                  <a:schemeClr val="tx1"/>
                </a:solidFill>
                <a:latin typeface="Arial" charset="0"/>
                <a:ea typeface="+mn-ea"/>
                <a:cs typeface="Arial" charset="0"/>
              </a:defRPr>
            </a:lvl4pPr>
            <a:lvl5pPr marL="1828800" algn="l" rtl="0" fontAlgn="base">
              <a:spcBef>
                <a:spcPct val="0"/>
              </a:spcBef>
              <a:spcAft>
                <a:spcPct val="0"/>
              </a:spcAft>
              <a:defRPr sz="2400" kern="1200">
                <a:solidFill>
                  <a:schemeClr val="tx1"/>
                </a:solidFill>
                <a:latin typeface="Arial" charset="0"/>
                <a:ea typeface="+mn-ea"/>
                <a:cs typeface="Arial" charset="0"/>
              </a:defRPr>
            </a:lvl5pPr>
            <a:lvl6pPr marL="2286000" algn="l" defTabSz="914400" rtl="0" eaLnBrk="1" latinLnBrk="0" hangingPunct="1">
              <a:defRPr sz="2400" kern="1200">
                <a:solidFill>
                  <a:schemeClr val="tx1"/>
                </a:solidFill>
                <a:latin typeface="Arial" charset="0"/>
                <a:ea typeface="+mn-ea"/>
                <a:cs typeface="Arial" charset="0"/>
              </a:defRPr>
            </a:lvl6pPr>
            <a:lvl7pPr marL="2743200" algn="l" defTabSz="914400" rtl="0" eaLnBrk="1" latinLnBrk="0" hangingPunct="1">
              <a:defRPr sz="2400" kern="1200">
                <a:solidFill>
                  <a:schemeClr val="tx1"/>
                </a:solidFill>
                <a:latin typeface="Arial" charset="0"/>
                <a:ea typeface="+mn-ea"/>
                <a:cs typeface="Arial" charset="0"/>
              </a:defRPr>
            </a:lvl7pPr>
            <a:lvl8pPr marL="3200400" algn="l" defTabSz="914400" rtl="0" eaLnBrk="1" latinLnBrk="0" hangingPunct="1">
              <a:defRPr sz="2400" kern="1200">
                <a:solidFill>
                  <a:schemeClr val="tx1"/>
                </a:solidFill>
                <a:latin typeface="Arial" charset="0"/>
                <a:ea typeface="+mn-ea"/>
                <a:cs typeface="Arial" charset="0"/>
              </a:defRPr>
            </a:lvl8pPr>
            <a:lvl9pPr marL="3657600" algn="l" defTabSz="914400" rtl="0" eaLnBrk="1" latinLnBrk="0" hangingPunct="1">
              <a:defRPr sz="2400" kern="1200">
                <a:solidFill>
                  <a:schemeClr val="tx1"/>
                </a:solidFill>
                <a:latin typeface="Arial" charset="0"/>
                <a:ea typeface="+mn-ea"/>
                <a:cs typeface="Arial" charset="0"/>
              </a:defRPr>
            </a:lvl9pPr>
          </a:lstStyle>
          <a:p>
            <a:pPr algn="ctr" eaLnBrk="0" hangingPunct="0">
              <a:spcAft>
                <a:spcPts val="1400"/>
              </a:spcAft>
            </a:pPr>
            <a:r>
              <a:rPr lang="fr-CA" sz="1600" b="1" i="1">
                <a:solidFill>
                  <a:srgbClr val="002060"/>
                </a:solidFill>
                <a:latin typeface="Palatino Linotype" pitchFamily="18" charset="0"/>
              </a:rPr>
              <a:t>Réduire les doses </a:t>
            </a:r>
            <a:br>
              <a:rPr lang="fr-CA" sz="1600" b="1" i="1">
                <a:solidFill>
                  <a:srgbClr val="002060"/>
                </a:solidFill>
                <a:latin typeface="Palatino Linotype" pitchFamily="18" charset="0"/>
              </a:rPr>
            </a:br>
            <a:r>
              <a:rPr lang="fr-CA" sz="1600" b="1" i="1">
                <a:solidFill>
                  <a:srgbClr val="002060"/>
                </a:solidFill>
                <a:latin typeface="Palatino Linotype" pitchFamily="18" charset="0"/>
              </a:rPr>
              <a:t>aux patients</a:t>
            </a:r>
            <a:br>
              <a:rPr lang="fr-CA" sz="1600" b="1" i="1">
                <a:solidFill>
                  <a:srgbClr val="002060"/>
                </a:solidFill>
                <a:latin typeface="Palatino Linotype" pitchFamily="18" charset="0"/>
              </a:rPr>
            </a:br>
            <a:r>
              <a:rPr lang="fr-CA" sz="1600" b="1" i="1">
                <a:solidFill>
                  <a:srgbClr val="002060"/>
                </a:solidFill>
                <a:latin typeface="Palatino Linotype" pitchFamily="18" charset="0"/>
              </a:rPr>
              <a:t>sans affecter la </a:t>
            </a:r>
            <a:br>
              <a:rPr lang="fr-CA" sz="1600" b="1" i="1">
                <a:solidFill>
                  <a:srgbClr val="002060"/>
                </a:solidFill>
                <a:latin typeface="Palatino Linotype" pitchFamily="18" charset="0"/>
              </a:rPr>
            </a:br>
            <a:r>
              <a:rPr lang="fr-CA" sz="1600" b="1" i="1">
                <a:solidFill>
                  <a:srgbClr val="002060"/>
                </a:solidFill>
                <a:latin typeface="Palatino Linotype" pitchFamily="18" charset="0"/>
              </a:rPr>
              <a:t>qualité diagnostique </a:t>
            </a:r>
            <a:br>
              <a:rPr lang="fr-CA" sz="1600" b="1" i="1">
                <a:solidFill>
                  <a:srgbClr val="002060"/>
                </a:solidFill>
                <a:latin typeface="Palatino Linotype" pitchFamily="18" charset="0"/>
              </a:rPr>
            </a:br>
            <a:r>
              <a:rPr lang="fr-CA" sz="1600" b="1" i="1">
                <a:solidFill>
                  <a:srgbClr val="002060"/>
                </a:solidFill>
                <a:latin typeface="Palatino Linotype" pitchFamily="18" charset="0"/>
              </a:rPr>
              <a:t>des images </a:t>
            </a:r>
            <a:endParaRPr lang="fr-CA" sz="1600">
              <a:solidFill>
                <a:srgbClr val="002060"/>
              </a:solidFill>
            </a:endParaRPr>
          </a:p>
        </xdr:txBody>
      </xdr:sp>
    </xdr:grpSp>
    <xdr:clientData/>
  </xdr:twoCellAnchor>
  <xdr:twoCellAnchor editAs="oneCell">
    <xdr:from>
      <xdr:col>10</xdr:col>
      <xdr:colOff>495300</xdr:colOff>
      <xdr:row>0</xdr:row>
      <xdr:rowOff>38100</xdr:rowOff>
    </xdr:from>
    <xdr:to>
      <xdr:col>14</xdr:col>
      <xdr:colOff>133350</xdr:colOff>
      <xdr:row>5</xdr:row>
      <xdr:rowOff>76200</xdr:rowOff>
    </xdr:to>
    <xdr:pic>
      <xdr:nvPicPr>
        <xdr:cNvPr id="13471154" name="Imag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19825" y="38100"/>
          <a:ext cx="17621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219075</xdr:colOff>
      <xdr:row>14</xdr:row>
      <xdr:rowOff>152400</xdr:rowOff>
    </xdr:from>
    <xdr:to>
      <xdr:col>2</xdr:col>
      <xdr:colOff>8839200</xdr:colOff>
      <xdr:row>32</xdr:row>
      <xdr:rowOff>76200</xdr:rowOff>
    </xdr:to>
    <xdr:pic>
      <xdr:nvPicPr>
        <xdr:cNvPr id="13009687" name="Imag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0350" y="8029575"/>
          <a:ext cx="8620125"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1047750</xdr:colOff>
      <xdr:row>33</xdr:row>
      <xdr:rowOff>171450</xdr:rowOff>
    </xdr:from>
    <xdr:to>
      <xdr:col>2</xdr:col>
      <xdr:colOff>6096000</xdr:colOff>
      <xdr:row>36</xdr:row>
      <xdr:rowOff>3209925</xdr:rowOff>
    </xdr:to>
    <xdr:pic>
      <xdr:nvPicPr>
        <xdr:cNvPr id="13009688" name="Image 5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29025" y="13115925"/>
          <a:ext cx="5048250" cy="399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6021917</xdr:colOff>
      <xdr:row>34</xdr:row>
      <xdr:rowOff>186264</xdr:rowOff>
    </xdr:from>
    <xdr:to>
      <xdr:col>2</xdr:col>
      <xdr:colOff>8574617</xdr:colOff>
      <xdr:row>36</xdr:row>
      <xdr:rowOff>590549</xdr:rowOff>
    </xdr:to>
    <xdr:sp macro="" textlink="">
      <xdr:nvSpPr>
        <xdr:cNvPr id="58" name="ZoneTexte 57"/>
        <xdr:cNvSpPr txBox="1"/>
      </xdr:nvSpPr>
      <xdr:spPr>
        <a:xfrm>
          <a:off x="8603192" y="13206939"/>
          <a:ext cx="2552700" cy="116628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Il est à noter que si, à l'exception du carré le plus noir et le carré le plus blanc, tous les coins de faible contraste des autres carrés sont visibles, alors un minimum de 56 coins sont visibles et la condition est respectée.</a:t>
          </a:r>
        </a:p>
      </xdr:txBody>
    </xdr:sp>
    <xdr:clientData/>
  </xdr:twoCellAnchor>
  <xdr:twoCellAnchor editAs="oneCell">
    <xdr:from>
      <xdr:col>2</xdr:col>
      <xdr:colOff>4505325</xdr:colOff>
      <xdr:row>37</xdr:row>
      <xdr:rowOff>361950</xdr:rowOff>
    </xdr:from>
    <xdr:to>
      <xdr:col>2</xdr:col>
      <xdr:colOff>7715250</xdr:colOff>
      <xdr:row>39</xdr:row>
      <xdr:rowOff>2819400</xdr:rowOff>
    </xdr:to>
    <xdr:pic>
      <xdr:nvPicPr>
        <xdr:cNvPr id="13009690" name="Image 6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6600" y="17383125"/>
          <a:ext cx="32099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37</xdr:row>
      <xdr:rowOff>323850</xdr:rowOff>
    </xdr:from>
    <xdr:to>
      <xdr:col>2</xdr:col>
      <xdr:colOff>3952875</xdr:colOff>
      <xdr:row>39</xdr:row>
      <xdr:rowOff>2847975</xdr:rowOff>
    </xdr:to>
    <xdr:pic>
      <xdr:nvPicPr>
        <xdr:cNvPr id="13009691" name="Image 6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43275" y="17383125"/>
          <a:ext cx="3190875" cy="32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40</xdr:row>
      <xdr:rowOff>400050</xdr:rowOff>
    </xdr:from>
    <xdr:to>
      <xdr:col>2</xdr:col>
      <xdr:colOff>3933825</xdr:colOff>
      <xdr:row>43</xdr:row>
      <xdr:rowOff>2286000</xdr:rowOff>
    </xdr:to>
    <xdr:pic>
      <xdr:nvPicPr>
        <xdr:cNvPr id="13009692" name="Image 6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21297900"/>
          <a:ext cx="3181350"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4495800</xdr:colOff>
      <xdr:row>40</xdr:row>
      <xdr:rowOff>390525</xdr:rowOff>
    </xdr:from>
    <xdr:to>
      <xdr:col>2</xdr:col>
      <xdr:colOff>7715250</xdr:colOff>
      <xdr:row>43</xdr:row>
      <xdr:rowOff>2266950</xdr:rowOff>
    </xdr:to>
    <xdr:pic>
      <xdr:nvPicPr>
        <xdr:cNvPr id="13009693" name="Image 6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77075" y="21288375"/>
          <a:ext cx="3219450" cy="3209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44</xdr:row>
      <xdr:rowOff>266700</xdr:rowOff>
    </xdr:from>
    <xdr:to>
      <xdr:col>2</xdr:col>
      <xdr:colOff>8715375</xdr:colOff>
      <xdr:row>48</xdr:row>
      <xdr:rowOff>3448050</xdr:rowOff>
    </xdr:to>
    <xdr:pic>
      <xdr:nvPicPr>
        <xdr:cNvPr id="13009694" name="Image 7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790825" y="24879300"/>
          <a:ext cx="8505825" cy="433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657225</xdr:colOff>
      <xdr:row>115</xdr:row>
      <xdr:rowOff>238125</xdr:rowOff>
    </xdr:from>
    <xdr:to>
      <xdr:col>11</xdr:col>
      <xdr:colOff>47625</xdr:colOff>
      <xdr:row>139</xdr:row>
      <xdr:rowOff>114300</xdr:rowOff>
    </xdr:to>
    <xdr:graphicFrame macro="">
      <xdr:nvGraphicFramePr>
        <xdr:cNvPr id="13574321" name="Graphique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166684</xdr:colOff>
      <xdr:row>126</xdr:row>
      <xdr:rowOff>107165</xdr:rowOff>
    </xdr:from>
    <xdr:to>
      <xdr:col>1</xdr:col>
      <xdr:colOff>261935</xdr:colOff>
      <xdr:row>134</xdr:row>
      <xdr:rowOff>59540</xdr:rowOff>
    </xdr:to>
    <xdr:sp macro="" textlink="">
      <xdr:nvSpPr>
        <xdr:cNvPr id="3" name="ZoneTexte 2"/>
        <xdr:cNvSpPr txBox="1"/>
      </xdr:nvSpPr>
      <xdr:spPr>
        <a:xfrm>
          <a:off x="166684" y="32796965"/>
          <a:ext cx="381001" cy="1476375"/>
        </a:xfrm>
        <a:prstGeom prst="rect">
          <a:avLst/>
        </a:prstGeom>
        <a:solidFill>
          <a:schemeClr val="lt1"/>
        </a:solidFill>
        <a:ln w="9525" cmpd="sng">
          <a:noFill/>
        </a:ln>
        <a:scene3d>
          <a:camera prst="orthographicFront"/>
          <a:lightRig rig="threePt" dir="t"/>
        </a:scene3d>
        <a:sp3d z="1143000"/>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nchorCtr="0"/>
        <a:lstStyle/>
        <a:p>
          <a:r>
            <a:rPr lang="fr-CA" sz="1600" b="1"/>
            <a:t>Contraste  </a:t>
          </a:r>
          <a:r>
            <a:rPr lang="el-GR" sz="1600" b="1"/>
            <a:t>δ</a:t>
          </a:r>
          <a:r>
            <a:rPr lang="fr-CA" sz="1600" b="1" baseline="-25000"/>
            <a:t>m</a:t>
          </a:r>
        </a:p>
      </xdr:txBody>
    </xdr:sp>
    <xdr:clientData/>
  </xdr:twoCellAnchor>
  <xdr:twoCellAnchor editAs="oneCell">
    <xdr:from>
      <xdr:col>11</xdr:col>
      <xdr:colOff>904875</xdr:colOff>
      <xdr:row>116</xdr:row>
      <xdr:rowOff>200025</xdr:rowOff>
    </xdr:from>
    <xdr:to>
      <xdr:col>17</xdr:col>
      <xdr:colOff>981075</xdr:colOff>
      <xdr:row>136</xdr:row>
      <xdr:rowOff>38100</xdr:rowOff>
    </xdr:to>
    <xdr:graphicFrame macro="">
      <xdr:nvGraphicFramePr>
        <xdr:cNvPr id="13574323" name="Graphique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447565</xdr:colOff>
      <xdr:row>122</xdr:row>
      <xdr:rowOff>97631</xdr:rowOff>
    </xdr:from>
    <xdr:to>
      <xdr:col>11</xdr:col>
      <xdr:colOff>782638</xdr:colOff>
      <xdr:row>129</xdr:row>
      <xdr:rowOff>65000</xdr:rowOff>
    </xdr:to>
    <xdr:sp macro="" textlink="">
      <xdr:nvSpPr>
        <xdr:cNvPr id="5" name="ZoneTexte 4"/>
        <xdr:cNvSpPr txBox="1"/>
      </xdr:nvSpPr>
      <xdr:spPr>
        <a:xfrm>
          <a:off x="10906015" y="32025431"/>
          <a:ext cx="335073" cy="1300869"/>
        </a:xfrm>
        <a:prstGeom prst="rect">
          <a:avLst/>
        </a:prstGeom>
        <a:solidFill>
          <a:schemeClr val="lt1"/>
        </a:solidFill>
        <a:ln w="9525" cmpd="sng">
          <a:noFill/>
        </a:ln>
        <a:scene3d>
          <a:camera prst="orthographicFront"/>
          <a:lightRig rig="threePt" dir="t"/>
        </a:scene3d>
        <a:sp3d z="1143000"/>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nchorCtr="0"/>
        <a:lstStyle/>
        <a:p>
          <a:r>
            <a:rPr lang="fr-CA" sz="1600" b="1"/>
            <a:t>Luminance</a:t>
          </a:r>
          <a:r>
            <a:rPr lang="fr-CA" sz="1600" b="1" baseline="0"/>
            <a:t> </a:t>
          </a:r>
          <a:endParaRPr lang="fr-CA" sz="1600" b="1" baseline="-250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657225</xdr:colOff>
      <xdr:row>115</xdr:row>
      <xdr:rowOff>238125</xdr:rowOff>
    </xdr:from>
    <xdr:to>
      <xdr:col>11</xdr:col>
      <xdr:colOff>47625</xdr:colOff>
      <xdr:row>139</xdr:row>
      <xdr:rowOff>114300</xdr:rowOff>
    </xdr:to>
    <xdr:graphicFrame macro="">
      <xdr:nvGraphicFramePr>
        <xdr:cNvPr id="12868039" name="Graphique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166684</xdr:colOff>
      <xdr:row>126</xdr:row>
      <xdr:rowOff>107165</xdr:rowOff>
    </xdr:from>
    <xdr:to>
      <xdr:col>1</xdr:col>
      <xdr:colOff>261935</xdr:colOff>
      <xdr:row>134</xdr:row>
      <xdr:rowOff>59540</xdr:rowOff>
    </xdr:to>
    <xdr:sp macro="" textlink="">
      <xdr:nvSpPr>
        <xdr:cNvPr id="3" name="ZoneTexte 2"/>
        <xdr:cNvSpPr txBox="1"/>
      </xdr:nvSpPr>
      <xdr:spPr>
        <a:xfrm>
          <a:off x="166684" y="43093490"/>
          <a:ext cx="381001" cy="1476375"/>
        </a:xfrm>
        <a:prstGeom prst="rect">
          <a:avLst/>
        </a:prstGeom>
        <a:solidFill>
          <a:schemeClr val="lt1"/>
        </a:solidFill>
        <a:ln w="9525" cmpd="sng">
          <a:noFill/>
        </a:ln>
        <a:scene3d>
          <a:camera prst="orthographicFront"/>
          <a:lightRig rig="threePt" dir="t"/>
        </a:scene3d>
        <a:sp3d z="1143000"/>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nchorCtr="0"/>
        <a:lstStyle/>
        <a:p>
          <a:r>
            <a:rPr lang="fr-CA" sz="1600" b="1"/>
            <a:t>Contraste  </a:t>
          </a:r>
          <a:r>
            <a:rPr lang="el-GR" sz="1600" b="1"/>
            <a:t>δ</a:t>
          </a:r>
          <a:r>
            <a:rPr lang="fr-CA" sz="1600" b="1" baseline="-25000"/>
            <a:t>m</a:t>
          </a:r>
        </a:p>
      </xdr:txBody>
    </xdr:sp>
    <xdr:clientData/>
  </xdr:twoCellAnchor>
  <xdr:twoCellAnchor editAs="oneCell">
    <xdr:from>
      <xdr:col>11</xdr:col>
      <xdr:colOff>904875</xdr:colOff>
      <xdr:row>116</xdr:row>
      <xdr:rowOff>200025</xdr:rowOff>
    </xdr:from>
    <xdr:to>
      <xdr:col>17</xdr:col>
      <xdr:colOff>981075</xdr:colOff>
      <xdr:row>136</xdr:row>
      <xdr:rowOff>38100</xdr:rowOff>
    </xdr:to>
    <xdr:graphicFrame macro="">
      <xdr:nvGraphicFramePr>
        <xdr:cNvPr id="12868041" name="Graphique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447565</xdr:colOff>
      <xdr:row>122</xdr:row>
      <xdr:rowOff>97631</xdr:rowOff>
    </xdr:from>
    <xdr:to>
      <xdr:col>11</xdr:col>
      <xdr:colOff>782638</xdr:colOff>
      <xdr:row>129</xdr:row>
      <xdr:rowOff>65000</xdr:rowOff>
    </xdr:to>
    <xdr:sp macro="" textlink="">
      <xdr:nvSpPr>
        <xdr:cNvPr id="5" name="ZoneTexte 4"/>
        <xdr:cNvSpPr txBox="1"/>
      </xdr:nvSpPr>
      <xdr:spPr>
        <a:xfrm>
          <a:off x="10906015" y="42321956"/>
          <a:ext cx="335073" cy="1300869"/>
        </a:xfrm>
        <a:prstGeom prst="rect">
          <a:avLst/>
        </a:prstGeom>
        <a:solidFill>
          <a:schemeClr val="lt1"/>
        </a:solidFill>
        <a:ln w="9525" cmpd="sng">
          <a:noFill/>
        </a:ln>
        <a:scene3d>
          <a:camera prst="orthographicFront"/>
          <a:lightRig rig="threePt" dir="t"/>
        </a:scene3d>
        <a:sp3d z="1143000"/>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nchorCtr="0"/>
        <a:lstStyle/>
        <a:p>
          <a:r>
            <a:rPr lang="fr-CA" sz="1600" b="1"/>
            <a:t>Luminance</a:t>
          </a:r>
          <a:r>
            <a:rPr lang="fr-CA" sz="1600" b="1" baseline="0"/>
            <a:t> </a:t>
          </a:r>
          <a:endParaRPr lang="fr-CA" sz="1600" b="1" baseline="-250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657225</xdr:colOff>
      <xdr:row>115</xdr:row>
      <xdr:rowOff>238125</xdr:rowOff>
    </xdr:from>
    <xdr:to>
      <xdr:col>11</xdr:col>
      <xdr:colOff>47625</xdr:colOff>
      <xdr:row>139</xdr:row>
      <xdr:rowOff>114300</xdr:rowOff>
    </xdr:to>
    <xdr:graphicFrame macro="">
      <xdr:nvGraphicFramePr>
        <xdr:cNvPr id="12873156" name="Graphique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166684</xdr:colOff>
      <xdr:row>126</xdr:row>
      <xdr:rowOff>107165</xdr:rowOff>
    </xdr:from>
    <xdr:to>
      <xdr:col>1</xdr:col>
      <xdr:colOff>261935</xdr:colOff>
      <xdr:row>134</xdr:row>
      <xdr:rowOff>59540</xdr:rowOff>
    </xdr:to>
    <xdr:sp macro="" textlink="">
      <xdr:nvSpPr>
        <xdr:cNvPr id="3" name="ZoneTexte 2"/>
        <xdr:cNvSpPr txBox="1"/>
      </xdr:nvSpPr>
      <xdr:spPr>
        <a:xfrm>
          <a:off x="166684" y="43093490"/>
          <a:ext cx="381001" cy="1476375"/>
        </a:xfrm>
        <a:prstGeom prst="rect">
          <a:avLst/>
        </a:prstGeom>
        <a:solidFill>
          <a:schemeClr val="lt1"/>
        </a:solidFill>
        <a:ln w="9525" cmpd="sng">
          <a:noFill/>
        </a:ln>
        <a:scene3d>
          <a:camera prst="orthographicFront"/>
          <a:lightRig rig="threePt" dir="t"/>
        </a:scene3d>
        <a:sp3d z="1143000"/>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nchorCtr="0"/>
        <a:lstStyle/>
        <a:p>
          <a:r>
            <a:rPr lang="fr-CA" sz="1600" b="1"/>
            <a:t>Contraste  </a:t>
          </a:r>
          <a:r>
            <a:rPr lang="el-GR" sz="1600" b="1"/>
            <a:t>δ</a:t>
          </a:r>
          <a:r>
            <a:rPr lang="fr-CA" sz="1600" b="1" baseline="-25000"/>
            <a:t>m</a:t>
          </a:r>
        </a:p>
      </xdr:txBody>
    </xdr:sp>
    <xdr:clientData/>
  </xdr:twoCellAnchor>
  <xdr:twoCellAnchor editAs="oneCell">
    <xdr:from>
      <xdr:col>11</xdr:col>
      <xdr:colOff>904875</xdr:colOff>
      <xdr:row>116</xdr:row>
      <xdr:rowOff>200025</xdr:rowOff>
    </xdr:from>
    <xdr:to>
      <xdr:col>17</xdr:col>
      <xdr:colOff>981075</xdr:colOff>
      <xdr:row>136</xdr:row>
      <xdr:rowOff>38100</xdr:rowOff>
    </xdr:to>
    <xdr:graphicFrame macro="">
      <xdr:nvGraphicFramePr>
        <xdr:cNvPr id="12873158" name="Graphique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447565</xdr:colOff>
      <xdr:row>122</xdr:row>
      <xdr:rowOff>97631</xdr:rowOff>
    </xdr:from>
    <xdr:to>
      <xdr:col>11</xdr:col>
      <xdr:colOff>782638</xdr:colOff>
      <xdr:row>129</xdr:row>
      <xdr:rowOff>65000</xdr:rowOff>
    </xdr:to>
    <xdr:sp macro="" textlink="">
      <xdr:nvSpPr>
        <xdr:cNvPr id="5" name="ZoneTexte 4"/>
        <xdr:cNvSpPr txBox="1"/>
      </xdr:nvSpPr>
      <xdr:spPr>
        <a:xfrm>
          <a:off x="10906015" y="42321956"/>
          <a:ext cx="335073" cy="1300869"/>
        </a:xfrm>
        <a:prstGeom prst="rect">
          <a:avLst/>
        </a:prstGeom>
        <a:solidFill>
          <a:schemeClr val="lt1"/>
        </a:solidFill>
        <a:ln w="9525" cmpd="sng">
          <a:noFill/>
        </a:ln>
        <a:scene3d>
          <a:camera prst="orthographicFront"/>
          <a:lightRig rig="threePt" dir="t"/>
        </a:scene3d>
        <a:sp3d z="1143000"/>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nchorCtr="0"/>
        <a:lstStyle/>
        <a:p>
          <a:r>
            <a:rPr lang="fr-CA" sz="1600" b="1"/>
            <a:t>Luminance</a:t>
          </a:r>
          <a:r>
            <a:rPr lang="fr-CA" sz="1600" b="1" baseline="0"/>
            <a:t> </a:t>
          </a:r>
          <a:endParaRPr lang="fr-CA" sz="1600" b="1" baseline="-250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657225</xdr:colOff>
      <xdr:row>115</xdr:row>
      <xdr:rowOff>238125</xdr:rowOff>
    </xdr:from>
    <xdr:to>
      <xdr:col>11</xdr:col>
      <xdr:colOff>47625</xdr:colOff>
      <xdr:row>139</xdr:row>
      <xdr:rowOff>114300</xdr:rowOff>
    </xdr:to>
    <xdr:graphicFrame macro="">
      <xdr:nvGraphicFramePr>
        <xdr:cNvPr id="12874179" name="Graphique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166684</xdr:colOff>
      <xdr:row>126</xdr:row>
      <xdr:rowOff>107165</xdr:rowOff>
    </xdr:from>
    <xdr:to>
      <xdr:col>1</xdr:col>
      <xdr:colOff>261935</xdr:colOff>
      <xdr:row>134</xdr:row>
      <xdr:rowOff>59540</xdr:rowOff>
    </xdr:to>
    <xdr:sp macro="" textlink="">
      <xdr:nvSpPr>
        <xdr:cNvPr id="3" name="ZoneTexte 2"/>
        <xdr:cNvSpPr txBox="1"/>
      </xdr:nvSpPr>
      <xdr:spPr>
        <a:xfrm>
          <a:off x="166684" y="43093490"/>
          <a:ext cx="381001" cy="1476375"/>
        </a:xfrm>
        <a:prstGeom prst="rect">
          <a:avLst/>
        </a:prstGeom>
        <a:solidFill>
          <a:schemeClr val="lt1"/>
        </a:solidFill>
        <a:ln w="9525" cmpd="sng">
          <a:noFill/>
        </a:ln>
        <a:scene3d>
          <a:camera prst="orthographicFront"/>
          <a:lightRig rig="threePt" dir="t"/>
        </a:scene3d>
        <a:sp3d z="1143000"/>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nchorCtr="0"/>
        <a:lstStyle/>
        <a:p>
          <a:r>
            <a:rPr lang="fr-CA" sz="1600" b="1"/>
            <a:t>Contraste  </a:t>
          </a:r>
          <a:r>
            <a:rPr lang="el-GR" sz="1600" b="1"/>
            <a:t>δ</a:t>
          </a:r>
          <a:r>
            <a:rPr lang="fr-CA" sz="1600" b="1" baseline="-25000"/>
            <a:t>m</a:t>
          </a:r>
        </a:p>
      </xdr:txBody>
    </xdr:sp>
    <xdr:clientData/>
  </xdr:twoCellAnchor>
  <xdr:twoCellAnchor editAs="oneCell">
    <xdr:from>
      <xdr:col>11</xdr:col>
      <xdr:colOff>904875</xdr:colOff>
      <xdr:row>116</xdr:row>
      <xdr:rowOff>200025</xdr:rowOff>
    </xdr:from>
    <xdr:to>
      <xdr:col>17</xdr:col>
      <xdr:colOff>981075</xdr:colOff>
      <xdr:row>136</xdr:row>
      <xdr:rowOff>38100</xdr:rowOff>
    </xdr:to>
    <xdr:graphicFrame macro="">
      <xdr:nvGraphicFramePr>
        <xdr:cNvPr id="12874181" name="Graphique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447565</xdr:colOff>
      <xdr:row>122</xdr:row>
      <xdr:rowOff>97631</xdr:rowOff>
    </xdr:from>
    <xdr:to>
      <xdr:col>11</xdr:col>
      <xdr:colOff>782638</xdr:colOff>
      <xdr:row>129</xdr:row>
      <xdr:rowOff>65000</xdr:rowOff>
    </xdr:to>
    <xdr:sp macro="" textlink="">
      <xdr:nvSpPr>
        <xdr:cNvPr id="5" name="ZoneTexte 4"/>
        <xdr:cNvSpPr txBox="1"/>
      </xdr:nvSpPr>
      <xdr:spPr>
        <a:xfrm>
          <a:off x="10906015" y="42321956"/>
          <a:ext cx="335073" cy="1300869"/>
        </a:xfrm>
        <a:prstGeom prst="rect">
          <a:avLst/>
        </a:prstGeom>
        <a:solidFill>
          <a:schemeClr val="lt1"/>
        </a:solidFill>
        <a:ln w="9525" cmpd="sng">
          <a:noFill/>
        </a:ln>
        <a:scene3d>
          <a:camera prst="orthographicFront"/>
          <a:lightRig rig="threePt" dir="t"/>
        </a:scene3d>
        <a:sp3d z="1143000"/>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nchorCtr="0"/>
        <a:lstStyle/>
        <a:p>
          <a:r>
            <a:rPr lang="fr-CA" sz="1600" b="1"/>
            <a:t>Luminance</a:t>
          </a:r>
          <a:r>
            <a:rPr lang="fr-CA" sz="1600" b="1" baseline="0"/>
            <a:t> </a:t>
          </a:r>
          <a:endParaRPr lang="fr-CA" sz="1600" b="1" baseline="-250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657225</xdr:colOff>
      <xdr:row>115</xdr:row>
      <xdr:rowOff>238125</xdr:rowOff>
    </xdr:from>
    <xdr:to>
      <xdr:col>11</xdr:col>
      <xdr:colOff>47625</xdr:colOff>
      <xdr:row>139</xdr:row>
      <xdr:rowOff>114300</xdr:rowOff>
    </xdr:to>
    <xdr:graphicFrame macro="">
      <xdr:nvGraphicFramePr>
        <xdr:cNvPr id="12875203" name="Graphique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166684</xdr:colOff>
      <xdr:row>126</xdr:row>
      <xdr:rowOff>107165</xdr:rowOff>
    </xdr:from>
    <xdr:to>
      <xdr:col>1</xdr:col>
      <xdr:colOff>261935</xdr:colOff>
      <xdr:row>134</xdr:row>
      <xdr:rowOff>59540</xdr:rowOff>
    </xdr:to>
    <xdr:sp macro="" textlink="">
      <xdr:nvSpPr>
        <xdr:cNvPr id="3" name="ZoneTexte 2"/>
        <xdr:cNvSpPr txBox="1"/>
      </xdr:nvSpPr>
      <xdr:spPr>
        <a:xfrm>
          <a:off x="166684" y="43093490"/>
          <a:ext cx="381001" cy="1476375"/>
        </a:xfrm>
        <a:prstGeom prst="rect">
          <a:avLst/>
        </a:prstGeom>
        <a:solidFill>
          <a:schemeClr val="lt1"/>
        </a:solidFill>
        <a:ln w="9525" cmpd="sng">
          <a:noFill/>
        </a:ln>
        <a:scene3d>
          <a:camera prst="orthographicFront"/>
          <a:lightRig rig="threePt" dir="t"/>
        </a:scene3d>
        <a:sp3d z="1143000"/>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nchorCtr="0"/>
        <a:lstStyle/>
        <a:p>
          <a:r>
            <a:rPr lang="fr-CA" sz="1600" b="1"/>
            <a:t>Contraste  </a:t>
          </a:r>
          <a:r>
            <a:rPr lang="el-GR" sz="1600" b="1"/>
            <a:t>δ</a:t>
          </a:r>
          <a:r>
            <a:rPr lang="fr-CA" sz="1600" b="1" baseline="-25000"/>
            <a:t>m</a:t>
          </a:r>
        </a:p>
      </xdr:txBody>
    </xdr:sp>
    <xdr:clientData/>
  </xdr:twoCellAnchor>
  <xdr:twoCellAnchor editAs="oneCell">
    <xdr:from>
      <xdr:col>11</xdr:col>
      <xdr:colOff>904875</xdr:colOff>
      <xdr:row>116</xdr:row>
      <xdr:rowOff>200025</xdr:rowOff>
    </xdr:from>
    <xdr:to>
      <xdr:col>17</xdr:col>
      <xdr:colOff>981075</xdr:colOff>
      <xdr:row>136</xdr:row>
      <xdr:rowOff>38100</xdr:rowOff>
    </xdr:to>
    <xdr:graphicFrame macro="">
      <xdr:nvGraphicFramePr>
        <xdr:cNvPr id="12875205" name="Graphique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447565</xdr:colOff>
      <xdr:row>122</xdr:row>
      <xdr:rowOff>97631</xdr:rowOff>
    </xdr:from>
    <xdr:to>
      <xdr:col>11</xdr:col>
      <xdr:colOff>782638</xdr:colOff>
      <xdr:row>129</xdr:row>
      <xdr:rowOff>65000</xdr:rowOff>
    </xdr:to>
    <xdr:sp macro="" textlink="">
      <xdr:nvSpPr>
        <xdr:cNvPr id="5" name="ZoneTexte 4"/>
        <xdr:cNvSpPr txBox="1"/>
      </xdr:nvSpPr>
      <xdr:spPr>
        <a:xfrm>
          <a:off x="10906015" y="42321956"/>
          <a:ext cx="335073" cy="1300869"/>
        </a:xfrm>
        <a:prstGeom prst="rect">
          <a:avLst/>
        </a:prstGeom>
        <a:solidFill>
          <a:schemeClr val="lt1"/>
        </a:solidFill>
        <a:ln w="9525" cmpd="sng">
          <a:noFill/>
        </a:ln>
        <a:scene3d>
          <a:camera prst="orthographicFront"/>
          <a:lightRig rig="threePt" dir="t"/>
        </a:scene3d>
        <a:sp3d z="1143000"/>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nchorCtr="0"/>
        <a:lstStyle/>
        <a:p>
          <a:r>
            <a:rPr lang="fr-CA" sz="1600" b="1"/>
            <a:t>Luminance</a:t>
          </a:r>
          <a:r>
            <a:rPr lang="fr-CA" sz="1600" b="1" baseline="0"/>
            <a:t> </a:t>
          </a:r>
          <a:endParaRPr lang="fr-CA" sz="1600" b="1" baseline="-250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es%20Documents%20LOCAL\Francine%20DOC\QC%20des%20&#233;quipements\H%20H&#244;tel-Dieu\salle%202%20Philips%20CT\accep%20et%20perf%20iCT%20128%20HDM%20Nov%20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es%20documents\Francine%20%20DOC\QC%20Contr&#244;le%20de%20la%20qualit&#233;%20des%20&#233;quipements\H%20H&#244;tel-Dieu\salle%2038%20(Lorad%20M-IV)\2008%20septembre%2011%20changement%20pelotte%2018x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areil"/>
      <sheetName val="Général"/>
      <sheetName val="Sommaire-commentaire"/>
      <sheetName val="Épaisseur de coupe"/>
      <sheetName val="Sensibilité au centre"/>
      <sheetName val="profil de sensibilité "/>
      <sheetName val="Ouverture Collimateur"/>
      <sheetName val="Over-ranging"/>
      <sheetName val="angulation statif (2)"/>
      <sheetName val="barracuda data"/>
      <sheetName val="repro. exposition"/>
      <sheetName val="linéarité vs temps (4)"/>
      <sheetName val="linéarité vs courant"/>
      <sheetName val="kVp (6)"/>
      <sheetName val="CDA (7)"/>
      <sheetName val="Précision des distances"/>
      <sheetName val="étalonnage # CT (8)"/>
      <sheetName val="Résolution spatiale"/>
      <sheetName val="Résolution de contraste "/>
      <sheetName val="Qualité image (9)"/>
      <sheetName val="luminance"/>
      <sheetName val="Homogénéité"/>
      <sheetName val="Plan de la salle"/>
      <sheetName val="radioprotection"/>
      <sheetName val="THÉORIE CTDI"/>
      <sheetName val="Ref level DRL"/>
      <sheetName val="CTDI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e"/>
      <sheetName val="Résumé1"/>
      <sheetName val="Résumé 2"/>
      <sheetName val="Équipement"/>
      <sheetName val="Outils"/>
      <sheetName val="C.Q du centre"/>
      <sheetName val="Plan de salle"/>
      <sheetName val="Collimation  "/>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cr.chus@ssss.gouv.qc.ca" TargetMode="External"/><Relationship Id="rId1" Type="http://schemas.openxmlformats.org/officeDocument/2006/relationships/hyperlink" Target="http://www.chus.qc.ca/cecr"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6"/>
  <sheetViews>
    <sheetView tabSelected="1" zoomScaleNormal="100" workbookViewId="0">
      <selection activeCell="B32" sqref="B32"/>
    </sheetView>
  </sheetViews>
  <sheetFormatPr baseColWidth="10" defaultRowHeight="15"/>
  <cols>
    <col min="1" max="1" width="2.5703125" customWidth="1"/>
    <col min="2" max="2" width="11.42578125" style="77" customWidth="1"/>
    <col min="4" max="4" width="9.42578125" customWidth="1"/>
    <col min="5" max="6" width="11.42578125" customWidth="1"/>
    <col min="7" max="7" width="3" style="77" customWidth="1"/>
    <col min="8" max="8" width="5.42578125" style="77" customWidth="1"/>
    <col min="9" max="9" width="8.28515625" customWidth="1"/>
    <col min="10" max="12" width="11.42578125" customWidth="1"/>
    <col min="13" max="13" width="9" style="77" customWidth="1"/>
    <col min="14" max="14" width="11.42578125" hidden="1" customWidth="1"/>
    <col min="15" max="15" width="2.5703125" customWidth="1"/>
  </cols>
  <sheetData>
    <row r="1" spans="1:15">
      <c r="A1" s="23"/>
      <c r="B1" s="23"/>
      <c r="C1" s="23"/>
      <c r="D1" s="23"/>
      <c r="E1" s="23"/>
      <c r="F1" s="23"/>
      <c r="G1" s="23"/>
      <c r="H1" s="23"/>
      <c r="I1" s="23"/>
      <c r="J1" s="23"/>
      <c r="K1" s="23"/>
      <c r="L1" s="23"/>
      <c r="M1" s="23"/>
      <c r="N1" s="23"/>
      <c r="O1" s="23"/>
    </row>
    <row r="2" spans="1:15">
      <c r="A2" s="23"/>
      <c r="B2" s="23"/>
      <c r="C2" s="23"/>
      <c r="D2" s="23"/>
      <c r="E2" s="23"/>
      <c r="F2" s="23"/>
      <c r="G2" s="23"/>
      <c r="H2" s="23"/>
      <c r="I2" s="23"/>
      <c r="J2" s="23"/>
      <c r="K2" s="23"/>
      <c r="L2" s="23"/>
      <c r="M2" s="23"/>
      <c r="N2" s="23"/>
      <c r="O2" s="23"/>
    </row>
    <row r="3" spans="1:15">
      <c r="A3" s="23"/>
      <c r="B3" s="23"/>
      <c r="C3" s="23"/>
      <c r="D3" s="23"/>
      <c r="E3" s="23"/>
      <c r="F3" s="23"/>
      <c r="G3" s="23"/>
      <c r="H3" s="23"/>
      <c r="I3" s="23"/>
      <c r="J3" s="23"/>
      <c r="K3" s="23"/>
      <c r="L3" s="23"/>
      <c r="M3" s="23"/>
      <c r="N3" s="23"/>
      <c r="O3" s="23"/>
    </row>
    <row r="4" spans="1:15">
      <c r="A4" s="23"/>
      <c r="B4" s="23"/>
      <c r="C4" s="23"/>
      <c r="D4" s="23"/>
      <c r="E4" s="23"/>
      <c r="F4" s="23"/>
      <c r="G4" s="23"/>
      <c r="H4" s="23"/>
      <c r="I4" s="23"/>
      <c r="J4" s="23"/>
      <c r="K4" s="23"/>
      <c r="L4" s="23"/>
      <c r="M4" s="23"/>
      <c r="N4" s="23"/>
      <c r="O4" s="23"/>
    </row>
    <row r="5" spans="1:15">
      <c r="A5" s="23"/>
      <c r="B5" s="23"/>
      <c r="C5" s="23"/>
      <c r="D5" s="23"/>
      <c r="E5" s="23"/>
      <c r="F5" s="23"/>
      <c r="G5" s="23"/>
      <c r="H5" s="23"/>
      <c r="I5" s="23"/>
      <c r="J5" s="23"/>
      <c r="K5" s="23"/>
      <c r="L5" s="23"/>
      <c r="M5" s="23"/>
      <c r="N5" s="23"/>
      <c r="O5" s="23"/>
    </row>
    <row r="6" spans="1:15">
      <c r="A6" s="23"/>
      <c r="B6" s="23"/>
      <c r="C6" s="23"/>
      <c r="D6" s="23"/>
      <c r="E6" s="23"/>
      <c r="F6" s="23"/>
      <c r="G6" s="23"/>
      <c r="H6" s="23"/>
      <c r="I6" s="23"/>
      <c r="J6" s="23"/>
      <c r="K6" s="23"/>
      <c r="L6" s="23"/>
      <c r="M6" s="23"/>
      <c r="N6" s="23"/>
      <c r="O6" s="23"/>
    </row>
    <row r="7" spans="1:15">
      <c r="A7" s="23"/>
      <c r="B7" s="23"/>
      <c r="C7" s="23"/>
      <c r="D7" s="23"/>
      <c r="E7" s="23"/>
      <c r="F7" s="23"/>
      <c r="G7" s="23"/>
      <c r="H7" s="23"/>
      <c r="I7" s="23"/>
      <c r="J7" s="23"/>
      <c r="K7" s="23"/>
      <c r="L7" s="23"/>
      <c r="M7" s="23"/>
      <c r="N7" s="23"/>
      <c r="O7" s="23"/>
    </row>
    <row r="8" spans="1:15" ht="9.75" customHeight="1">
      <c r="A8" s="23"/>
      <c r="B8" s="23"/>
      <c r="C8" s="23"/>
      <c r="D8" s="23"/>
      <c r="E8" s="23"/>
      <c r="F8" s="23"/>
      <c r="G8" s="23"/>
      <c r="H8" s="23"/>
      <c r="I8" s="23"/>
      <c r="J8" s="23"/>
      <c r="K8" s="23"/>
      <c r="L8" s="23"/>
      <c r="M8" s="23"/>
      <c r="N8" s="23"/>
      <c r="O8" s="23"/>
    </row>
    <row r="9" spans="1:15" ht="5.25" customHeight="1">
      <c r="A9" s="23"/>
      <c r="B9" s="23"/>
      <c r="C9" s="23"/>
      <c r="D9" s="23"/>
      <c r="E9" s="23"/>
      <c r="F9" s="23"/>
      <c r="G9" s="23"/>
      <c r="H9" s="23"/>
      <c r="I9" s="23"/>
      <c r="J9" s="23"/>
      <c r="K9" s="23"/>
      <c r="L9" s="23"/>
      <c r="M9" s="23"/>
      <c r="N9" s="23"/>
      <c r="O9" s="23"/>
    </row>
    <row r="10" spans="1:15" ht="7.5" customHeight="1">
      <c r="A10" s="23"/>
      <c r="B10" s="23"/>
      <c r="C10" s="23"/>
      <c r="D10" s="23"/>
      <c r="E10" s="23"/>
      <c r="F10" s="23"/>
      <c r="G10" s="23"/>
      <c r="H10" s="23"/>
      <c r="I10" s="23"/>
      <c r="J10" s="23"/>
      <c r="K10" s="23"/>
      <c r="L10" s="23"/>
      <c r="M10" s="23"/>
      <c r="N10" s="23"/>
      <c r="O10" s="23"/>
    </row>
    <row r="11" spans="1:15" ht="7.5" customHeight="1">
      <c r="A11" s="23"/>
      <c r="B11" s="23"/>
      <c r="C11" s="23"/>
      <c r="D11" s="23"/>
      <c r="E11" s="23"/>
      <c r="F11" s="23"/>
      <c r="G11" s="23"/>
      <c r="H11" s="23"/>
      <c r="I11" s="23"/>
      <c r="J11" s="23"/>
      <c r="K11" s="23"/>
      <c r="L11" s="23"/>
      <c r="M11" s="23"/>
      <c r="N11" s="23"/>
      <c r="O11" s="23"/>
    </row>
    <row r="12" spans="1:15" ht="33">
      <c r="A12" s="195"/>
      <c r="B12" s="810" t="s">
        <v>470</v>
      </c>
      <c r="C12" s="810"/>
      <c r="D12" s="810"/>
      <c r="E12" s="810"/>
      <c r="F12" s="810"/>
      <c r="G12" s="810"/>
      <c r="H12" s="810"/>
      <c r="I12" s="810"/>
      <c r="J12" s="810"/>
      <c r="K12" s="810"/>
      <c r="L12" s="810"/>
      <c r="M12" s="810"/>
      <c r="N12" s="195"/>
      <c r="O12" s="23"/>
    </row>
    <row r="13" spans="1:15" ht="22.5">
      <c r="A13" s="196"/>
      <c r="B13" s="813" t="s">
        <v>219</v>
      </c>
      <c r="C13" s="813"/>
      <c r="D13" s="813"/>
      <c r="E13" s="813"/>
      <c r="F13" s="813"/>
      <c r="G13" s="813"/>
      <c r="H13" s="813"/>
      <c r="I13" s="813"/>
      <c r="J13" s="813"/>
      <c r="K13" s="813"/>
      <c r="L13" s="813"/>
      <c r="M13" s="813"/>
      <c r="N13" s="196"/>
      <c r="O13" s="23"/>
    </row>
    <row r="14" spans="1:15">
      <c r="A14" s="197"/>
      <c r="B14" s="814"/>
      <c r="C14" s="814"/>
      <c r="D14" s="814"/>
      <c r="E14" s="814"/>
      <c r="F14" s="814"/>
      <c r="G14" s="814"/>
      <c r="H14" s="814"/>
      <c r="I14" s="814"/>
      <c r="J14" s="814"/>
      <c r="K14" s="814"/>
      <c r="L14" s="814"/>
      <c r="M14" s="814"/>
      <c r="N14" s="197"/>
      <c r="O14" s="23"/>
    </row>
    <row r="15" spans="1:15" ht="18.75" customHeight="1">
      <c r="A15" s="198"/>
      <c r="B15" s="815" t="s">
        <v>22</v>
      </c>
      <c r="C15" s="815"/>
      <c r="D15" s="815"/>
      <c r="E15" s="815"/>
      <c r="F15" s="815"/>
      <c r="G15" s="815"/>
      <c r="H15" s="815"/>
      <c r="I15" s="815"/>
      <c r="J15" s="815"/>
      <c r="K15" s="815"/>
      <c r="L15" s="815"/>
      <c r="M15" s="815"/>
      <c r="N15" s="198"/>
      <c r="O15" s="23"/>
    </row>
    <row r="16" spans="1:15">
      <c r="A16" s="23"/>
      <c r="B16" s="814"/>
      <c r="C16" s="814"/>
      <c r="D16" s="814"/>
      <c r="E16" s="814"/>
      <c r="F16" s="814"/>
      <c r="G16" s="814"/>
      <c r="H16" s="814"/>
      <c r="I16" s="814"/>
      <c r="J16" s="814"/>
      <c r="K16" s="814"/>
      <c r="L16" s="814"/>
      <c r="M16" s="814"/>
      <c r="N16" s="23"/>
      <c r="O16" s="23"/>
    </row>
    <row r="17" spans="1:18" ht="9" customHeight="1">
      <c r="A17" s="23"/>
      <c r="B17" s="23"/>
      <c r="C17" s="23"/>
      <c r="D17" s="23"/>
      <c r="E17" s="23"/>
      <c r="F17" s="23"/>
      <c r="G17" s="23"/>
      <c r="H17" s="23"/>
      <c r="I17" s="23"/>
      <c r="J17" s="23"/>
      <c r="K17" s="23"/>
      <c r="L17" s="23"/>
      <c r="M17" s="23"/>
      <c r="N17" s="23"/>
      <c r="O17" s="23"/>
    </row>
    <row r="18" spans="1:18" ht="15.75">
      <c r="A18" s="811" t="s">
        <v>23</v>
      </c>
      <c r="B18" s="811"/>
      <c r="C18" s="811"/>
      <c r="D18" s="811"/>
      <c r="E18" s="811"/>
      <c r="F18" s="811"/>
      <c r="G18" s="811"/>
      <c r="H18" s="811"/>
      <c r="I18" s="811"/>
      <c r="J18" s="811"/>
      <c r="K18" s="811"/>
      <c r="L18" s="811"/>
      <c r="M18" s="811"/>
      <c r="N18" s="811"/>
      <c r="O18" s="193"/>
      <c r="P18" s="191"/>
      <c r="Q18" s="191"/>
      <c r="R18" s="191"/>
    </row>
    <row r="19" spans="1:18" ht="18.75" customHeight="1">
      <c r="A19" s="812" t="s">
        <v>486</v>
      </c>
      <c r="B19" s="812"/>
      <c r="C19" s="812"/>
      <c r="D19" s="812"/>
      <c r="E19" s="812"/>
      <c r="F19" s="812"/>
      <c r="G19" s="812"/>
      <c r="H19" s="812"/>
      <c r="I19" s="812"/>
      <c r="J19" s="812"/>
      <c r="K19" s="812"/>
      <c r="L19" s="812"/>
      <c r="M19" s="812"/>
      <c r="N19" s="812"/>
      <c r="O19" s="194"/>
      <c r="P19" s="192"/>
      <c r="Q19" s="192"/>
      <c r="R19" s="192"/>
    </row>
    <row r="20" spans="1:18" ht="15.75">
      <c r="A20" s="812" t="s">
        <v>928</v>
      </c>
      <c r="B20" s="812"/>
      <c r="C20" s="812"/>
      <c r="D20" s="812"/>
      <c r="E20" s="812"/>
      <c r="F20" s="812"/>
      <c r="G20" s="812"/>
      <c r="H20" s="812"/>
      <c r="I20" s="812"/>
      <c r="J20" s="812"/>
      <c r="K20" s="812"/>
      <c r="L20" s="812"/>
      <c r="M20" s="812"/>
      <c r="N20" s="812"/>
      <c r="O20" s="194"/>
      <c r="P20" s="192"/>
      <c r="Q20" s="192"/>
      <c r="R20" s="192"/>
    </row>
    <row r="21" spans="1:18" ht="18.75" customHeight="1">
      <c r="A21" s="132"/>
      <c r="B21" s="132"/>
      <c r="C21" s="132"/>
      <c r="D21" s="132"/>
      <c r="E21" s="132"/>
      <c r="F21" s="132"/>
      <c r="G21" s="132"/>
      <c r="H21" s="132"/>
      <c r="I21" s="132"/>
      <c r="J21" s="132"/>
      <c r="K21" s="132"/>
      <c r="L21" s="132"/>
      <c r="M21" s="132"/>
      <c r="N21" s="132"/>
      <c r="O21" s="23"/>
      <c r="P21" s="3"/>
      <c r="Q21" s="3"/>
      <c r="R21" s="3"/>
    </row>
    <row r="22" spans="1:18" ht="15.75">
      <c r="A22" s="811" t="s">
        <v>929</v>
      </c>
      <c r="B22" s="811"/>
      <c r="C22" s="811"/>
      <c r="D22" s="811"/>
      <c r="E22" s="811"/>
      <c r="F22" s="811"/>
      <c r="G22" s="811"/>
      <c r="H22" s="811"/>
      <c r="I22" s="811"/>
      <c r="J22" s="811"/>
      <c r="K22" s="811"/>
      <c r="L22" s="811"/>
      <c r="M22" s="811"/>
      <c r="N22" s="811"/>
      <c r="O22" s="23"/>
    </row>
    <row r="23" spans="1:18" ht="15.75">
      <c r="A23" s="812" t="s">
        <v>198</v>
      </c>
      <c r="B23" s="812"/>
      <c r="C23" s="812"/>
      <c r="D23" s="812"/>
      <c r="E23" s="812"/>
      <c r="F23" s="812"/>
      <c r="G23" s="812"/>
      <c r="H23" s="812"/>
      <c r="I23" s="812"/>
      <c r="J23" s="812"/>
      <c r="K23" s="812"/>
      <c r="L23" s="812"/>
      <c r="M23" s="812"/>
      <c r="N23" s="812"/>
      <c r="O23" s="23"/>
    </row>
    <row r="24" spans="1:18" ht="15.75">
      <c r="A24" s="812" t="s">
        <v>302</v>
      </c>
      <c r="B24" s="812"/>
      <c r="C24" s="812"/>
      <c r="D24" s="812"/>
      <c r="E24" s="812"/>
      <c r="F24" s="812"/>
      <c r="G24" s="812"/>
      <c r="H24" s="812"/>
      <c r="I24" s="812"/>
      <c r="J24" s="812"/>
      <c r="K24" s="812"/>
      <c r="L24" s="812"/>
      <c r="M24" s="812"/>
      <c r="N24" s="812"/>
      <c r="O24" s="23"/>
    </row>
    <row r="25" spans="1:18" s="77" customFormat="1" ht="36" customHeight="1">
      <c r="A25" s="200"/>
      <c r="B25" s="200"/>
      <c r="C25" s="200"/>
      <c r="D25" s="200"/>
      <c r="E25" s="200"/>
      <c r="F25" s="200"/>
      <c r="G25" s="200"/>
      <c r="H25" s="200"/>
      <c r="I25" s="200"/>
      <c r="J25" s="200"/>
      <c r="K25" s="200"/>
      <c r="L25" s="200"/>
      <c r="M25" s="200"/>
      <c r="N25" s="200"/>
      <c r="O25" s="23"/>
    </row>
    <row r="26" spans="1:18" ht="13.5" customHeight="1" thickBot="1">
      <c r="A26" s="23"/>
      <c r="B26" s="23"/>
      <c r="C26" s="23"/>
      <c r="D26" s="23"/>
      <c r="E26" s="23"/>
      <c r="F26" s="23"/>
      <c r="G26" s="23"/>
      <c r="H26" s="23"/>
      <c r="I26" s="381" t="s">
        <v>706</v>
      </c>
      <c r="J26" s="327"/>
      <c r="K26" s="327"/>
      <c r="L26" s="327"/>
      <c r="M26" s="327"/>
      <c r="N26" s="23"/>
      <c r="O26" s="23"/>
    </row>
    <row r="27" spans="1:18" ht="15" customHeight="1" thickTop="1">
      <c r="A27" s="23"/>
      <c r="B27" s="202"/>
      <c r="C27" s="203"/>
      <c r="D27" s="203"/>
      <c r="E27" s="203"/>
      <c r="F27" s="203"/>
      <c r="G27" s="203"/>
      <c r="H27" s="213"/>
      <c r="I27" s="699" t="s">
        <v>707</v>
      </c>
      <c r="J27" s="208"/>
      <c r="K27" s="208"/>
      <c r="L27" s="208"/>
      <c r="M27" s="209"/>
      <c r="N27" s="23"/>
      <c r="O27" s="23"/>
    </row>
    <row r="28" spans="1:18" ht="15" customHeight="1">
      <c r="A28" s="23"/>
      <c r="B28" s="206" t="s">
        <v>309</v>
      </c>
      <c r="C28" s="207"/>
      <c r="D28" s="207"/>
      <c r="E28" s="207" t="s">
        <v>19</v>
      </c>
      <c r="F28" s="207"/>
      <c r="G28" s="207"/>
      <c r="H28" s="214"/>
      <c r="I28" s="700" t="s">
        <v>708</v>
      </c>
      <c r="J28" s="211"/>
      <c r="K28" s="211"/>
      <c r="L28" s="211"/>
      <c r="M28" s="212"/>
      <c r="N28" s="23"/>
      <c r="O28" s="23"/>
    </row>
    <row r="29" spans="1:18" ht="15" customHeight="1">
      <c r="A29" s="23"/>
      <c r="B29" s="206" t="s">
        <v>310</v>
      </c>
      <c r="C29" s="207"/>
      <c r="D29" s="207"/>
      <c r="E29" s="215" t="s">
        <v>21</v>
      </c>
      <c r="F29" s="207"/>
      <c r="G29" s="207"/>
      <c r="H29" s="214"/>
      <c r="I29" s="701" t="s">
        <v>709</v>
      </c>
      <c r="J29" s="141"/>
      <c r="K29" s="141"/>
      <c r="L29" s="141"/>
      <c r="M29" s="210"/>
      <c r="N29" s="23"/>
      <c r="O29" s="23"/>
    </row>
    <row r="30" spans="1:18" ht="15" customHeight="1" thickBot="1">
      <c r="A30" s="23"/>
      <c r="B30" s="206" t="s">
        <v>311</v>
      </c>
      <c r="C30" s="207"/>
      <c r="D30" s="207"/>
      <c r="E30" s="215" t="s">
        <v>20</v>
      </c>
      <c r="F30" s="207"/>
      <c r="G30" s="207"/>
      <c r="H30" s="214"/>
      <c r="I30" s="704" t="s">
        <v>963</v>
      </c>
      <c r="J30" s="705"/>
      <c r="K30" s="705"/>
      <c r="L30" s="705"/>
      <c r="M30" s="706"/>
      <c r="N30" s="23"/>
      <c r="O30" s="23"/>
    </row>
    <row r="31" spans="1:18" s="77" customFormat="1" ht="15" customHeight="1" thickTop="1">
      <c r="A31" s="23"/>
      <c r="B31" s="204"/>
      <c r="C31" s="205"/>
      <c r="D31" s="205"/>
      <c r="E31" s="205"/>
      <c r="F31" s="205"/>
      <c r="G31" s="205"/>
      <c r="H31" s="213"/>
      <c r="I31" s="698"/>
      <c r="J31" s="698"/>
      <c r="K31" s="698"/>
      <c r="L31" s="698"/>
      <c r="M31" s="698"/>
      <c r="N31" s="23"/>
      <c r="O31" s="23"/>
    </row>
    <row r="32" spans="1:18">
      <c r="A32" s="23"/>
      <c r="B32" s="382" t="s">
        <v>1118</v>
      </c>
      <c r="C32" s="23"/>
      <c r="D32" s="23"/>
      <c r="E32" s="23"/>
      <c r="F32" s="23"/>
      <c r="G32" s="23"/>
      <c r="H32" s="23"/>
      <c r="I32" s="23"/>
      <c r="J32" s="23"/>
      <c r="K32" s="23"/>
      <c r="L32" s="23"/>
      <c r="M32" s="23"/>
      <c r="N32" s="23"/>
      <c r="O32" s="23"/>
    </row>
    <row r="33" spans="1:15">
      <c r="A33" s="3"/>
      <c r="B33" s="199"/>
      <c r="C33" s="3"/>
      <c r="D33" s="3"/>
      <c r="E33" s="3"/>
      <c r="F33" s="3"/>
      <c r="G33" s="3"/>
      <c r="H33" s="3"/>
      <c r="I33" s="3"/>
      <c r="J33" s="3"/>
      <c r="K33" s="3"/>
      <c r="L33" s="3"/>
      <c r="M33" s="3"/>
      <c r="N33" s="3"/>
      <c r="O33" s="3"/>
    </row>
    <row r="34" spans="1:15">
      <c r="A34" s="24"/>
      <c r="B34" s="702" t="s">
        <v>930</v>
      </c>
      <c r="C34" s="24"/>
      <c r="D34" s="24"/>
      <c r="E34" s="24"/>
      <c r="F34" s="24"/>
      <c r="G34" s="24"/>
      <c r="H34" s="24"/>
      <c r="I34" s="201"/>
      <c r="J34" s="201"/>
      <c r="K34" s="201"/>
      <c r="L34" s="201"/>
      <c r="M34" s="201"/>
      <c r="N34" s="23"/>
      <c r="O34" s="383"/>
    </row>
    <row r="35" spans="1:15" ht="60" customHeight="1">
      <c r="A35" s="232" t="s">
        <v>25</v>
      </c>
      <c r="B35" s="817" t="s">
        <v>1114</v>
      </c>
      <c r="C35" s="818"/>
      <c r="D35" s="818"/>
      <c r="E35" s="818"/>
      <c r="F35" s="818"/>
      <c r="G35" s="818"/>
      <c r="H35" s="818"/>
      <c r="I35" s="818"/>
      <c r="J35" s="818"/>
      <c r="K35" s="818"/>
      <c r="L35" s="818"/>
      <c r="M35" s="818"/>
      <c r="N35" s="23"/>
      <c r="O35" s="383"/>
    </row>
    <row r="36" spans="1:15" ht="15" hidden="1" customHeight="1">
      <c r="A36" s="231"/>
      <c r="B36" s="229"/>
      <c r="C36" s="24"/>
      <c r="D36" s="24"/>
      <c r="E36" s="24"/>
      <c r="F36" s="24"/>
      <c r="G36" s="24"/>
      <c r="H36" s="24"/>
      <c r="I36" s="201"/>
      <c r="J36" s="201"/>
      <c r="K36" s="201"/>
      <c r="L36" s="201"/>
      <c r="M36" s="201"/>
      <c r="N36" s="23"/>
      <c r="O36" s="383"/>
    </row>
    <row r="37" spans="1:15" hidden="1">
      <c r="A37" s="231"/>
      <c r="B37" s="229"/>
      <c r="C37" s="24"/>
      <c r="D37" s="24"/>
      <c r="E37" s="24"/>
      <c r="F37" s="24"/>
      <c r="G37" s="24"/>
      <c r="H37" s="24"/>
      <c r="I37" s="201"/>
      <c r="J37" s="201"/>
      <c r="K37" s="201"/>
      <c r="L37" s="201"/>
      <c r="M37" s="201"/>
      <c r="N37" s="23"/>
      <c r="O37" s="383"/>
    </row>
    <row r="38" spans="1:15" ht="0.75" hidden="1" customHeight="1">
      <c r="A38" s="231"/>
      <c r="B38" s="230"/>
      <c r="C38" s="24"/>
      <c r="D38" s="24"/>
      <c r="E38" s="24"/>
      <c r="F38" s="24"/>
      <c r="G38" s="24"/>
      <c r="H38" s="24"/>
      <c r="I38" s="201"/>
      <c r="J38" s="201"/>
      <c r="K38" s="201"/>
      <c r="L38" s="201"/>
      <c r="M38" s="201"/>
      <c r="N38" s="23"/>
      <c r="O38" s="383"/>
    </row>
    <row r="39" spans="1:15" ht="9.75" customHeight="1">
      <c r="A39" s="25"/>
      <c r="B39" s="27"/>
      <c r="C39" s="24"/>
      <c r="D39" s="24"/>
      <c r="E39" s="24"/>
      <c r="F39" s="24"/>
      <c r="G39" s="24"/>
      <c r="H39" s="24"/>
      <c r="I39" s="201"/>
      <c r="J39" s="201"/>
      <c r="K39" s="201"/>
      <c r="L39" s="201"/>
      <c r="M39" s="201"/>
      <c r="N39" s="23"/>
      <c r="O39" s="383"/>
    </row>
    <row r="40" spans="1:15" ht="30" customHeight="1">
      <c r="A40" s="232" t="s">
        <v>26</v>
      </c>
      <c r="B40" s="819" t="s">
        <v>327</v>
      </c>
      <c r="C40" s="820"/>
      <c r="D40" s="820"/>
      <c r="E40" s="820"/>
      <c r="F40" s="820"/>
      <c r="G40" s="820"/>
      <c r="H40" s="820"/>
      <c r="I40" s="820"/>
      <c r="J40" s="820"/>
      <c r="K40" s="820"/>
      <c r="L40" s="820"/>
      <c r="M40" s="820"/>
      <c r="N40" s="23"/>
      <c r="O40" s="383"/>
    </row>
    <row r="41" spans="1:15" ht="9.75" customHeight="1">
      <c r="A41" s="25"/>
      <c r="B41" s="24"/>
      <c r="C41" s="24"/>
      <c r="D41" s="24"/>
      <c r="E41" s="24"/>
      <c r="F41" s="24"/>
      <c r="G41" s="24"/>
      <c r="H41" s="24"/>
      <c r="I41" s="201"/>
      <c r="J41" s="201"/>
      <c r="K41" s="201"/>
      <c r="L41" s="201"/>
      <c r="M41" s="201"/>
      <c r="N41" s="23"/>
      <c r="O41" s="383"/>
    </row>
    <row r="42" spans="1:15">
      <c r="A42" s="25" t="s">
        <v>28</v>
      </c>
      <c r="B42" s="26" t="s">
        <v>27</v>
      </c>
      <c r="C42" s="24"/>
      <c r="D42" s="24"/>
      <c r="E42" s="24"/>
      <c r="F42" s="24"/>
      <c r="G42" s="24"/>
      <c r="H42" s="24"/>
      <c r="I42" s="201"/>
      <c r="J42" s="201"/>
      <c r="K42" s="201"/>
      <c r="L42" s="201"/>
      <c r="M42" s="201"/>
      <c r="N42" s="23"/>
      <c r="O42" s="383"/>
    </row>
    <row r="43" spans="1:15" ht="9.75" customHeight="1">
      <c r="A43" s="25"/>
      <c r="B43" s="26"/>
      <c r="C43" s="24"/>
      <c r="D43" s="24"/>
      <c r="E43" s="24"/>
      <c r="F43" s="24"/>
      <c r="G43" s="24"/>
      <c r="H43" s="24"/>
      <c r="I43" s="201"/>
      <c r="J43" s="201"/>
      <c r="K43" s="201"/>
      <c r="L43" s="201"/>
      <c r="M43" s="201"/>
      <c r="N43" s="23"/>
      <c r="O43" s="383"/>
    </row>
    <row r="44" spans="1:15" ht="20.25" customHeight="1">
      <c r="A44" s="232" t="s">
        <v>29</v>
      </c>
      <c r="B44" s="821" t="s">
        <v>1115</v>
      </c>
      <c r="C44" s="822"/>
      <c r="D44" s="822"/>
      <c r="E44" s="822"/>
      <c r="F44" s="822"/>
      <c r="G44" s="822"/>
      <c r="H44" s="822"/>
      <c r="I44" s="822"/>
      <c r="J44" s="822"/>
      <c r="K44" s="822"/>
      <c r="L44" s="822"/>
      <c r="M44" s="822"/>
      <c r="N44" s="23"/>
      <c r="O44" s="383"/>
    </row>
    <row r="45" spans="1:15" ht="9.75" customHeight="1">
      <c r="A45" s="201"/>
      <c r="B45" s="201"/>
      <c r="C45" s="24"/>
      <c r="D45" s="24"/>
      <c r="E45" s="24"/>
      <c r="F45" s="24"/>
      <c r="G45" s="24"/>
      <c r="H45" s="24"/>
      <c r="I45" s="201"/>
      <c r="J45" s="201"/>
      <c r="K45" s="201"/>
      <c r="L45" s="201"/>
      <c r="M45" s="201"/>
      <c r="N45" s="23"/>
      <c r="O45" s="383"/>
    </row>
    <row r="46" spans="1:15" ht="15" customHeight="1">
      <c r="A46" s="25" t="s">
        <v>30</v>
      </c>
      <c r="B46" s="26" t="s">
        <v>314</v>
      </c>
      <c r="C46" s="201"/>
      <c r="D46" s="201"/>
      <c r="E46" s="201"/>
      <c r="F46" s="201"/>
      <c r="G46" s="201"/>
      <c r="H46" s="201"/>
      <c r="I46" s="201"/>
      <c r="J46" s="201"/>
      <c r="K46" s="201"/>
      <c r="L46" s="201"/>
      <c r="M46" s="201"/>
      <c r="N46" s="23"/>
      <c r="O46" s="383"/>
    </row>
    <row r="47" spans="1:15" ht="3.75" customHeight="1">
      <c r="A47" s="24"/>
      <c r="B47" s="24"/>
      <c r="C47" s="24"/>
      <c r="D47" s="24"/>
      <c r="E47" s="24"/>
      <c r="F47" s="24"/>
      <c r="G47" s="24"/>
      <c r="H47" s="24"/>
      <c r="I47" s="201"/>
      <c r="J47" s="201"/>
      <c r="K47" s="201"/>
      <c r="L47" s="201"/>
      <c r="M47" s="201"/>
      <c r="N47" s="23"/>
      <c r="O47" s="383"/>
    </row>
    <row r="48" spans="1:15">
      <c r="A48" s="23"/>
      <c r="B48" s="23"/>
      <c r="C48" s="23"/>
      <c r="D48" s="23"/>
      <c r="E48" s="23"/>
      <c r="F48" s="23"/>
      <c r="G48" s="23"/>
      <c r="H48" s="23"/>
      <c r="I48" s="23"/>
      <c r="J48" s="23"/>
      <c r="K48" s="23"/>
      <c r="L48" s="23"/>
      <c r="M48" s="23"/>
      <c r="N48" s="23"/>
      <c r="O48" s="23"/>
    </row>
    <row r="49" spans="1:15" ht="17.25" customHeight="1">
      <c r="A49" s="23"/>
      <c r="B49" s="23"/>
      <c r="C49" s="23"/>
      <c r="D49" s="816" t="s">
        <v>24</v>
      </c>
      <c r="E49" s="816"/>
      <c r="F49" s="816"/>
      <c r="G49" s="816"/>
      <c r="H49" s="816"/>
      <c r="I49" s="816"/>
      <c r="J49" s="816"/>
      <c r="K49" s="23"/>
      <c r="L49" s="23"/>
      <c r="M49" s="23"/>
      <c r="N49" s="23"/>
      <c r="O49" s="23"/>
    </row>
    <row r="50" spans="1:15">
      <c r="A50" s="23"/>
      <c r="B50" s="131"/>
      <c r="C50" s="131"/>
      <c r="D50" s="130"/>
      <c r="E50" s="23"/>
      <c r="F50" s="130"/>
      <c r="G50" s="130"/>
      <c r="H50" s="130"/>
      <c r="I50" s="23"/>
      <c r="J50" s="23"/>
      <c r="K50" s="23"/>
      <c r="L50" s="23"/>
      <c r="M50" s="23"/>
      <c r="N50" s="23"/>
      <c r="O50" s="23"/>
    </row>
    <row r="51" spans="1:15">
      <c r="A51" s="23"/>
      <c r="B51" s="217"/>
      <c r="C51" s="130"/>
      <c r="D51" s="130"/>
      <c r="E51" s="130"/>
      <c r="F51" s="130"/>
      <c r="G51" s="130"/>
      <c r="H51" s="130"/>
      <c r="I51" s="23"/>
      <c r="J51" s="23"/>
      <c r="K51" s="23"/>
      <c r="L51" s="23"/>
      <c r="M51" s="23"/>
      <c r="N51" s="23"/>
      <c r="O51" s="23"/>
    </row>
    <row r="52" spans="1:15">
      <c r="A52" s="23"/>
      <c r="B52" s="217"/>
      <c r="C52" s="130"/>
      <c r="D52" s="130"/>
      <c r="E52" s="130"/>
      <c r="F52" s="130"/>
      <c r="G52" s="130"/>
      <c r="H52" s="130"/>
      <c r="I52" s="23"/>
      <c r="J52" s="23"/>
      <c r="K52" s="23"/>
      <c r="L52" s="23"/>
      <c r="M52" s="23"/>
      <c r="N52" s="23"/>
      <c r="O52" s="23"/>
    </row>
    <row r="53" spans="1:15">
      <c r="A53" s="23"/>
      <c r="B53" s="217"/>
      <c r="C53" s="130"/>
      <c r="D53" s="130"/>
      <c r="E53" s="23"/>
      <c r="F53" s="23"/>
      <c r="G53" s="23"/>
      <c r="H53" s="23"/>
      <c r="I53" s="23"/>
      <c r="J53" s="23"/>
      <c r="K53" s="23"/>
      <c r="L53" s="23"/>
      <c r="M53" s="23"/>
      <c r="N53" s="23"/>
      <c r="O53" s="23"/>
    </row>
    <row r="54" spans="1:15">
      <c r="A54" s="23"/>
      <c r="B54" s="216"/>
      <c r="C54" s="130"/>
      <c r="D54" s="130"/>
      <c r="E54" s="130"/>
      <c r="F54" s="130"/>
      <c r="G54" s="130"/>
      <c r="H54" s="130"/>
      <c r="I54" s="23"/>
      <c r="J54" s="23"/>
      <c r="K54" s="23"/>
      <c r="L54" s="23"/>
      <c r="M54" s="23"/>
      <c r="N54" s="23"/>
      <c r="O54" s="23"/>
    </row>
    <row r="55" spans="1:15">
      <c r="A55" s="23"/>
      <c r="B55" s="130"/>
      <c r="C55" s="130"/>
      <c r="D55" s="130"/>
      <c r="E55" s="130"/>
      <c r="F55" s="130"/>
      <c r="G55" s="130"/>
      <c r="H55" s="130"/>
      <c r="I55" s="23"/>
      <c r="J55" s="23"/>
      <c r="K55" s="23"/>
      <c r="L55" s="23"/>
      <c r="M55" s="23"/>
      <c r="N55" s="23"/>
      <c r="O55" s="23"/>
    </row>
    <row r="56" spans="1:15">
      <c r="A56" s="23"/>
      <c r="B56" s="130"/>
      <c r="C56" s="130"/>
      <c r="D56" s="130"/>
      <c r="E56" s="130"/>
      <c r="F56" s="130"/>
      <c r="G56" s="130"/>
      <c r="H56" s="130"/>
      <c r="I56" s="23"/>
      <c r="J56" s="23"/>
      <c r="K56" s="23"/>
      <c r="L56" s="23"/>
      <c r="M56" s="23"/>
      <c r="N56" s="23"/>
      <c r="O56" s="23"/>
    </row>
    <row r="57" spans="1:15">
      <c r="A57" s="23"/>
      <c r="B57" s="23"/>
      <c r="C57" s="23"/>
      <c r="D57" s="23"/>
      <c r="E57" s="23"/>
      <c r="F57" s="23"/>
      <c r="G57" s="23"/>
      <c r="H57" s="23"/>
      <c r="I57" s="23"/>
      <c r="J57" s="23"/>
      <c r="K57" s="23"/>
      <c r="L57" s="23"/>
      <c r="M57" s="23"/>
      <c r="N57" s="23"/>
      <c r="O57" s="23"/>
    </row>
    <row r="58" spans="1:15">
      <c r="A58" s="23"/>
      <c r="B58" s="23"/>
      <c r="C58" s="23"/>
      <c r="D58" s="23"/>
      <c r="E58" s="23"/>
      <c r="F58" s="23"/>
      <c r="G58" s="23"/>
      <c r="H58" s="23"/>
      <c r="I58" s="23"/>
      <c r="J58" s="23"/>
      <c r="K58" s="23"/>
      <c r="L58" s="23"/>
      <c r="M58" s="23"/>
      <c r="N58" s="23"/>
      <c r="O58" s="23"/>
    </row>
    <row r="59" spans="1:15">
      <c r="A59" s="23"/>
      <c r="B59" s="23"/>
      <c r="C59" s="23"/>
      <c r="D59" s="23"/>
      <c r="E59" s="23"/>
      <c r="F59" s="23"/>
      <c r="G59" s="23"/>
      <c r="H59" s="23"/>
      <c r="I59" s="23"/>
      <c r="J59" s="23"/>
      <c r="K59" s="23"/>
      <c r="L59" s="23"/>
      <c r="M59" s="23"/>
      <c r="N59" s="23"/>
      <c r="O59" s="23"/>
    </row>
    <row r="60" spans="1:15">
      <c r="A60" s="23"/>
      <c r="B60" s="23"/>
      <c r="C60" s="23"/>
      <c r="D60" s="23"/>
      <c r="E60" s="23"/>
      <c r="F60" s="23"/>
      <c r="G60" s="23"/>
      <c r="H60" s="23"/>
      <c r="I60" s="23"/>
      <c r="J60" s="23"/>
      <c r="K60" s="23"/>
      <c r="L60" s="23"/>
      <c r="M60" s="23"/>
      <c r="N60" s="23"/>
      <c r="O60" s="23"/>
    </row>
    <row r="61" spans="1:15">
      <c r="A61" s="23"/>
      <c r="B61" s="23"/>
      <c r="C61" s="23"/>
      <c r="D61" s="23"/>
      <c r="E61" s="23"/>
      <c r="F61" s="23"/>
      <c r="G61" s="23"/>
      <c r="H61" s="23"/>
      <c r="I61" s="23"/>
      <c r="J61" s="23"/>
      <c r="K61" s="23"/>
      <c r="L61" s="23"/>
      <c r="M61" s="23"/>
      <c r="N61" s="23"/>
      <c r="O61" s="23"/>
    </row>
    <row r="62" spans="1:15">
      <c r="A62" s="23"/>
      <c r="B62" s="23"/>
      <c r="C62" s="23"/>
      <c r="D62" s="23"/>
      <c r="E62" s="23"/>
      <c r="F62" s="23"/>
      <c r="G62" s="23"/>
      <c r="H62" s="23"/>
      <c r="I62" s="23"/>
      <c r="J62" s="23"/>
      <c r="K62" s="23"/>
      <c r="L62" s="23"/>
      <c r="M62" s="23"/>
      <c r="N62" s="23"/>
      <c r="O62" s="23"/>
    </row>
    <row r="63" spans="1:15">
      <c r="A63" s="23"/>
      <c r="B63" s="23"/>
      <c r="C63" s="23"/>
      <c r="D63" s="23"/>
      <c r="E63" s="23"/>
      <c r="F63" s="23"/>
      <c r="G63" s="23"/>
      <c r="H63" s="23"/>
      <c r="I63" s="23"/>
      <c r="J63" s="23"/>
      <c r="K63" s="23"/>
      <c r="L63" s="23"/>
      <c r="M63" s="23"/>
      <c r="N63" s="23"/>
      <c r="O63" s="23"/>
    </row>
    <row r="64" spans="1:15">
      <c r="A64" s="23"/>
      <c r="B64" s="23"/>
      <c r="C64" s="23"/>
      <c r="D64" s="23"/>
      <c r="E64" s="23"/>
      <c r="F64" s="23"/>
      <c r="G64" s="23"/>
      <c r="H64" s="23"/>
      <c r="I64" s="23"/>
      <c r="J64" s="23"/>
      <c r="K64" s="23"/>
      <c r="L64" s="23"/>
      <c r="M64" s="23"/>
      <c r="N64" s="23"/>
      <c r="O64" s="23"/>
    </row>
    <row r="65" spans="1:15">
      <c r="A65" s="23"/>
      <c r="B65" s="23"/>
      <c r="C65" s="23"/>
      <c r="D65" s="23"/>
      <c r="E65" s="23"/>
      <c r="F65" s="23"/>
      <c r="G65" s="23"/>
      <c r="H65" s="23"/>
      <c r="I65" s="23"/>
      <c r="J65" s="23"/>
      <c r="K65" s="23"/>
      <c r="L65" s="23"/>
      <c r="M65" s="23"/>
      <c r="N65" s="23"/>
      <c r="O65" s="23"/>
    </row>
    <row r="66" spans="1:15">
      <c r="A66" s="23"/>
      <c r="B66" s="23"/>
      <c r="C66" s="23"/>
      <c r="D66" s="23"/>
      <c r="E66" s="23"/>
      <c r="F66" s="23"/>
      <c r="G66" s="23"/>
      <c r="H66" s="23"/>
      <c r="I66" s="23"/>
      <c r="J66" s="23"/>
      <c r="K66" s="23"/>
      <c r="L66" s="23"/>
      <c r="M66" s="23"/>
      <c r="N66" s="23"/>
      <c r="O66" s="23"/>
    </row>
  </sheetData>
  <sheetProtection password="DDA1" sheet="1" objects="1" scenarios="1" selectLockedCells="1"/>
  <mergeCells count="15">
    <mergeCell ref="A24:N24"/>
    <mergeCell ref="A18:N18"/>
    <mergeCell ref="A19:N19"/>
    <mergeCell ref="A20:N20"/>
    <mergeCell ref="D49:J49"/>
    <mergeCell ref="B35:M35"/>
    <mergeCell ref="B40:M40"/>
    <mergeCell ref="B44:M44"/>
    <mergeCell ref="B12:M12"/>
    <mergeCell ref="A22:N22"/>
    <mergeCell ref="A23:N23"/>
    <mergeCell ref="B13:M13"/>
    <mergeCell ref="B14:M14"/>
    <mergeCell ref="B15:M15"/>
    <mergeCell ref="B16:M16"/>
  </mergeCells>
  <hyperlinks>
    <hyperlink ref="E30" r:id="rId1"/>
    <hyperlink ref="E29" r:id="rId2"/>
  </hyperlinks>
  <printOptions horizontalCentered="1" verticalCentered="1"/>
  <pageMargins left="0.70866141732283472" right="0.70866141732283472" top="0.74803149606299213" bottom="0.74803149606299213" header="0.31496062992125984" footer="0.31496062992125984"/>
  <pageSetup orientation="landscape" r:id="rId3"/>
  <headerFooter>
    <oddFooter>&amp;LCECR - Outil de compilation des données
Gabarit disponible au www.chus.qc.ca/cecr&amp;C&amp;A&amp;RContrôle de qualité TDM - volet physicien ou ingénieur</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AD31"/>
  <sheetViews>
    <sheetView showGridLines="0" zoomScaleNormal="100" workbookViewId="0">
      <selection activeCell="B21" sqref="B21"/>
    </sheetView>
  </sheetViews>
  <sheetFormatPr baseColWidth="10" defaultColWidth="11.42578125" defaultRowHeight="15"/>
  <cols>
    <col min="1" max="1" width="26.140625" customWidth="1"/>
    <col min="2" max="6" width="11.85546875" customWidth="1"/>
    <col min="7" max="7" width="13.7109375" customWidth="1"/>
    <col min="8" max="8" width="14.85546875" style="77" customWidth="1"/>
    <col min="9" max="9" width="17.140625" customWidth="1"/>
    <col min="10" max="10" width="18.5703125" customWidth="1"/>
    <col min="11" max="11" width="17" customWidth="1"/>
    <col min="12" max="12" width="17.5703125" style="1" customWidth="1"/>
    <col min="13" max="13" width="11.85546875" style="4" customWidth="1"/>
    <col min="14" max="14" width="12.42578125" customWidth="1"/>
    <col min="15" max="15" width="9.5703125" customWidth="1"/>
    <col min="16" max="16" width="10.85546875" customWidth="1"/>
    <col min="17" max="17" width="11" customWidth="1"/>
    <col min="18" max="18" width="14.28515625" customWidth="1"/>
    <col min="20" max="20" width="13.7109375" customWidth="1"/>
    <col min="21" max="21" width="14.5703125" customWidth="1"/>
    <col min="22" max="22" width="17.42578125" customWidth="1"/>
    <col min="28" max="32" width="0" hidden="1" customWidth="1"/>
  </cols>
  <sheetData>
    <row r="1" spans="1:30" s="77" customFormat="1" ht="30" customHeight="1">
      <c r="A1" s="1699" t="s">
        <v>316</v>
      </c>
      <c r="B1" s="1699"/>
      <c r="C1" s="1699"/>
      <c r="D1" s="1699"/>
      <c r="E1" s="1699"/>
      <c r="F1" s="1699"/>
      <c r="G1" s="1699"/>
      <c r="H1" s="1699"/>
      <c r="I1" s="1699"/>
      <c r="J1" s="1699"/>
      <c r="K1" s="1699"/>
      <c r="L1" s="1699"/>
    </row>
    <row r="2" spans="1:30" s="77" customFormat="1" ht="13.5" customHeight="1"/>
    <row r="3" spans="1:30" s="51" customFormat="1" ht="30" customHeight="1">
      <c r="A3" s="1777" t="s">
        <v>956</v>
      </c>
      <c r="B3" s="1777"/>
      <c r="C3" s="1777"/>
      <c r="D3" s="1777"/>
      <c r="E3" s="1777"/>
      <c r="F3" s="1777"/>
      <c r="G3" s="1777"/>
      <c r="H3" s="1777"/>
      <c r="I3" s="1777"/>
      <c r="J3" s="1777"/>
      <c r="K3" s="1777"/>
      <c r="L3" s="1777"/>
    </row>
    <row r="4" spans="1:30" s="77" customFormat="1" ht="7.5" customHeight="1">
      <c r="L4" s="1"/>
      <c r="M4" s="4"/>
    </row>
    <row r="5" spans="1:30" ht="15" customHeight="1">
      <c r="A5" s="1742" t="s">
        <v>262</v>
      </c>
      <c r="B5" s="1742"/>
      <c r="C5" s="1742"/>
      <c r="D5" s="1742"/>
      <c r="E5" s="1742"/>
      <c r="F5" s="1742"/>
      <c r="G5" s="1742"/>
      <c r="H5" s="1742"/>
      <c r="I5" s="1742"/>
      <c r="J5" s="1742"/>
      <c r="K5" s="1742"/>
      <c r="L5" s="1742"/>
      <c r="AD5" s="48"/>
    </row>
    <row r="6" spans="1:30" ht="7.5" customHeight="1">
      <c r="A6" s="4"/>
      <c r="B6" s="4"/>
      <c r="C6" s="4"/>
      <c r="D6" s="4"/>
      <c r="E6" s="4"/>
      <c r="F6" s="4"/>
      <c r="G6" s="4"/>
      <c r="H6" s="170"/>
      <c r="I6" s="4"/>
      <c r="J6" s="4"/>
      <c r="AD6" s="47"/>
    </row>
    <row r="7" spans="1:30" ht="15" customHeight="1">
      <c r="A7" s="1742" t="s">
        <v>263</v>
      </c>
      <c r="B7" s="1742"/>
      <c r="C7" s="1742"/>
      <c r="D7" s="1742"/>
      <c r="E7" s="1742"/>
      <c r="F7" s="1742"/>
      <c r="G7" s="1742"/>
      <c r="H7" s="1742"/>
      <c r="I7" s="1742"/>
      <c r="J7" s="1742"/>
      <c r="K7" s="1742"/>
      <c r="L7" s="1742"/>
      <c r="AD7" s="48"/>
    </row>
    <row r="8" spans="1:30" ht="7.5" customHeight="1">
      <c r="A8" s="4"/>
      <c r="B8" s="4"/>
      <c r="C8" s="4"/>
      <c r="D8" s="4"/>
      <c r="E8" s="4"/>
      <c r="F8" s="4"/>
      <c r="G8" s="4"/>
      <c r="H8" s="170"/>
      <c r="I8" s="4"/>
      <c r="J8" s="4"/>
    </row>
    <row r="9" spans="1:30" ht="15" customHeight="1">
      <c r="A9" s="1783" t="s">
        <v>264</v>
      </c>
      <c r="B9" s="1783"/>
      <c r="C9" s="1783"/>
      <c r="D9" s="1783"/>
      <c r="E9" s="1783"/>
      <c r="F9" s="1783"/>
      <c r="G9" s="1783"/>
      <c r="H9" s="1783"/>
      <c r="I9" s="1783"/>
      <c r="J9" s="1783"/>
      <c r="K9" s="1783"/>
      <c r="L9" s="1783"/>
      <c r="N9" s="4"/>
    </row>
    <row r="10" spans="1:30" ht="15" customHeight="1">
      <c r="A10" s="1781" t="s">
        <v>859</v>
      </c>
      <c r="B10" s="1782"/>
      <c r="C10" s="1782"/>
      <c r="D10" s="1782"/>
      <c r="E10" s="1782"/>
      <c r="F10" s="1782"/>
      <c r="G10" s="1782"/>
      <c r="H10" s="1782"/>
      <c r="I10" s="1782"/>
      <c r="J10" s="1782"/>
      <c r="K10" s="1782"/>
      <c r="L10" s="1782"/>
      <c r="N10" s="4"/>
    </row>
    <row r="11" spans="1:30" ht="1.5" customHeight="1">
      <c r="A11" s="156"/>
      <c r="B11" s="138"/>
      <c r="C11" s="138"/>
      <c r="D11" s="138"/>
      <c r="E11" s="138"/>
      <c r="F11" s="138"/>
      <c r="G11" s="138"/>
      <c r="H11" s="138"/>
      <c r="I11" s="126"/>
      <c r="J11" s="126"/>
      <c r="K11" s="126"/>
      <c r="L11" s="4"/>
      <c r="N11" s="4"/>
      <c r="AD11" s="47" t="s">
        <v>44</v>
      </c>
    </row>
    <row r="12" spans="1:30" ht="7.5" customHeight="1">
      <c r="A12" s="4"/>
      <c r="B12" s="4"/>
      <c r="C12" s="4"/>
      <c r="D12" s="4"/>
      <c r="E12" s="4"/>
      <c r="F12" s="4"/>
      <c r="G12" s="4"/>
      <c r="H12" s="170"/>
      <c r="I12" s="4"/>
      <c r="J12" s="4"/>
      <c r="AD12" s="47"/>
    </row>
    <row r="13" spans="1:30" ht="30" customHeight="1">
      <c r="A13" s="1756" t="s">
        <v>304</v>
      </c>
      <c r="B13" s="1756"/>
      <c r="C13" s="1756"/>
      <c r="D13" s="1756"/>
      <c r="E13" s="1756"/>
      <c r="F13" s="1756"/>
      <c r="G13" s="1756"/>
      <c r="H13" s="1756"/>
      <c r="I13" s="1756"/>
      <c r="J13" s="1756"/>
      <c r="K13" s="1756"/>
      <c r="L13" s="1756"/>
      <c r="M13"/>
      <c r="AD13" s="47" t="s">
        <v>45</v>
      </c>
    </row>
    <row r="14" spans="1:30" s="77" customFormat="1" ht="0.75" customHeight="1">
      <c r="A14" s="157"/>
      <c r="B14" s="129"/>
      <c r="C14" s="129"/>
      <c r="D14" s="129"/>
      <c r="E14" s="129"/>
      <c r="F14" s="129"/>
      <c r="G14" s="129"/>
      <c r="H14" s="129"/>
      <c r="I14" s="129"/>
      <c r="J14" s="129"/>
      <c r="K14" s="129"/>
      <c r="AD14" s="47"/>
    </row>
    <row r="15" spans="1:30" s="77" customFormat="1" ht="8.25" customHeight="1">
      <c r="AD15" s="47"/>
    </row>
    <row r="16" spans="1:30" ht="46.5" customHeight="1">
      <c r="A16" s="1756" t="s">
        <v>305</v>
      </c>
      <c r="B16" s="1756"/>
      <c r="C16" s="1756"/>
      <c r="D16" s="1756"/>
      <c r="E16" s="1756"/>
      <c r="F16" s="1756"/>
      <c r="G16" s="1756"/>
      <c r="H16" s="1756"/>
      <c r="I16" s="1756"/>
      <c r="J16" s="1756"/>
      <c r="K16" s="1756"/>
      <c r="L16" s="1756"/>
      <c r="M16"/>
      <c r="AD16" s="47" t="s">
        <v>115</v>
      </c>
    </row>
    <row r="17" spans="1:30" ht="12" customHeight="1">
      <c r="A17" s="1"/>
      <c r="B17" s="1"/>
      <c r="C17" s="1"/>
      <c r="D17" s="1"/>
      <c r="E17" s="1"/>
      <c r="F17" s="1"/>
      <c r="G17" s="1"/>
      <c r="H17" s="238"/>
      <c r="I17" s="1"/>
      <c r="J17" s="1"/>
      <c r="K17" s="4"/>
      <c r="L17"/>
      <c r="M17"/>
    </row>
    <row r="18" spans="1:30" s="51" customFormat="1" ht="18.75" customHeight="1">
      <c r="A18" s="2031" t="s">
        <v>43</v>
      </c>
      <c r="B18" s="2031" t="s">
        <v>161</v>
      </c>
      <c r="C18" s="2031"/>
      <c r="D18" s="2031"/>
      <c r="E18" s="2031"/>
      <c r="F18" s="2031"/>
      <c r="G18" s="2031"/>
      <c r="H18" s="2031"/>
      <c r="I18" s="2031"/>
      <c r="J18" s="2031"/>
      <c r="K18"/>
      <c r="L18"/>
      <c r="AD18" s="47" t="s">
        <v>164</v>
      </c>
    </row>
    <row r="19" spans="1:30" s="51" customFormat="1" ht="30" customHeight="1">
      <c r="A19" s="2032"/>
      <c r="B19" s="2028" t="s">
        <v>163</v>
      </c>
      <c r="C19" s="2028" t="s">
        <v>38</v>
      </c>
      <c r="D19" s="2028" t="s">
        <v>39</v>
      </c>
      <c r="E19" s="2026" t="s">
        <v>162</v>
      </c>
      <c r="F19" s="2027"/>
      <c r="G19" s="2028" t="s">
        <v>1017</v>
      </c>
      <c r="H19" s="2028" t="s">
        <v>1018</v>
      </c>
      <c r="I19" s="2028" t="s">
        <v>568</v>
      </c>
      <c r="J19" s="2030" t="s">
        <v>1085</v>
      </c>
    </row>
    <row r="20" spans="1:30" s="51" customFormat="1" ht="59.25" customHeight="1">
      <c r="A20" s="2032"/>
      <c r="B20" s="2027"/>
      <c r="C20" s="2028"/>
      <c r="D20" s="2028"/>
      <c r="E20" s="763" t="s">
        <v>41</v>
      </c>
      <c r="F20" s="763" t="s">
        <v>40</v>
      </c>
      <c r="G20" s="2027"/>
      <c r="H20" s="2027"/>
      <c r="I20" s="2027"/>
      <c r="J20" s="2030"/>
      <c r="AC20" s="51" t="s">
        <v>165</v>
      </c>
    </row>
    <row r="21" spans="1:30" s="51" customFormat="1" ht="18.75" customHeight="1">
      <c r="A21" s="1697" t="s">
        <v>62</v>
      </c>
      <c r="B21" s="488"/>
      <c r="C21" s="488"/>
      <c r="D21" s="488"/>
      <c r="E21" s="488"/>
      <c r="F21" s="488"/>
      <c r="G21" s="488"/>
      <c r="H21" s="488"/>
      <c r="I21" s="489" t="str">
        <f>IF(OR(G21="",H21=""),"",ABS(G21-H21)/H21)</f>
        <v/>
      </c>
      <c r="J21" s="490" t="str">
        <f>IF(I21="","", IF(I21&lt;=20%, "Conforme", "Non conforme"))</f>
        <v/>
      </c>
      <c r="AC21" s="51" t="s">
        <v>166</v>
      </c>
    </row>
    <row r="22" spans="1:30" s="51" customFormat="1" ht="18.75" customHeight="1">
      <c r="A22" s="2025"/>
      <c r="B22" s="465"/>
      <c r="C22" s="465"/>
      <c r="D22" s="465"/>
      <c r="E22" s="465"/>
      <c r="F22" s="465"/>
      <c r="G22" s="465"/>
      <c r="H22" s="465"/>
      <c r="I22" s="485" t="str">
        <f t="shared" ref="I22:I27" si="0">IF(OR(G22="",H22=""),"",ABS(G22-H22)/H22)</f>
        <v/>
      </c>
      <c r="J22" s="491" t="str">
        <f t="shared" ref="J22:J28" si="1">IF(I22="","", IF(I22&lt;=20%, "Conforme", "Non conforme"))</f>
        <v/>
      </c>
      <c r="K22" s="50"/>
      <c r="AC22" s="51" t="s">
        <v>167</v>
      </c>
    </row>
    <row r="23" spans="1:30" s="51" customFormat="1" ht="18.75" customHeight="1">
      <c r="A23" s="1697" t="s">
        <v>63</v>
      </c>
      <c r="B23" s="465"/>
      <c r="C23" s="465"/>
      <c r="D23" s="465"/>
      <c r="E23" s="465"/>
      <c r="F23" s="465"/>
      <c r="G23" s="465"/>
      <c r="H23" s="465"/>
      <c r="I23" s="485" t="str">
        <f t="shared" si="0"/>
        <v/>
      </c>
      <c r="J23" s="491" t="str">
        <f t="shared" si="1"/>
        <v/>
      </c>
      <c r="K23" s="50"/>
      <c r="AC23" s="51" t="s">
        <v>168</v>
      </c>
    </row>
    <row r="24" spans="1:30" s="51" customFormat="1" ht="18.75" customHeight="1">
      <c r="A24" s="2025"/>
      <c r="B24" s="465"/>
      <c r="C24" s="465"/>
      <c r="D24" s="465"/>
      <c r="E24" s="465"/>
      <c r="F24" s="465"/>
      <c r="G24" s="465"/>
      <c r="H24" s="465"/>
      <c r="I24" s="485" t="str">
        <f t="shared" si="0"/>
        <v/>
      </c>
      <c r="J24" s="491" t="str">
        <f t="shared" si="1"/>
        <v/>
      </c>
      <c r="K24" s="50"/>
    </row>
    <row r="25" spans="1:30" s="51" customFormat="1" ht="18.75" customHeight="1">
      <c r="A25" s="834" t="s">
        <v>202</v>
      </c>
      <c r="B25" s="465"/>
      <c r="C25" s="465"/>
      <c r="D25" s="465"/>
      <c r="E25" s="465"/>
      <c r="F25" s="465"/>
      <c r="G25" s="465"/>
      <c r="H25" s="465"/>
      <c r="I25" s="485" t="str">
        <f t="shared" si="0"/>
        <v/>
      </c>
      <c r="J25" s="491" t="str">
        <f t="shared" si="1"/>
        <v/>
      </c>
      <c r="K25" s="50"/>
      <c r="AB25" s="47" t="s">
        <v>169</v>
      </c>
    </row>
    <row r="26" spans="1:30" s="51" customFormat="1" ht="18.75" customHeight="1">
      <c r="A26" s="1908"/>
      <c r="B26" s="465"/>
      <c r="C26" s="465"/>
      <c r="D26" s="465"/>
      <c r="E26" s="465"/>
      <c r="F26" s="465"/>
      <c r="G26" s="465"/>
      <c r="H26" s="465"/>
      <c r="I26" s="485" t="str">
        <f t="shared" si="0"/>
        <v/>
      </c>
      <c r="J26" s="491" t="str">
        <f t="shared" si="1"/>
        <v/>
      </c>
      <c r="K26" s="50"/>
      <c r="AB26" s="47" t="s">
        <v>157</v>
      </c>
    </row>
    <row r="27" spans="1:30" s="51" customFormat="1" ht="18.75" customHeight="1">
      <c r="A27" s="834" t="s">
        <v>184</v>
      </c>
      <c r="B27" s="465"/>
      <c r="C27" s="465"/>
      <c r="D27" s="465"/>
      <c r="E27" s="465"/>
      <c r="F27" s="465"/>
      <c r="G27" s="465"/>
      <c r="H27" s="465"/>
      <c r="I27" s="485" t="str">
        <f t="shared" si="0"/>
        <v/>
      </c>
      <c r="J27" s="491" t="str">
        <f t="shared" si="1"/>
        <v/>
      </c>
      <c r="AB27" s="47" t="s">
        <v>156</v>
      </c>
    </row>
    <row r="28" spans="1:30" s="51" customFormat="1" ht="18.75" customHeight="1">
      <c r="A28" s="1908"/>
      <c r="B28" s="465"/>
      <c r="C28" s="465"/>
      <c r="D28" s="465"/>
      <c r="E28" s="465"/>
      <c r="F28" s="465"/>
      <c r="G28" s="465"/>
      <c r="H28" s="465"/>
      <c r="I28" s="485" t="str">
        <f>IF(OR(G28="",H28=""),"",ABS(G28-H28)/H28)</f>
        <v/>
      </c>
      <c r="J28" s="491" t="str">
        <f t="shared" si="1"/>
        <v/>
      </c>
    </row>
    <row r="29" spans="1:30" s="51" customFormat="1" ht="37.5" customHeight="1">
      <c r="A29" s="755" t="s">
        <v>133</v>
      </c>
      <c r="B29" s="1894"/>
      <c r="C29" s="2029"/>
      <c r="D29" s="2029"/>
      <c r="E29" s="2029"/>
      <c r="F29" s="2029"/>
      <c r="G29" s="2029"/>
      <c r="H29" s="2029"/>
      <c r="I29" s="2029"/>
      <c r="J29" s="2029"/>
      <c r="K29" s="50"/>
    </row>
    <row r="30" spans="1:30" s="51" customFormat="1" ht="37.5" customHeight="1">
      <c r="A30" s="755" t="s">
        <v>73</v>
      </c>
      <c r="B30" s="1894"/>
      <c r="C30" s="2029"/>
      <c r="D30" s="2029"/>
      <c r="E30" s="2029"/>
      <c r="F30" s="2029"/>
      <c r="G30" s="2029"/>
      <c r="H30" s="2029"/>
      <c r="I30" s="2029"/>
      <c r="J30" s="2029"/>
      <c r="K30" s="50"/>
    </row>
    <row r="31" spans="1:30" s="51" customFormat="1" ht="37.5" customHeight="1">
      <c r="A31" s="492" t="s">
        <v>71</v>
      </c>
      <c r="B31" s="2023"/>
      <c r="C31" s="2024"/>
      <c r="D31" s="2024"/>
      <c r="E31" s="2024"/>
      <c r="F31" s="2024"/>
      <c r="G31" s="2024"/>
      <c r="H31" s="2024"/>
      <c r="I31" s="2024"/>
      <c r="J31" s="2024"/>
      <c r="K31" s="50"/>
    </row>
  </sheetData>
  <sheetProtection password="DDA1" sheet="1" objects="1" scenarios="1" selectLockedCells="1"/>
  <mergeCells count="25">
    <mergeCell ref="A1:L1"/>
    <mergeCell ref="A3:L3"/>
    <mergeCell ref="A13:L13"/>
    <mergeCell ref="A16:L16"/>
    <mergeCell ref="C19:C20"/>
    <mergeCell ref="A5:L5"/>
    <mergeCell ref="A7:L7"/>
    <mergeCell ref="A9:L9"/>
    <mergeCell ref="A10:L10"/>
    <mergeCell ref="B18:J18"/>
    <mergeCell ref="B31:J31"/>
    <mergeCell ref="A27:A28"/>
    <mergeCell ref="A23:A24"/>
    <mergeCell ref="A25:A26"/>
    <mergeCell ref="E19:F19"/>
    <mergeCell ref="A21:A22"/>
    <mergeCell ref="D19:D20"/>
    <mergeCell ref="I19:I20"/>
    <mergeCell ref="B30:J30"/>
    <mergeCell ref="J19:J20"/>
    <mergeCell ref="B19:B20"/>
    <mergeCell ref="A18:A20"/>
    <mergeCell ref="G19:G20"/>
    <mergeCell ref="B29:J29"/>
    <mergeCell ref="H19:H20"/>
  </mergeCells>
  <dataValidations count="1">
    <dataValidation type="list" allowBlank="1" showInputMessage="1" showErrorMessage="1" sqref="B21:B28">
      <formula1>$AC$20:$AC$23</formula1>
    </dataValidation>
  </dataValidations>
  <printOptions horizontalCentered="1" verticalCentered="1"/>
  <pageMargins left="0.31496062992125984" right="0.31496062992125984" top="0.55118110236220474" bottom="0.35433070866141736" header="0.31496062992125984" footer="0.31496062992125984"/>
  <pageSetup scale="75" orientation="landscape" r:id="rId1"/>
  <headerFooter>
    <oddFooter>&amp;L&amp;10CECR - Outil de compilation des données
Gabarit disponible au www.chus.qc.ca/cecr&amp;C&amp;10&amp;A
&amp;R&amp;10Contrôle de qualité TDM - volet physicien ou ingénieur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DD74"/>
  <sheetViews>
    <sheetView showGridLines="0" zoomScaleNormal="100" zoomScaleSheetLayoutView="100" workbookViewId="0">
      <selection activeCell="D20" sqref="D20:G20"/>
    </sheetView>
  </sheetViews>
  <sheetFormatPr baseColWidth="10" defaultRowHeight="15.75" customHeight="1"/>
  <cols>
    <col min="1" max="7" width="14.28515625" style="6" customWidth="1"/>
    <col min="8" max="9" width="12.85546875" style="6" customWidth="1"/>
    <col min="10" max="10" width="12.7109375" style="6" customWidth="1"/>
    <col min="11" max="11" width="15" style="6" customWidth="1"/>
    <col min="12" max="12" width="25" style="6" customWidth="1"/>
    <col min="13" max="18" width="11.42578125" style="6"/>
    <col min="19" max="19" width="8.7109375" style="6" customWidth="1"/>
    <col min="20" max="20" width="11.42578125" style="6" hidden="1" customWidth="1"/>
    <col min="21" max="21" width="11.42578125" style="6" customWidth="1"/>
    <col min="22" max="27" width="11.42578125" style="6"/>
    <col min="28" max="28" width="21" style="6" hidden="1" customWidth="1"/>
    <col min="29" max="31" width="11.42578125" style="6" hidden="1" customWidth="1"/>
    <col min="32" max="32" width="0" style="6" hidden="1" customWidth="1"/>
    <col min="33" max="67" width="11.42578125" style="6"/>
    <col min="68" max="68" width="11.28515625" style="6" customWidth="1"/>
    <col min="69" max="104" width="11.42578125" style="6"/>
    <col min="105" max="106" width="11.42578125" style="6" customWidth="1"/>
    <col min="107" max="107" width="11.42578125" style="6" hidden="1" customWidth="1"/>
    <col min="108" max="108" width="11.42578125" style="6" customWidth="1"/>
    <col min="109" max="16384" width="11.42578125" style="6"/>
  </cols>
  <sheetData>
    <row r="1" spans="1:20" s="77" customFormat="1" ht="30" customHeight="1">
      <c r="A1" s="1699" t="s">
        <v>316</v>
      </c>
      <c r="B1" s="1699"/>
      <c r="C1" s="1699"/>
      <c r="D1" s="1699"/>
      <c r="E1" s="1699"/>
      <c r="F1" s="1699"/>
      <c r="G1" s="1699"/>
      <c r="H1" s="100"/>
      <c r="I1" s="100"/>
    </row>
    <row r="2" spans="1:20" s="77" customFormat="1" ht="13.5" customHeight="1"/>
    <row r="3" spans="1:20" s="51" customFormat="1" ht="30" customHeight="1">
      <c r="A3" s="1777" t="s">
        <v>867</v>
      </c>
      <c r="B3" s="1777"/>
      <c r="C3" s="1777"/>
      <c r="D3" s="1777"/>
      <c r="E3" s="1777"/>
      <c r="F3" s="1777"/>
      <c r="G3" s="1777"/>
      <c r="H3" s="127"/>
      <c r="I3" s="127"/>
    </row>
    <row r="4" spans="1:20" ht="7.5" customHeight="1"/>
    <row r="5" spans="1:20" ht="45" customHeight="1">
      <c r="A5" s="1756" t="s">
        <v>860</v>
      </c>
      <c r="B5" s="1756"/>
      <c r="C5" s="1756"/>
      <c r="D5" s="1756"/>
      <c r="E5" s="1756"/>
      <c r="F5" s="1756"/>
      <c r="G5" s="1756"/>
      <c r="H5" s="239"/>
      <c r="I5" s="239"/>
    </row>
    <row r="6" spans="1:20" ht="15.75" hidden="1" customHeight="1">
      <c r="A6" s="40" t="s">
        <v>307</v>
      </c>
      <c r="B6" s="40"/>
      <c r="C6" s="97"/>
      <c r="D6" s="97"/>
      <c r="E6" s="97"/>
      <c r="F6" s="97"/>
      <c r="G6" s="97"/>
      <c r="H6" s="32"/>
      <c r="I6" s="32"/>
    </row>
    <row r="7" spans="1:20" ht="7.5" customHeight="1"/>
    <row r="8" spans="1:20" ht="15" customHeight="1">
      <c r="A8" s="1779" t="s">
        <v>263</v>
      </c>
      <c r="B8" s="1742"/>
      <c r="C8" s="1742"/>
      <c r="D8" s="1742"/>
      <c r="E8" s="1742"/>
      <c r="F8" s="1742"/>
      <c r="G8" s="1742"/>
      <c r="H8" s="128"/>
      <c r="I8" s="128"/>
    </row>
    <row r="9" spans="1:20" ht="7.5" customHeight="1">
      <c r="A9" s="4"/>
      <c r="B9" s="4"/>
      <c r="C9" s="4"/>
      <c r="D9" s="4"/>
      <c r="E9" s="4"/>
      <c r="F9" s="4"/>
      <c r="G9" s="4"/>
      <c r="H9" s="4"/>
      <c r="I9" s="4"/>
    </row>
    <row r="10" spans="1:20" ht="15" customHeight="1">
      <c r="A10" s="1890" t="s">
        <v>265</v>
      </c>
      <c r="B10" s="1783"/>
      <c r="C10" s="1783"/>
      <c r="D10" s="1783"/>
      <c r="E10" s="1783"/>
      <c r="F10" s="1783"/>
      <c r="G10" s="1783"/>
      <c r="H10" s="240"/>
      <c r="I10" s="240"/>
    </row>
    <row r="11" spans="1:20" ht="15" customHeight="1">
      <c r="A11" s="1989" t="s">
        <v>338</v>
      </c>
      <c r="B11" s="1989"/>
      <c r="C11" s="1989"/>
      <c r="D11" s="1989"/>
      <c r="E11" s="1989"/>
      <c r="F11" s="1989"/>
      <c r="G11" s="1989"/>
      <c r="H11" s="138"/>
      <c r="I11" s="138"/>
    </row>
    <row r="12" spans="1:20" ht="15" customHeight="1">
      <c r="A12" s="1989" t="s">
        <v>339</v>
      </c>
      <c r="B12" s="1989"/>
      <c r="C12" s="1989"/>
      <c r="D12" s="1989"/>
      <c r="E12" s="1989"/>
      <c r="F12" s="1989"/>
      <c r="G12" s="1989"/>
      <c r="H12" s="143"/>
      <c r="I12" s="143"/>
    </row>
    <row r="13" spans="1:20" ht="15" customHeight="1">
      <c r="A13" s="1989" t="s">
        <v>340</v>
      </c>
      <c r="B13" s="1989"/>
      <c r="C13" s="1989"/>
      <c r="D13" s="1989"/>
      <c r="E13" s="1989"/>
      <c r="F13" s="1989"/>
      <c r="G13" s="1989"/>
      <c r="H13" s="138"/>
      <c r="I13" s="138"/>
      <c r="T13" s="7" t="s">
        <v>64</v>
      </c>
    </row>
    <row r="14" spans="1:20" ht="20.25" hidden="1" customHeight="1">
      <c r="A14" s="142"/>
      <c r="B14" s="2096"/>
      <c r="C14" s="2096"/>
      <c r="D14" s="2096"/>
      <c r="E14" s="2096"/>
      <c r="F14" s="2096"/>
      <c r="G14" s="2096"/>
      <c r="H14" s="2096"/>
      <c r="I14" s="2096"/>
      <c r="T14" s="7" t="s">
        <v>49</v>
      </c>
    </row>
    <row r="15" spans="1:20" ht="7.5" customHeight="1">
      <c r="A15" s="4"/>
      <c r="B15" s="4"/>
      <c r="C15" s="4"/>
      <c r="D15" s="4"/>
      <c r="E15" s="4"/>
      <c r="F15" s="4"/>
      <c r="G15" s="4"/>
      <c r="H15" s="4"/>
      <c r="I15" s="4"/>
      <c r="T15" s="7" t="s">
        <v>50</v>
      </c>
    </row>
    <row r="16" spans="1:20" ht="45" customHeight="1">
      <c r="A16" s="2095" t="s">
        <v>957</v>
      </c>
      <c r="B16" s="2095"/>
      <c r="C16" s="2095"/>
      <c r="D16" s="2095"/>
      <c r="E16" s="2095"/>
      <c r="F16" s="2095"/>
      <c r="G16" s="2095"/>
      <c r="H16" s="240"/>
      <c r="I16" s="240"/>
      <c r="J16" s="108"/>
      <c r="K16" s="108"/>
      <c r="L16" s="108"/>
    </row>
    <row r="17" spans="1:107" ht="45" customHeight="1">
      <c r="A17" s="2097" t="s">
        <v>345</v>
      </c>
      <c r="B17" s="2097"/>
      <c r="C17" s="2097"/>
      <c r="D17" s="2097"/>
      <c r="E17" s="2097"/>
      <c r="F17" s="2097"/>
      <c r="G17" s="2097"/>
      <c r="H17" s="245"/>
      <c r="I17" s="241"/>
      <c r="J17" s="108"/>
      <c r="K17" s="108"/>
      <c r="L17" s="108"/>
      <c r="T17" s="7" t="s">
        <v>51</v>
      </c>
      <c r="U17" s="7"/>
    </row>
    <row r="18" spans="1:107" ht="31.5" hidden="1" customHeight="1">
      <c r="A18" s="159"/>
      <c r="B18" s="2083"/>
      <c r="C18" s="2083"/>
      <c r="D18" s="2083"/>
      <c r="E18" s="2083"/>
      <c r="F18" s="2083"/>
      <c r="G18" s="2083"/>
      <c r="H18" s="2083"/>
      <c r="I18" s="2083"/>
      <c r="J18" s="108"/>
      <c r="K18" s="108"/>
      <c r="L18" s="108"/>
      <c r="T18" s="7" t="s">
        <v>32</v>
      </c>
      <c r="U18" s="7"/>
    </row>
    <row r="19" spans="1:107" ht="18" customHeight="1">
      <c r="T19" s="7" t="s">
        <v>52</v>
      </c>
      <c r="U19" s="7"/>
    </row>
    <row r="20" spans="1:107" ht="18.75" customHeight="1">
      <c r="A20" s="2054" t="s">
        <v>958</v>
      </c>
      <c r="B20" s="2078"/>
      <c r="C20" s="2079"/>
      <c r="D20" s="2052"/>
      <c r="E20" s="2053"/>
      <c r="F20" s="2053"/>
      <c r="G20" s="2053"/>
      <c r="H20" s="240"/>
      <c r="I20" s="240"/>
      <c r="J20" s="108"/>
      <c r="K20" s="108"/>
      <c r="L20" s="108"/>
      <c r="T20" s="7" t="s">
        <v>156</v>
      </c>
    </row>
    <row r="21" spans="1:107" ht="12" customHeight="1">
      <c r="H21" s="245"/>
      <c r="I21" s="241"/>
      <c r="J21" s="108"/>
      <c r="K21" s="108"/>
      <c r="L21" s="108"/>
      <c r="T21" s="7" t="s">
        <v>51</v>
      </c>
      <c r="U21" s="7"/>
    </row>
    <row r="22" spans="1:107" ht="29.25" hidden="1" customHeight="1">
      <c r="A22" s="2080" t="s">
        <v>0</v>
      </c>
      <c r="B22" s="2081"/>
      <c r="C22" s="2081"/>
      <c r="D22" s="2081"/>
      <c r="E22" s="2081"/>
      <c r="F22" s="2081"/>
      <c r="G22" s="2082"/>
      <c r="H22" s="333"/>
      <c r="I22" s="333"/>
      <c r="J22" s="108"/>
      <c r="K22" s="108"/>
      <c r="L22" s="108"/>
      <c r="T22" s="7" t="s">
        <v>32</v>
      </c>
      <c r="U22" s="7"/>
    </row>
    <row r="23" spans="1:107" ht="18.75" customHeight="1">
      <c r="A23" s="2056" t="s">
        <v>0</v>
      </c>
      <c r="B23" s="2056"/>
      <c r="C23" s="2056"/>
      <c r="D23" s="2056"/>
      <c r="E23" s="2056"/>
      <c r="F23" s="2056"/>
      <c r="G23" s="2056"/>
      <c r="H23" s="243"/>
      <c r="I23" s="243"/>
      <c r="J23" s="243"/>
      <c r="K23" s="243"/>
      <c r="L23" s="243"/>
      <c r="M23" s="243"/>
      <c r="T23" s="34"/>
      <c r="AD23" s="35" t="s">
        <v>48</v>
      </c>
    </row>
    <row r="24" spans="1:107" ht="15" hidden="1" customHeight="1" thickBot="1">
      <c r="A24" s="2070" t="s">
        <v>598</v>
      </c>
      <c r="B24" s="2086" t="s">
        <v>47</v>
      </c>
      <c r="C24" s="2086" t="s">
        <v>489</v>
      </c>
      <c r="D24" s="2086" t="s">
        <v>306</v>
      </c>
      <c r="E24" s="2086" t="s">
        <v>14</v>
      </c>
      <c r="F24" s="498"/>
      <c r="G24" s="495"/>
      <c r="H24" s="243"/>
      <c r="I24" s="243"/>
      <c r="J24" s="243"/>
      <c r="K24" s="243"/>
      <c r="L24" s="243"/>
      <c r="M24" s="243"/>
      <c r="AD24" s="7" t="s">
        <v>50</v>
      </c>
    </row>
    <row r="25" spans="1:107" ht="59.25" customHeight="1">
      <c r="A25" s="2077"/>
      <c r="B25" s="2087"/>
      <c r="C25" s="2087"/>
      <c r="D25" s="2087"/>
      <c r="E25" s="2087"/>
      <c r="F25" s="511" t="s">
        <v>195</v>
      </c>
      <c r="G25" s="512" t="s">
        <v>1</v>
      </c>
      <c r="H25" s="243"/>
      <c r="I25" s="243"/>
      <c r="J25" s="243"/>
      <c r="K25" s="243"/>
      <c r="L25" s="243"/>
      <c r="M25" s="243"/>
      <c r="AD25" s="34" t="s">
        <v>196</v>
      </c>
    </row>
    <row r="26" spans="1:107" ht="37.5" customHeight="1">
      <c r="A26" s="494"/>
      <c r="B26" s="499"/>
      <c r="C26" s="499"/>
      <c r="D26" s="499"/>
      <c r="E26" s="499"/>
      <c r="F26" s="499"/>
      <c r="G26" s="497"/>
      <c r="H26" s="243"/>
      <c r="I26" s="243"/>
      <c r="J26" s="243"/>
      <c r="K26" s="243"/>
      <c r="L26" s="243"/>
      <c r="M26" s="243"/>
      <c r="O26" s="243"/>
    </row>
    <row r="27" spans="1:107" ht="18.75" customHeight="1">
      <c r="A27" s="2056" t="s">
        <v>861</v>
      </c>
      <c r="B27" s="2070"/>
      <c r="C27" s="1752" t="s">
        <v>569</v>
      </c>
      <c r="D27" s="1752"/>
      <c r="E27" s="1752"/>
      <c r="F27" s="2088"/>
      <c r="G27" s="2088"/>
      <c r="H27" s="243"/>
      <c r="I27" s="243"/>
      <c r="J27" s="243"/>
      <c r="K27" s="243"/>
      <c r="L27" s="243"/>
      <c r="M27" s="243"/>
      <c r="AD27" s="35" t="s">
        <v>48</v>
      </c>
    </row>
    <row r="28" spans="1:107" ht="18.75" customHeight="1">
      <c r="A28" s="2071"/>
      <c r="B28" s="2072"/>
      <c r="C28" s="522" t="s">
        <v>570</v>
      </c>
      <c r="D28" s="522" t="s">
        <v>571</v>
      </c>
      <c r="E28" s="522" t="s">
        <v>572</v>
      </c>
      <c r="F28" s="2089" t="s">
        <v>573</v>
      </c>
      <c r="G28" s="1752"/>
      <c r="H28" s="243"/>
      <c r="I28" s="243"/>
      <c r="J28" s="243"/>
      <c r="K28" s="243"/>
      <c r="L28" s="243"/>
      <c r="M28" s="243"/>
      <c r="DC28" s="7" t="s">
        <v>191</v>
      </c>
    </row>
    <row r="29" spans="1:107" ht="31.5" customHeight="1">
      <c r="A29" s="2090"/>
      <c r="B29" s="2091"/>
      <c r="C29" s="501"/>
      <c r="D29" s="501"/>
      <c r="E29" s="501"/>
      <c r="F29" s="2084"/>
      <c r="G29" s="2085"/>
      <c r="H29" s="243"/>
      <c r="I29" s="243"/>
      <c r="J29" s="243"/>
      <c r="K29" s="243"/>
      <c r="L29" s="243"/>
      <c r="M29" s="243"/>
      <c r="DC29" s="7" t="s">
        <v>192</v>
      </c>
    </row>
    <row r="30" spans="1:107" ht="27.75" customHeight="1">
      <c r="A30" s="2085"/>
      <c r="B30" s="2092"/>
      <c r="C30" s="513"/>
      <c r="D30" s="513"/>
      <c r="E30" s="513"/>
      <c r="F30" s="2093"/>
      <c r="G30" s="2094"/>
      <c r="H30" s="243"/>
      <c r="I30" s="243"/>
      <c r="J30" s="243"/>
      <c r="K30" s="243"/>
      <c r="L30" s="243"/>
      <c r="DB30" s="7"/>
      <c r="DC30" s="7" t="s">
        <v>190</v>
      </c>
    </row>
    <row r="31" spans="1:107" ht="26.25" customHeight="1">
      <c r="A31" s="2038" t="s">
        <v>865</v>
      </c>
      <c r="B31" s="2039"/>
      <c r="C31" s="2040"/>
      <c r="D31" s="2041"/>
      <c r="E31" s="2041"/>
      <c r="F31" s="2041"/>
      <c r="G31" s="2042"/>
      <c r="H31" s="243"/>
      <c r="I31" s="243"/>
      <c r="J31" s="243"/>
      <c r="K31" s="243"/>
      <c r="L31" s="243"/>
      <c r="M31" s="243"/>
      <c r="T31" s="7"/>
      <c r="U31" s="7"/>
    </row>
    <row r="32" spans="1:107" ht="27" customHeight="1">
      <c r="A32" s="2033" t="s">
        <v>133</v>
      </c>
      <c r="B32" s="2034"/>
      <c r="C32" s="2035"/>
      <c r="D32" s="2036"/>
      <c r="E32" s="2036"/>
      <c r="F32" s="2036"/>
      <c r="G32" s="2037"/>
      <c r="H32" s="243"/>
      <c r="I32" s="243"/>
      <c r="J32" s="243"/>
      <c r="K32" s="243"/>
      <c r="L32" s="243"/>
      <c r="M32" s="243"/>
      <c r="T32" s="7" t="s">
        <v>352</v>
      </c>
    </row>
    <row r="33" spans="1:108" ht="18.75" customHeight="1">
      <c r="H33" s="243"/>
      <c r="I33" s="243"/>
      <c r="J33" s="243"/>
      <c r="K33" s="243"/>
      <c r="L33" s="243"/>
      <c r="M33" s="243"/>
      <c r="T33" s="7" t="s">
        <v>353</v>
      </c>
    </row>
    <row r="34" spans="1:108" ht="36.75" customHeight="1">
      <c r="A34" s="2062" t="s">
        <v>866</v>
      </c>
      <c r="B34" s="2062"/>
      <c r="C34" s="2062"/>
      <c r="D34" s="2062"/>
      <c r="E34" s="2063"/>
      <c r="F34" s="2068"/>
      <c r="G34" s="2069"/>
      <c r="H34" s="243"/>
      <c r="I34" s="243"/>
      <c r="J34" s="243"/>
      <c r="K34" s="243"/>
      <c r="L34" s="243"/>
      <c r="M34" s="243"/>
      <c r="T34" s="34"/>
      <c r="AD34" s="35" t="s">
        <v>48</v>
      </c>
    </row>
    <row r="35" spans="1:108" ht="28.5" customHeight="1">
      <c r="A35" s="2062" t="s">
        <v>171</v>
      </c>
      <c r="B35" s="2063"/>
      <c r="C35" s="505" t="s">
        <v>65</v>
      </c>
      <c r="D35" s="507" t="s">
        <v>66</v>
      </c>
      <c r="E35" s="507" t="s">
        <v>67</v>
      </c>
      <c r="F35" s="507" t="s">
        <v>68</v>
      </c>
      <c r="G35" s="506" t="s">
        <v>170</v>
      </c>
      <c r="H35" s="243"/>
      <c r="I35" s="243"/>
      <c r="J35" s="243"/>
      <c r="K35" s="243"/>
      <c r="L35" s="243"/>
      <c r="M35" s="243"/>
      <c r="AD35" s="7" t="s">
        <v>50</v>
      </c>
    </row>
    <row r="36" spans="1:108" ht="24.95" customHeight="1">
      <c r="A36" s="2057" t="s">
        <v>862</v>
      </c>
      <c r="B36" s="2058"/>
      <c r="C36" s="508"/>
      <c r="D36" s="509"/>
      <c r="E36" s="509"/>
      <c r="F36" s="509"/>
      <c r="G36" s="509"/>
      <c r="H36" s="243"/>
      <c r="I36" s="243"/>
      <c r="J36" s="243"/>
      <c r="K36" s="243"/>
      <c r="L36" s="243"/>
      <c r="M36" s="243"/>
      <c r="AD36" s="34" t="s">
        <v>196</v>
      </c>
    </row>
    <row r="37" spans="1:108" ht="18.75" customHeight="1">
      <c r="A37" s="2045" t="s">
        <v>863</v>
      </c>
      <c r="B37" s="2046"/>
      <c r="C37" s="2066" t="str">
        <f>IF(OR(C36="",D36="",E36="",F36="",G36=""),"", G36/3+(C36+D36+E36+F36)/6)</f>
        <v/>
      </c>
      <c r="D37" s="2067"/>
      <c r="E37" s="2067"/>
      <c r="F37" s="2067"/>
      <c r="G37" s="2067"/>
      <c r="H37" s="243"/>
      <c r="I37" s="243"/>
      <c r="J37" s="243"/>
      <c r="K37" s="243"/>
      <c r="L37" s="243"/>
      <c r="M37" s="243"/>
      <c r="O37" s="243"/>
    </row>
    <row r="38" spans="1:108" ht="18.75" customHeight="1">
      <c r="A38" s="2046" t="s">
        <v>864</v>
      </c>
      <c r="B38" s="2059"/>
      <c r="C38" s="2073" t="str">
        <f>IF(C37="","",IF(AND(F34="Séquentiel",A26= "Hélicoïdal",G26&lt;&gt;""),C37/G26, C37))</f>
        <v/>
      </c>
      <c r="D38" s="2074"/>
      <c r="E38" s="2074"/>
      <c r="F38" s="2074"/>
      <c r="G38" s="2075"/>
      <c r="H38" s="243"/>
      <c r="I38" s="243"/>
      <c r="J38" s="243"/>
      <c r="K38" s="243"/>
      <c r="L38" s="243"/>
      <c r="M38" s="243"/>
      <c r="AD38" s="35" t="s">
        <v>48</v>
      </c>
    </row>
    <row r="39" spans="1:108" ht="21.75" customHeight="1">
      <c r="A39" s="2045" t="s">
        <v>58</v>
      </c>
      <c r="B39" s="2046"/>
      <c r="C39" s="2043" t="str">
        <f>IF(OR(C31="",C38=""),"", ABS(C31-C38)/C38)</f>
        <v/>
      </c>
      <c r="D39" s="2044"/>
      <c r="E39" s="2044"/>
      <c r="F39" s="2044"/>
      <c r="G39" s="2044"/>
      <c r="H39" s="243"/>
      <c r="I39" s="243"/>
      <c r="J39" s="243"/>
      <c r="K39" s="243"/>
      <c r="L39" s="243"/>
      <c r="M39" s="243"/>
      <c r="DC39" s="7" t="s">
        <v>191</v>
      </c>
    </row>
    <row r="40" spans="1:108" ht="24.75" customHeight="1">
      <c r="A40" s="2045" t="s">
        <v>1019</v>
      </c>
      <c r="B40" s="2046"/>
      <c r="C40" s="1929" t="str">
        <f>IF(C39="","",IF(C39&lt;=20%,"Conforme","Non conforme"))</f>
        <v/>
      </c>
      <c r="D40" s="2060"/>
      <c r="E40" s="2060"/>
      <c r="F40" s="2060"/>
      <c r="G40" s="2060"/>
      <c r="H40" s="243"/>
      <c r="I40" s="243"/>
      <c r="J40" s="243"/>
      <c r="K40" s="243"/>
      <c r="L40" s="243"/>
      <c r="M40" s="243"/>
      <c r="DC40" s="7" t="s">
        <v>192</v>
      </c>
    </row>
    <row r="41" spans="1:108" ht="37.5" customHeight="1">
      <c r="A41" s="1769" t="s">
        <v>73</v>
      </c>
      <c r="B41" s="1588"/>
      <c r="C41" s="2061"/>
      <c r="D41" s="2029"/>
      <c r="E41" s="2029"/>
      <c r="F41" s="2029"/>
      <c r="G41" s="2029"/>
      <c r="H41" s="243"/>
      <c r="I41" s="243"/>
      <c r="J41" s="243"/>
      <c r="K41" s="243"/>
      <c r="L41" s="243"/>
      <c r="DB41" s="7"/>
      <c r="DC41" s="7" t="s">
        <v>190</v>
      </c>
    </row>
    <row r="42" spans="1:108" ht="29.25" customHeight="1">
      <c r="A42" s="1769" t="s">
        <v>738</v>
      </c>
      <c r="B42" s="1588"/>
      <c r="C42" s="2047"/>
      <c r="D42" s="2024"/>
      <c r="E42" s="2024"/>
      <c r="F42" s="2024"/>
      <c r="G42" s="2024"/>
      <c r="H42" s="243"/>
      <c r="I42" s="243"/>
      <c r="J42" s="243"/>
      <c r="K42" s="243"/>
      <c r="L42" s="243"/>
      <c r="M42" s="243"/>
      <c r="DC42" s="7" t="s">
        <v>193</v>
      </c>
    </row>
    <row r="43" spans="1:108" ht="34.5" customHeight="1">
      <c r="H43" s="243"/>
      <c r="I43" s="243"/>
      <c r="J43" s="243"/>
      <c r="K43" s="243"/>
      <c r="L43" s="243"/>
      <c r="M43" s="243"/>
    </row>
    <row r="44" spans="1:108" ht="18.75" customHeight="1">
      <c r="A44" s="2054" t="s">
        <v>959</v>
      </c>
      <c r="B44" s="2054"/>
      <c r="C44" s="2055"/>
      <c r="D44" s="2052"/>
      <c r="E44" s="2053"/>
      <c r="F44" s="2053"/>
      <c r="G44" s="2053"/>
      <c r="H44" s="243"/>
      <c r="I44" s="243"/>
      <c r="J44" s="243"/>
      <c r="K44" s="243"/>
      <c r="L44" s="243"/>
      <c r="M44" s="243"/>
      <c r="DC44" s="7" t="s">
        <v>574</v>
      </c>
      <c r="DD44" s="7"/>
    </row>
    <row r="45" spans="1:108" ht="12.75" customHeight="1">
      <c r="H45" s="243"/>
      <c r="I45" s="243"/>
      <c r="J45" s="243"/>
      <c r="K45" s="243"/>
      <c r="L45" s="243"/>
      <c r="M45" s="243"/>
      <c r="DC45" s="7" t="s">
        <v>114</v>
      </c>
      <c r="DD45" s="7"/>
    </row>
    <row r="46" spans="1:108" ht="18.75" customHeight="1">
      <c r="A46" s="2056" t="s">
        <v>0</v>
      </c>
      <c r="B46" s="2056"/>
      <c r="C46" s="2056"/>
      <c r="D46" s="2056"/>
      <c r="E46" s="2056"/>
      <c r="F46" s="2056"/>
      <c r="G46" s="2056"/>
      <c r="H46" s="243"/>
      <c r="I46" s="243"/>
      <c r="J46" s="243"/>
      <c r="K46" s="243"/>
      <c r="L46" s="243"/>
      <c r="M46" s="243"/>
      <c r="DC46" s="7" t="s">
        <v>575</v>
      </c>
      <c r="DD46" s="7"/>
    </row>
    <row r="47" spans="1:108" ht="18.75" customHeight="1">
      <c r="A47" s="2070" t="s">
        <v>598</v>
      </c>
      <c r="B47" s="2102" t="s">
        <v>47</v>
      </c>
      <c r="C47" s="2102" t="s">
        <v>489</v>
      </c>
      <c r="D47" s="2102" t="s">
        <v>306</v>
      </c>
      <c r="E47" s="2102" t="s">
        <v>14</v>
      </c>
      <c r="F47" s="2048" t="s">
        <v>195</v>
      </c>
      <c r="G47" s="2050" t="s">
        <v>1</v>
      </c>
      <c r="H47" s="243"/>
      <c r="I47" s="243"/>
      <c r="J47" s="243"/>
      <c r="K47" s="243"/>
      <c r="L47" s="243"/>
      <c r="M47" s="243"/>
      <c r="DC47" s="7" t="s">
        <v>577</v>
      </c>
      <c r="DD47" s="7"/>
    </row>
    <row r="48" spans="1:108" ht="45" customHeight="1">
      <c r="A48" s="2077"/>
      <c r="B48" s="2103"/>
      <c r="C48" s="2103"/>
      <c r="D48" s="2103"/>
      <c r="E48" s="2103"/>
      <c r="F48" s="2049"/>
      <c r="G48" s="2051"/>
      <c r="H48" s="243"/>
      <c r="I48" s="243"/>
      <c r="J48" s="243"/>
      <c r="K48" s="243"/>
      <c r="L48" s="243"/>
      <c r="M48" s="243"/>
      <c r="DC48" s="7" t="s">
        <v>576</v>
      </c>
      <c r="DD48" s="7"/>
    </row>
    <row r="49" spans="1:108" ht="37.5" customHeight="1">
      <c r="A49" s="494"/>
      <c r="B49" s="499"/>
      <c r="C49" s="499"/>
      <c r="D49" s="499"/>
      <c r="E49" s="499"/>
      <c r="F49" s="499"/>
      <c r="G49" s="497"/>
      <c r="H49" s="243"/>
      <c r="I49" s="243"/>
      <c r="J49" s="243"/>
      <c r="K49" s="243"/>
      <c r="L49" s="243"/>
      <c r="M49" s="243"/>
      <c r="DC49" s="7" t="s">
        <v>578</v>
      </c>
      <c r="DD49" s="7"/>
    </row>
    <row r="50" spans="1:108" ht="18.75" customHeight="1">
      <c r="A50" s="2056" t="s">
        <v>861</v>
      </c>
      <c r="B50" s="2070"/>
      <c r="C50" s="1752" t="s">
        <v>569</v>
      </c>
      <c r="D50" s="1752"/>
      <c r="E50" s="1752"/>
      <c r="F50" s="2088"/>
      <c r="G50" s="2088"/>
      <c r="H50" s="243"/>
      <c r="I50" s="243"/>
      <c r="J50" s="243"/>
      <c r="K50" s="243"/>
      <c r="L50" s="243"/>
      <c r="M50" s="243"/>
      <c r="DC50" s="7" t="s">
        <v>579</v>
      </c>
      <c r="DD50" s="7"/>
    </row>
    <row r="51" spans="1:108" ht="18.75" customHeight="1">
      <c r="A51" s="2071"/>
      <c r="B51" s="2077"/>
      <c r="C51" s="522" t="s">
        <v>570</v>
      </c>
      <c r="D51" s="522" t="s">
        <v>571</v>
      </c>
      <c r="E51" s="522" t="s">
        <v>572</v>
      </c>
      <c r="F51" s="2089" t="s">
        <v>573</v>
      </c>
      <c r="G51" s="1752"/>
      <c r="H51" s="243"/>
      <c r="I51" s="243"/>
      <c r="J51" s="243"/>
      <c r="K51" s="243"/>
      <c r="L51" s="243"/>
      <c r="M51" s="243"/>
      <c r="DC51" s="7" t="s">
        <v>580</v>
      </c>
      <c r="DD51" s="7"/>
    </row>
    <row r="52" spans="1:108" ht="28.5" customHeight="1">
      <c r="A52" s="2098"/>
      <c r="B52" s="2099"/>
      <c r="C52" s="501"/>
      <c r="D52" s="501"/>
      <c r="E52" s="501"/>
      <c r="F52" s="2104"/>
      <c r="G52" s="2105"/>
      <c r="DC52" s="7" t="s">
        <v>517</v>
      </c>
    </row>
    <row r="53" spans="1:108" ht="27.75" customHeight="1">
      <c r="A53" s="2100"/>
      <c r="B53" s="2101"/>
      <c r="C53" s="518"/>
      <c r="D53" s="518"/>
      <c r="E53" s="518"/>
      <c r="F53" s="2040"/>
      <c r="G53" s="2076"/>
      <c r="DC53" s="7" t="s">
        <v>581</v>
      </c>
    </row>
    <row r="54" spans="1:108" ht="30.75" customHeight="1">
      <c r="A54" s="2038" t="s">
        <v>865</v>
      </c>
      <c r="B54" s="2039"/>
      <c r="C54" s="2040"/>
      <c r="D54" s="2041"/>
      <c r="E54" s="2041"/>
      <c r="F54" s="2041"/>
      <c r="G54" s="2042"/>
      <c r="I54" s="114"/>
      <c r="DC54" s="7" t="s">
        <v>582</v>
      </c>
    </row>
    <row r="55" spans="1:108" ht="26.25" customHeight="1">
      <c r="A55" s="2033" t="s">
        <v>133</v>
      </c>
      <c r="B55" s="2034"/>
      <c r="C55" s="2035"/>
      <c r="D55" s="2036"/>
      <c r="E55" s="2036"/>
      <c r="F55" s="2036"/>
      <c r="G55" s="2037"/>
      <c r="H55" s="160"/>
      <c r="I55" s="160"/>
      <c r="J55" s="160"/>
      <c r="K55" s="160"/>
      <c r="L55" s="160"/>
      <c r="AD55" s="35" t="s">
        <v>48</v>
      </c>
      <c r="DC55" s="7" t="s">
        <v>517</v>
      </c>
    </row>
    <row r="56" spans="1:108" ht="18.75" customHeight="1">
      <c r="H56" s="246"/>
      <c r="I56" s="188"/>
      <c r="J56" s="188"/>
      <c r="K56" s="188"/>
      <c r="L56" s="188"/>
      <c r="AD56" s="7" t="s">
        <v>50</v>
      </c>
    </row>
    <row r="57" spans="1:108" ht="24.95" customHeight="1">
      <c r="A57" s="2062" t="s">
        <v>866</v>
      </c>
      <c r="B57" s="2062"/>
      <c r="C57" s="2062"/>
      <c r="D57" s="2062"/>
      <c r="E57" s="2063"/>
      <c r="F57" s="2068"/>
      <c r="G57" s="2069"/>
      <c r="H57" s="247"/>
      <c r="I57" s="188"/>
      <c r="J57" s="188"/>
      <c r="K57" s="188"/>
      <c r="L57" s="188"/>
    </row>
    <row r="58" spans="1:108" ht="33.75" customHeight="1">
      <c r="A58" s="2062" t="s">
        <v>171</v>
      </c>
      <c r="B58" s="2063"/>
      <c r="C58" s="505" t="s">
        <v>65</v>
      </c>
      <c r="D58" s="507" t="s">
        <v>66</v>
      </c>
      <c r="E58" s="507" t="s">
        <v>67</v>
      </c>
      <c r="F58" s="507" t="s">
        <v>68</v>
      </c>
      <c r="G58" s="506" t="s">
        <v>170</v>
      </c>
      <c r="H58" s="248"/>
      <c r="I58" s="189"/>
      <c r="J58" s="160"/>
      <c r="K58" s="187"/>
      <c r="L58" s="187"/>
      <c r="AD58" s="35" t="s">
        <v>48</v>
      </c>
    </row>
    <row r="59" spans="1:108" ht="24.95" customHeight="1">
      <c r="A59" s="2057" t="s">
        <v>862</v>
      </c>
      <c r="B59" s="2058"/>
      <c r="C59" s="504"/>
      <c r="D59" s="376"/>
      <c r="E59" s="376"/>
      <c r="F59" s="376"/>
      <c r="G59" s="376"/>
      <c r="H59" s="249"/>
      <c r="I59" s="113"/>
      <c r="J59" s="118"/>
      <c r="K59" s="118"/>
      <c r="L59" s="118"/>
      <c r="AD59" s="35"/>
    </row>
    <row r="60" spans="1:108" ht="21" customHeight="1">
      <c r="A60" s="2045" t="s">
        <v>863</v>
      </c>
      <c r="B60" s="2046"/>
      <c r="C60" s="2066" t="str">
        <f>IF(OR(C59="",D59="",E59="",F59="",G59=""),"", G59/3+(C59+D59+E59+F59)/6)</f>
        <v/>
      </c>
      <c r="D60" s="2067"/>
      <c r="E60" s="2067"/>
      <c r="F60" s="2067"/>
      <c r="G60" s="2067"/>
      <c r="H60" s="250"/>
    </row>
    <row r="61" spans="1:108" ht="18.75" customHeight="1">
      <c r="A61" s="2045" t="s">
        <v>864</v>
      </c>
      <c r="B61" s="2046"/>
      <c r="C61" s="2064" t="str">
        <f>IF(C60="","",IF(AND(F57="Séquentiel",A49="Hélicoïdal",G49&lt;&gt; ""),C60/G49, C60))</f>
        <v/>
      </c>
      <c r="D61" s="2065"/>
      <c r="E61" s="2065"/>
      <c r="F61" s="2065"/>
      <c r="G61" s="2065"/>
      <c r="H61" s="250"/>
    </row>
    <row r="62" spans="1:108" ht="21" customHeight="1">
      <c r="A62" s="2045" t="s">
        <v>58</v>
      </c>
      <c r="B62" s="2046"/>
      <c r="C62" s="2043" t="str">
        <f>IF(OR(C54="",C61=""),"", ABS(C54-C61)/C61)</f>
        <v/>
      </c>
      <c r="D62" s="2044"/>
      <c r="E62" s="2044"/>
      <c r="F62" s="2044"/>
      <c r="G62" s="2044"/>
      <c r="H62" s="250"/>
    </row>
    <row r="63" spans="1:108" ht="21.75" customHeight="1">
      <c r="A63" s="2046" t="s">
        <v>1019</v>
      </c>
      <c r="B63" s="2059"/>
      <c r="C63" s="1929" t="str">
        <f>IF(C62="","",IF(C62&lt;=20%,"Conforme","Non conforme"))</f>
        <v/>
      </c>
      <c r="D63" s="2060"/>
      <c r="E63" s="2060"/>
      <c r="F63" s="2060"/>
      <c r="G63" s="2060"/>
      <c r="H63" s="250"/>
    </row>
    <row r="64" spans="1:108" ht="37.5" customHeight="1">
      <c r="A64" s="1769" t="s">
        <v>607</v>
      </c>
      <c r="B64" s="1588"/>
      <c r="C64" s="2061"/>
      <c r="D64" s="2029"/>
      <c r="E64" s="2029"/>
      <c r="F64" s="2029"/>
      <c r="G64" s="2029"/>
    </row>
    <row r="65" spans="1:7" ht="37.5" customHeight="1">
      <c r="A65" s="1769" t="s">
        <v>738</v>
      </c>
      <c r="B65" s="1588"/>
      <c r="C65" s="2047"/>
      <c r="D65" s="2024"/>
      <c r="E65" s="2024"/>
      <c r="F65" s="2024"/>
      <c r="G65" s="2024"/>
    </row>
    <row r="66" spans="1:7" ht="30" customHeight="1"/>
    <row r="67" spans="1:7" ht="18.75" customHeight="1"/>
    <row r="68" spans="1:7" ht="18.75" customHeight="1"/>
    <row r="69" spans="1:7" ht="30" customHeight="1"/>
    <row r="70" spans="1:7" ht="30" customHeight="1"/>
    <row r="71" spans="1:7" ht="30" customHeight="1"/>
    <row r="72" spans="1:7" ht="30" customHeight="1"/>
    <row r="73" spans="1:7" ht="30" customHeight="1"/>
    <row r="74" spans="1:7" ht="30" customHeight="1"/>
  </sheetData>
  <sheetProtection password="DDA1" sheet="1" objects="1" scenarios="1" selectLockedCells="1"/>
  <customSheetViews>
    <customSheetView guid="{2C6D84F3-4E4D-4EC1-83BA-EBD5E2349E23}" showRuler="0" topLeftCell="A58">
      <selection activeCell="B59" sqref="B59"/>
      <pageMargins left="0.78740157499999996" right="0.78740157499999996" top="0.984251969" bottom="0.984251969" header="0.4921259845" footer="0.4921259845"/>
      <pageSetup orientation="landscape" r:id="rId1"/>
      <headerFooter alignWithMargins="0"/>
    </customSheetView>
  </customSheetViews>
  <mergeCells count="83">
    <mergeCell ref="A35:B35"/>
    <mergeCell ref="A52:B53"/>
    <mergeCell ref="B47:B48"/>
    <mergeCell ref="C47:C48"/>
    <mergeCell ref="D47:D48"/>
    <mergeCell ref="A50:B51"/>
    <mergeCell ref="C50:G50"/>
    <mergeCell ref="F51:G51"/>
    <mergeCell ref="C37:G37"/>
    <mergeCell ref="A37:B37"/>
    <mergeCell ref="F52:G52"/>
    <mergeCell ref="E47:E48"/>
    <mergeCell ref="A42:B42"/>
    <mergeCell ref="A1:G1"/>
    <mergeCell ref="A3:G3"/>
    <mergeCell ref="A5:G5"/>
    <mergeCell ref="A8:G8"/>
    <mergeCell ref="A10:G10"/>
    <mergeCell ref="A11:G11"/>
    <mergeCell ref="F30:G30"/>
    <mergeCell ref="A12:G12"/>
    <mergeCell ref="A13:G13"/>
    <mergeCell ref="A16:G16"/>
    <mergeCell ref="B14:I14"/>
    <mergeCell ref="A17:G17"/>
    <mergeCell ref="A31:B31"/>
    <mergeCell ref="C31:G31"/>
    <mergeCell ref="A20:C20"/>
    <mergeCell ref="A22:G22"/>
    <mergeCell ref="B18:I18"/>
    <mergeCell ref="D20:G20"/>
    <mergeCell ref="F29:G29"/>
    <mergeCell ref="A23:G23"/>
    <mergeCell ref="A24:A25"/>
    <mergeCell ref="B24:B25"/>
    <mergeCell ref="C24:C25"/>
    <mergeCell ref="D24:D25"/>
    <mergeCell ref="C27:G27"/>
    <mergeCell ref="F28:G28"/>
    <mergeCell ref="E24:E25"/>
    <mergeCell ref="A29:B30"/>
    <mergeCell ref="A34:E34"/>
    <mergeCell ref="F34:G34"/>
    <mergeCell ref="A27:B28"/>
    <mergeCell ref="A65:B65"/>
    <mergeCell ref="C65:G65"/>
    <mergeCell ref="A62:B62"/>
    <mergeCell ref="C62:G62"/>
    <mergeCell ref="C38:G38"/>
    <mergeCell ref="A38:B38"/>
    <mergeCell ref="F57:G57"/>
    <mergeCell ref="A57:E57"/>
    <mergeCell ref="A40:B40"/>
    <mergeCell ref="C40:G40"/>
    <mergeCell ref="F53:G53"/>
    <mergeCell ref="A47:A48"/>
    <mergeCell ref="C41:G41"/>
    <mergeCell ref="A63:B63"/>
    <mergeCell ref="C63:G63"/>
    <mergeCell ref="A64:B64"/>
    <mergeCell ref="C64:G64"/>
    <mergeCell ref="A58:B58"/>
    <mergeCell ref="C61:G61"/>
    <mergeCell ref="A60:B60"/>
    <mergeCell ref="C60:G60"/>
    <mergeCell ref="A61:B61"/>
    <mergeCell ref="A59:B59"/>
    <mergeCell ref="A55:B55"/>
    <mergeCell ref="C55:G55"/>
    <mergeCell ref="A54:B54"/>
    <mergeCell ref="C54:G54"/>
    <mergeCell ref="A32:B32"/>
    <mergeCell ref="C32:G32"/>
    <mergeCell ref="C39:G39"/>
    <mergeCell ref="A39:B39"/>
    <mergeCell ref="A41:B41"/>
    <mergeCell ref="C42:G42"/>
    <mergeCell ref="F47:F48"/>
    <mergeCell ref="G47:G48"/>
    <mergeCell ref="D44:G44"/>
    <mergeCell ref="A44:C44"/>
    <mergeCell ref="A46:G46"/>
    <mergeCell ref="A36:B36"/>
  </mergeCells>
  <phoneticPr fontId="17" type="noConversion"/>
  <dataValidations count="5">
    <dataValidation type="list" allowBlank="1" showInputMessage="1" showErrorMessage="1" sqref="F34 F57">
      <formula1>$T$18:$T$19</formula1>
    </dataValidation>
    <dataValidation type="list" allowBlank="1" showInputMessage="1" showErrorMessage="1" sqref="A26 A49">
      <formula1>$T$18:$T$20</formula1>
    </dataValidation>
    <dataValidation type="list" allowBlank="1" showInputMessage="1" showErrorMessage="1" sqref="H57 K58 A29 A52">
      <formula1>$AD$35:$AD$36</formula1>
    </dataValidation>
    <dataValidation type="list" allowBlank="1" showInputMessage="1" showErrorMessage="1" sqref="C29 C52">
      <formula1>$DC$44:$DC$52</formula1>
    </dataValidation>
    <dataValidation type="list" allowBlank="1" showInputMessage="1" showErrorMessage="1" sqref="D29:E29 D52:E52">
      <formula1>$DC$53:$DC$55</formula1>
    </dataValidation>
  </dataValidations>
  <printOptions horizontalCentered="1" verticalCentered="1"/>
  <pageMargins left="0.31496062992125984" right="0.7003125" top="0.55118110236220474" bottom="0.55118110236220474" header="0.31496062992125984" footer="0.51181102362204722"/>
  <pageSetup scale="81" orientation="portrait" r:id="rId2"/>
  <headerFooter>
    <oddFooter>&amp;L&amp;10CECR - Outil de compilation des données
Gabarit disponible au www.chus.qc.ca/cecr&amp;C&amp;10&amp;A
&amp;R&amp;10Contrôle de qualité TDM - volet physicien ou ingénieur</oddFooter>
  </headerFooter>
  <rowBreaks count="1" manualBreakCount="1">
    <brk id="33" max="6" man="1"/>
  </rowBreaks>
  <colBreaks count="1" manualBreakCount="1">
    <brk id="7" max="6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68"/>
  <sheetViews>
    <sheetView showGridLines="0" zoomScaleNormal="100" zoomScaleSheetLayoutView="100" workbookViewId="0">
      <selection activeCell="D24" sqref="D24:G24"/>
    </sheetView>
  </sheetViews>
  <sheetFormatPr baseColWidth="10" defaultRowHeight="15.75" customHeight="1"/>
  <cols>
    <col min="1" max="7" width="14.28515625" style="6" customWidth="1"/>
    <col min="8" max="9" width="12.85546875" style="6" customWidth="1"/>
    <col min="10" max="10" width="12.7109375" style="6" customWidth="1"/>
    <col min="11" max="11" width="15" style="6" customWidth="1"/>
    <col min="12" max="12" width="25" style="6" customWidth="1"/>
    <col min="13" max="18" width="11.42578125" style="6"/>
    <col min="19" max="19" width="8.7109375" style="6" customWidth="1"/>
    <col min="20" max="20" width="11.42578125" style="6" hidden="1" customWidth="1"/>
    <col min="21" max="21" width="11.42578125" style="6" customWidth="1"/>
    <col min="22" max="27" width="11.42578125" style="6"/>
    <col min="28" max="28" width="20.5703125" style="6" customWidth="1"/>
    <col min="29" max="29" width="11.42578125" style="6" customWidth="1"/>
    <col min="30" max="30" width="11.42578125" style="6" hidden="1" customWidth="1"/>
    <col min="31" max="31" width="11.42578125" style="6" customWidth="1"/>
    <col min="32" max="67" width="11.42578125" style="6"/>
    <col min="68" max="68" width="11.28515625" style="6" customWidth="1"/>
    <col min="69" max="104" width="11.42578125" style="6"/>
    <col min="105" max="106" width="11.42578125" style="6" customWidth="1"/>
    <col min="107" max="107" width="11.42578125" style="6" hidden="1" customWidth="1"/>
    <col min="108" max="108" width="11.42578125" style="6" customWidth="1"/>
    <col min="109" max="16384" width="11.42578125" style="6"/>
  </cols>
  <sheetData>
    <row r="1" spans="1:20" s="311" customFormat="1" ht="30" customHeight="1">
      <c r="A1" s="1699" t="s">
        <v>316</v>
      </c>
      <c r="B1" s="1699"/>
      <c r="C1" s="1699"/>
      <c r="D1" s="1699"/>
      <c r="E1" s="1699"/>
      <c r="F1" s="1699"/>
      <c r="G1" s="1699"/>
      <c r="H1" s="100"/>
      <c r="I1" s="100"/>
    </row>
    <row r="2" spans="1:20" s="311" customFormat="1" ht="13.5" customHeight="1"/>
    <row r="3" spans="1:20" s="152" customFormat="1" ht="30" customHeight="1">
      <c r="A3" s="1777" t="s">
        <v>867</v>
      </c>
      <c r="B3" s="1777"/>
      <c r="C3" s="1777"/>
      <c r="D3" s="1777"/>
      <c r="E3" s="1777"/>
      <c r="F3" s="1777"/>
      <c r="G3" s="1777"/>
      <c r="H3" s="127"/>
      <c r="I3" s="127"/>
    </row>
    <row r="4" spans="1:20" ht="7.5" customHeight="1"/>
    <row r="5" spans="1:20" ht="45" customHeight="1">
      <c r="A5" s="1756" t="s">
        <v>960</v>
      </c>
      <c r="B5" s="1756"/>
      <c r="C5" s="1756"/>
      <c r="D5" s="1756"/>
      <c r="E5" s="1756"/>
      <c r="F5" s="1756"/>
      <c r="G5" s="1756"/>
      <c r="H5" s="239"/>
      <c r="I5" s="239"/>
    </row>
    <row r="6" spans="1:20" ht="15.75" hidden="1" customHeight="1">
      <c r="A6" s="40" t="s">
        <v>307</v>
      </c>
      <c r="B6" s="40"/>
      <c r="C6" s="97"/>
      <c r="D6" s="97"/>
      <c r="E6" s="97"/>
      <c r="F6" s="97"/>
      <c r="G6" s="97"/>
      <c r="H6" s="32"/>
      <c r="I6" s="32"/>
    </row>
    <row r="7" spans="1:20" ht="7.5" customHeight="1"/>
    <row r="8" spans="1:20" ht="15" customHeight="1">
      <c r="A8" s="1742" t="s">
        <v>263</v>
      </c>
      <c r="B8" s="1742"/>
      <c r="C8" s="1742"/>
      <c r="D8" s="1742"/>
      <c r="E8" s="1742"/>
      <c r="F8" s="1742"/>
      <c r="G8" s="1742"/>
      <c r="H8" s="128"/>
      <c r="I8" s="128"/>
    </row>
    <row r="9" spans="1:20" ht="7.5" customHeight="1">
      <c r="A9" s="170"/>
      <c r="B9" s="170"/>
      <c r="C9" s="170"/>
      <c r="D9" s="170"/>
      <c r="E9" s="170"/>
      <c r="F9" s="170"/>
      <c r="G9" s="170"/>
      <c r="H9" s="170"/>
      <c r="I9" s="170"/>
    </row>
    <row r="10" spans="1:20" ht="15" customHeight="1">
      <c r="A10" s="1783" t="s">
        <v>265</v>
      </c>
      <c r="B10" s="1783"/>
      <c r="C10" s="1783"/>
      <c r="D10" s="1783"/>
      <c r="E10" s="1783"/>
      <c r="F10" s="1783"/>
      <c r="G10" s="1783"/>
      <c r="H10" s="240"/>
      <c r="I10" s="240"/>
    </row>
    <row r="11" spans="1:20" ht="15" customHeight="1">
      <c r="A11" s="1989" t="s">
        <v>338</v>
      </c>
      <c r="B11" s="1989"/>
      <c r="C11" s="1989"/>
      <c r="D11" s="1989"/>
      <c r="E11" s="1989"/>
      <c r="F11" s="1989"/>
      <c r="G11" s="1989"/>
      <c r="H11" s="138"/>
      <c r="I11" s="138"/>
    </row>
    <row r="12" spans="1:20" ht="15" customHeight="1">
      <c r="A12" s="1989" t="s">
        <v>339</v>
      </c>
      <c r="B12" s="1989"/>
      <c r="C12" s="1989"/>
      <c r="D12" s="1989"/>
      <c r="E12" s="1989"/>
      <c r="F12" s="1989"/>
      <c r="G12" s="1989"/>
      <c r="H12" s="143"/>
      <c r="I12" s="143"/>
    </row>
    <row r="13" spans="1:20" ht="15" customHeight="1">
      <c r="A13" s="1989" t="s">
        <v>340</v>
      </c>
      <c r="B13" s="1989"/>
      <c r="C13" s="1989"/>
      <c r="D13" s="1989"/>
      <c r="E13" s="1989"/>
      <c r="F13" s="1989"/>
      <c r="G13" s="1989"/>
      <c r="H13" s="138"/>
      <c r="I13" s="138"/>
      <c r="T13" s="7" t="s">
        <v>64</v>
      </c>
    </row>
    <row r="14" spans="1:20" ht="20.25" hidden="1" customHeight="1">
      <c r="A14" s="142"/>
      <c r="B14" s="2096"/>
      <c r="C14" s="2096"/>
      <c r="D14" s="2096"/>
      <c r="E14" s="2096"/>
      <c r="F14" s="2096"/>
      <c r="G14" s="2096"/>
      <c r="H14" s="2096"/>
      <c r="I14" s="2096"/>
      <c r="T14" s="7" t="s">
        <v>49</v>
      </c>
    </row>
    <row r="15" spans="1:20" ht="7.5" customHeight="1">
      <c r="A15" s="170"/>
      <c r="B15" s="170"/>
      <c r="C15" s="170"/>
      <c r="D15" s="170"/>
      <c r="E15" s="170"/>
      <c r="F15" s="170"/>
      <c r="G15" s="170"/>
      <c r="H15" s="170"/>
      <c r="I15" s="170"/>
      <c r="T15" s="7" t="s">
        <v>50</v>
      </c>
    </row>
    <row r="16" spans="1:20" ht="45" customHeight="1">
      <c r="A16" s="2095" t="s">
        <v>957</v>
      </c>
      <c r="B16" s="2095"/>
      <c r="C16" s="2095"/>
      <c r="D16" s="2095"/>
      <c r="E16" s="2095"/>
      <c r="F16" s="2095"/>
      <c r="G16" s="2095"/>
      <c r="H16" s="240"/>
      <c r="I16" s="240"/>
      <c r="J16" s="108"/>
      <c r="K16" s="108"/>
      <c r="L16" s="108"/>
    </row>
    <row r="17" spans="1:107" ht="45" customHeight="1">
      <c r="A17" s="2097" t="s">
        <v>345</v>
      </c>
      <c r="B17" s="2097"/>
      <c r="C17" s="2097"/>
      <c r="D17" s="2097"/>
      <c r="E17" s="2097"/>
      <c r="F17" s="2097"/>
      <c r="G17" s="2097"/>
      <c r="H17" s="245"/>
      <c r="I17" s="241"/>
      <c r="J17" s="108"/>
      <c r="K17" s="108"/>
      <c r="L17" s="108"/>
      <c r="T17" s="7" t="s">
        <v>51</v>
      </c>
      <c r="U17" s="7"/>
    </row>
    <row r="18" spans="1:107" ht="31.5" hidden="1" customHeight="1">
      <c r="A18" s="159"/>
      <c r="B18" s="2083"/>
      <c r="C18" s="2083"/>
      <c r="D18" s="2083"/>
      <c r="E18" s="2083"/>
      <c r="F18" s="2083"/>
      <c r="G18" s="2083"/>
      <c r="H18" s="2083"/>
      <c r="I18" s="2083"/>
      <c r="J18" s="108"/>
      <c r="K18" s="108"/>
      <c r="L18" s="108"/>
      <c r="T18" s="7" t="s">
        <v>32</v>
      </c>
      <c r="U18" s="7"/>
    </row>
    <row r="19" spans="1:107" ht="7.5" customHeight="1">
      <c r="T19" s="7" t="s">
        <v>52</v>
      </c>
      <c r="U19" s="7"/>
    </row>
    <row r="20" spans="1:107" ht="60" customHeight="1">
      <c r="A20" s="2095" t="s">
        <v>346</v>
      </c>
      <c r="B20" s="2095"/>
      <c r="C20" s="2095"/>
      <c r="D20" s="2095"/>
      <c r="E20" s="2095"/>
      <c r="F20" s="2095"/>
      <c r="G20" s="2095"/>
      <c r="H20" s="240"/>
      <c r="I20" s="240"/>
      <c r="J20" s="108"/>
      <c r="K20" s="108"/>
      <c r="L20" s="108"/>
      <c r="T20" s="7" t="s">
        <v>156</v>
      </c>
    </row>
    <row r="21" spans="1:107" ht="30" customHeight="1">
      <c r="A21" s="2097" t="s">
        <v>347</v>
      </c>
      <c r="B21" s="2097"/>
      <c r="C21" s="2097"/>
      <c r="D21" s="2097"/>
      <c r="E21" s="2097"/>
      <c r="F21" s="2097"/>
      <c r="G21" s="2097"/>
      <c r="H21" s="245"/>
      <c r="I21" s="241"/>
      <c r="J21" s="108"/>
      <c r="K21" s="108"/>
      <c r="L21" s="108"/>
      <c r="T21" s="7" t="s">
        <v>51</v>
      </c>
      <c r="U21" s="7"/>
    </row>
    <row r="22" spans="1:107" ht="29.25" hidden="1" customHeight="1">
      <c r="A22" s="159" t="s">
        <v>220</v>
      </c>
      <c r="B22" s="1905"/>
      <c r="C22" s="1905"/>
      <c r="D22" s="1905"/>
      <c r="E22" s="1905"/>
      <c r="F22" s="1905"/>
      <c r="G22" s="1905"/>
      <c r="H22" s="1905"/>
      <c r="I22" s="1905"/>
      <c r="J22" s="108"/>
      <c r="K22" s="108"/>
      <c r="L22" s="108"/>
      <c r="T22" s="7" t="s">
        <v>32</v>
      </c>
      <c r="U22" s="7"/>
    </row>
    <row r="23" spans="1:107" ht="20.25" customHeight="1">
      <c r="H23" s="243"/>
      <c r="I23" s="243"/>
      <c r="J23" s="243"/>
      <c r="K23" s="243"/>
      <c r="L23" s="243"/>
      <c r="M23" s="243"/>
      <c r="T23" s="7"/>
      <c r="U23" s="7"/>
    </row>
    <row r="24" spans="1:107" ht="18.75" customHeight="1">
      <c r="A24" s="2054" t="s">
        <v>961</v>
      </c>
      <c r="B24" s="2078"/>
      <c r="C24" s="2079"/>
      <c r="D24" s="2052"/>
      <c r="E24" s="2053"/>
      <c r="F24" s="2053"/>
      <c r="G24" s="2053"/>
      <c r="H24" s="243"/>
      <c r="I24" s="243"/>
      <c r="J24" s="243"/>
      <c r="K24" s="243"/>
      <c r="L24" s="243"/>
      <c r="M24" s="243"/>
      <c r="T24" s="7" t="s">
        <v>352</v>
      </c>
    </row>
    <row r="25" spans="1:107" ht="10.5" customHeight="1">
      <c r="H25" s="243"/>
      <c r="I25" s="243"/>
      <c r="J25" s="243"/>
      <c r="K25" s="243"/>
      <c r="L25" s="243"/>
      <c r="M25" s="243"/>
      <c r="T25" s="7" t="s">
        <v>353</v>
      </c>
    </row>
    <row r="26" spans="1:107" ht="18.75" customHeight="1">
      <c r="A26" s="2056" t="s">
        <v>0</v>
      </c>
      <c r="B26" s="2056"/>
      <c r="C26" s="2056"/>
      <c r="D26" s="2056"/>
      <c r="E26" s="2056"/>
      <c r="F26" s="2056"/>
      <c r="G26" s="2056"/>
      <c r="H26" s="243"/>
      <c r="I26" s="243"/>
      <c r="J26" s="243"/>
      <c r="K26" s="243"/>
      <c r="L26" s="243"/>
      <c r="M26" s="243"/>
      <c r="T26" s="34"/>
      <c r="AD26" s="35" t="s">
        <v>48</v>
      </c>
    </row>
    <row r="27" spans="1:107" ht="15" hidden="1" customHeight="1" thickBot="1">
      <c r="A27" s="2070" t="s">
        <v>598</v>
      </c>
      <c r="B27" s="2102" t="s">
        <v>47</v>
      </c>
      <c r="C27" s="2102" t="s">
        <v>489</v>
      </c>
      <c r="D27" s="2102" t="s">
        <v>306</v>
      </c>
      <c r="E27" s="2102" t="s">
        <v>14</v>
      </c>
      <c r="F27" s="523"/>
      <c r="G27" s="495"/>
      <c r="H27" s="243"/>
      <c r="I27" s="243"/>
      <c r="J27" s="243"/>
      <c r="K27" s="243"/>
      <c r="L27" s="243"/>
      <c r="M27" s="243"/>
      <c r="AD27" s="7" t="s">
        <v>50</v>
      </c>
    </row>
    <row r="28" spans="1:107" ht="30" customHeight="1">
      <c r="A28" s="2077"/>
      <c r="B28" s="2103"/>
      <c r="C28" s="2103"/>
      <c r="D28" s="2103"/>
      <c r="E28" s="2103"/>
      <c r="F28" s="524" t="s">
        <v>195</v>
      </c>
      <c r="G28" s="496" t="s">
        <v>1</v>
      </c>
      <c r="H28" s="243"/>
      <c r="I28" s="243"/>
      <c r="J28" s="243"/>
      <c r="K28" s="243"/>
      <c r="L28" s="243"/>
      <c r="M28" s="243"/>
      <c r="AD28" s="34" t="s">
        <v>196</v>
      </c>
      <c r="DC28" s="34" t="s">
        <v>49</v>
      </c>
    </row>
    <row r="29" spans="1:107" ht="30" customHeight="1">
      <c r="A29" s="494"/>
      <c r="B29" s="499"/>
      <c r="C29" s="499"/>
      <c r="D29" s="499"/>
      <c r="E29" s="499"/>
      <c r="F29" s="499"/>
      <c r="G29" s="497"/>
      <c r="H29" s="243"/>
      <c r="I29" s="243"/>
      <c r="J29" s="243"/>
      <c r="K29" s="243"/>
      <c r="L29" s="243"/>
      <c r="M29" s="243"/>
      <c r="O29" s="243"/>
      <c r="DC29" s="34" t="s">
        <v>50</v>
      </c>
    </row>
    <row r="30" spans="1:107" ht="18.75" customHeight="1">
      <c r="A30" s="2056" t="s">
        <v>233</v>
      </c>
      <c r="B30" s="2056"/>
      <c r="C30" s="1752" t="s">
        <v>569</v>
      </c>
      <c r="D30" s="1752"/>
      <c r="E30" s="1752"/>
      <c r="F30" s="2088"/>
      <c r="G30" s="2088"/>
      <c r="H30" s="243"/>
      <c r="I30" s="243"/>
      <c r="J30" s="243"/>
      <c r="K30" s="243"/>
      <c r="L30" s="243"/>
      <c r="M30" s="243"/>
      <c r="AD30" s="35" t="s">
        <v>48</v>
      </c>
    </row>
    <row r="31" spans="1:107" ht="18.75" customHeight="1">
      <c r="A31" s="2071"/>
      <c r="B31" s="2077"/>
      <c r="C31" s="522" t="s">
        <v>570</v>
      </c>
      <c r="D31" s="522" t="s">
        <v>571</v>
      </c>
      <c r="E31" s="522" t="s">
        <v>572</v>
      </c>
      <c r="F31" s="2089" t="s">
        <v>573</v>
      </c>
      <c r="G31" s="1752"/>
      <c r="H31" s="243"/>
      <c r="I31" s="243"/>
      <c r="J31" s="243"/>
      <c r="K31" s="243"/>
      <c r="L31" s="243"/>
      <c r="M31" s="243"/>
      <c r="DC31" s="7" t="s">
        <v>191</v>
      </c>
    </row>
    <row r="32" spans="1:107" ht="27.75" customHeight="1">
      <c r="A32" s="2090"/>
      <c r="B32" s="2091"/>
      <c r="C32" s="501"/>
      <c r="D32" s="501"/>
      <c r="E32" s="501"/>
      <c r="F32" s="2084"/>
      <c r="G32" s="2085"/>
      <c r="H32" s="243"/>
      <c r="I32" s="243"/>
      <c r="J32" s="243"/>
      <c r="K32" s="243"/>
      <c r="L32" s="243"/>
      <c r="M32" s="243"/>
      <c r="DC32" s="7" t="s">
        <v>192</v>
      </c>
    </row>
    <row r="33" spans="1:108" ht="25.5" customHeight="1">
      <c r="A33" s="2085"/>
      <c r="B33" s="2092"/>
      <c r="C33" s="518"/>
      <c r="D33" s="518"/>
      <c r="E33" s="518"/>
      <c r="F33" s="2108"/>
      <c r="G33" s="2109"/>
      <c r="H33" s="243"/>
      <c r="I33" s="243"/>
      <c r="J33" s="243"/>
      <c r="K33" s="243"/>
      <c r="L33" s="243"/>
      <c r="DB33" s="7"/>
      <c r="DC33" s="7" t="s">
        <v>190</v>
      </c>
    </row>
    <row r="34" spans="1:108" ht="27.75" customHeight="1">
      <c r="A34" s="2038" t="s">
        <v>865</v>
      </c>
      <c r="B34" s="2039"/>
      <c r="C34" s="2040"/>
      <c r="D34" s="2041"/>
      <c r="E34" s="2041"/>
      <c r="F34" s="2041"/>
      <c r="G34" s="2042"/>
      <c r="H34" s="243"/>
      <c r="I34" s="243"/>
      <c r="J34" s="243"/>
      <c r="K34" s="243"/>
      <c r="L34" s="243"/>
      <c r="M34" s="243"/>
      <c r="DC34" s="7" t="s">
        <v>193</v>
      </c>
    </row>
    <row r="35" spans="1:108" ht="29.25" customHeight="1">
      <c r="A35" s="2033" t="s">
        <v>133</v>
      </c>
      <c r="B35" s="2034"/>
      <c r="C35" s="2035"/>
      <c r="D35" s="2036"/>
      <c r="E35" s="2036"/>
      <c r="F35" s="2036"/>
      <c r="G35" s="2037"/>
      <c r="H35" s="243"/>
      <c r="I35" s="243"/>
      <c r="J35" s="243"/>
      <c r="K35" s="243"/>
      <c r="L35" s="243"/>
      <c r="M35" s="243"/>
    </row>
    <row r="36" spans="1:108" ht="18" customHeight="1">
      <c r="H36" s="243"/>
      <c r="I36" s="243"/>
      <c r="J36" s="243"/>
      <c r="K36" s="243"/>
      <c r="L36" s="243"/>
      <c r="M36" s="243"/>
      <c r="DC36" s="7" t="s">
        <v>574</v>
      </c>
      <c r="DD36" s="7"/>
    </row>
    <row r="37" spans="1:108" ht="34.5" customHeight="1">
      <c r="A37" s="2062" t="s">
        <v>866</v>
      </c>
      <c r="B37" s="2062"/>
      <c r="C37" s="2062"/>
      <c r="D37" s="2062"/>
      <c r="E37" s="2063"/>
      <c r="F37" s="2068"/>
      <c r="G37" s="2069"/>
      <c r="H37" s="243"/>
      <c r="I37" s="243"/>
      <c r="J37" s="243"/>
      <c r="K37" s="243"/>
      <c r="L37" s="243"/>
      <c r="M37" s="243"/>
      <c r="DC37" s="7" t="s">
        <v>114</v>
      </c>
      <c r="DD37" s="7"/>
    </row>
    <row r="38" spans="1:108" ht="31.5" customHeight="1">
      <c r="A38" s="2062" t="s">
        <v>171</v>
      </c>
      <c r="B38" s="2063"/>
      <c r="C38" s="524" t="s">
        <v>65</v>
      </c>
      <c r="D38" s="574" t="s">
        <v>66</v>
      </c>
      <c r="E38" s="574" t="s">
        <v>67</v>
      </c>
      <c r="F38" s="574" t="s">
        <v>68</v>
      </c>
      <c r="G38" s="573" t="s">
        <v>170</v>
      </c>
      <c r="H38" s="243"/>
      <c r="I38" s="243"/>
      <c r="J38" s="243"/>
      <c r="K38" s="243"/>
      <c r="L38" s="243"/>
      <c r="M38" s="243"/>
      <c r="DC38" s="7" t="s">
        <v>575</v>
      </c>
      <c r="DD38" s="7"/>
    </row>
    <row r="39" spans="1:108" ht="18.75" customHeight="1">
      <c r="A39" s="2045" t="s">
        <v>862</v>
      </c>
      <c r="B39" s="2046"/>
      <c r="C39" s="513"/>
      <c r="D39" s="513"/>
      <c r="E39" s="513"/>
      <c r="F39" s="513"/>
      <c r="G39" s="514"/>
      <c r="H39" s="243"/>
      <c r="I39" s="243"/>
      <c r="J39" s="243"/>
      <c r="K39" s="243"/>
      <c r="L39" s="243"/>
      <c r="M39" s="243"/>
      <c r="DC39" s="7" t="s">
        <v>577</v>
      </c>
      <c r="DD39" s="7"/>
    </row>
    <row r="40" spans="1:108" ht="18.75" customHeight="1">
      <c r="A40" s="2045" t="s">
        <v>863</v>
      </c>
      <c r="B40" s="2046"/>
      <c r="C40" s="2064" t="str">
        <f>IF(OR(C39="",D39="",E39="",F39="",G39=""),"", G39/3+(C39+D39+E39+F39)/6)</f>
        <v/>
      </c>
      <c r="D40" s="2065"/>
      <c r="E40" s="2065"/>
      <c r="F40" s="2065"/>
      <c r="G40" s="2065"/>
      <c r="H40" s="243"/>
      <c r="I40" s="243"/>
      <c r="J40" s="243"/>
      <c r="K40" s="243"/>
      <c r="L40" s="243"/>
      <c r="M40" s="243"/>
      <c r="DC40" s="7" t="s">
        <v>576</v>
      </c>
      <c r="DD40" s="7"/>
    </row>
    <row r="41" spans="1:108" ht="18.75" customHeight="1">
      <c r="A41" s="2045" t="s">
        <v>864</v>
      </c>
      <c r="B41" s="2046"/>
      <c r="C41" s="2064" t="str">
        <f>IF(C40="","",IF(AND(F37="Séquentiel",A29= "Hélicoïdal",G29&lt;&gt;""),C40/G29, C40))</f>
        <v/>
      </c>
      <c r="D41" s="2065"/>
      <c r="E41" s="2065"/>
      <c r="F41" s="2065"/>
      <c r="G41" s="2065"/>
      <c r="H41" s="243"/>
      <c r="I41" s="243"/>
      <c r="J41" s="243"/>
      <c r="K41" s="243"/>
      <c r="L41" s="243"/>
      <c r="M41" s="243"/>
      <c r="DC41" s="7" t="s">
        <v>578</v>
      </c>
      <c r="DD41" s="7"/>
    </row>
    <row r="42" spans="1:108" ht="18.75" customHeight="1">
      <c r="A42" s="2045" t="s">
        <v>58</v>
      </c>
      <c r="B42" s="2046"/>
      <c r="C42" s="2043" t="str">
        <f>IF(OR(C34="",C41=""),"", ABS(C34-C41)/C41)</f>
        <v/>
      </c>
      <c r="D42" s="2044"/>
      <c r="E42" s="2044"/>
      <c r="F42" s="2044"/>
      <c r="G42" s="2044"/>
      <c r="H42" s="243"/>
      <c r="I42" s="243"/>
      <c r="J42" s="243"/>
      <c r="K42" s="243"/>
      <c r="L42" s="243"/>
      <c r="M42" s="243"/>
      <c r="DC42" s="7" t="s">
        <v>579</v>
      </c>
      <c r="DD42" s="7"/>
    </row>
    <row r="43" spans="1:108" ht="18.75" customHeight="1">
      <c r="A43" s="2045" t="s">
        <v>42</v>
      </c>
      <c r="B43" s="2046"/>
      <c r="C43" s="1929" t="str">
        <f>IF(C42="","",IF(C42&lt;=20%,"Conforme","Non conforme"))</f>
        <v/>
      </c>
      <c r="D43" s="2060"/>
      <c r="E43" s="2060"/>
      <c r="F43" s="2060"/>
      <c r="G43" s="2060"/>
      <c r="H43" s="243"/>
      <c r="I43" s="243"/>
      <c r="J43" s="243"/>
      <c r="K43" s="243"/>
      <c r="L43" s="243"/>
      <c r="M43" s="243"/>
      <c r="DC43" s="7" t="s">
        <v>580</v>
      </c>
      <c r="DD43" s="7"/>
    </row>
    <row r="44" spans="1:108" ht="37.5" customHeight="1">
      <c r="A44" s="1769" t="s">
        <v>607</v>
      </c>
      <c r="B44" s="1588"/>
      <c r="C44" s="2061"/>
      <c r="D44" s="2029"/>
      <c r="E44" s="2029"/>
      <c r="F44" s="2029"/>
      <c r="G44" s="2029"/>
      <c r="DC44" s="7" t="s">
        <v>517</v>
      </c>
    </row>
    <row r="45" spans="1:108" ht="37.5" customHeight="1">
      <c r="A45" s="1769" t="s">
        <v>71</v>
      </c>
      <c r="B45" s="1588"/>
      <c r="C45" s="2047"/>
      <c r="D45" s="2024"/>
      <c r="E45" s="2024"/>
      <c r="F45" s="2024"/>
      <c r="G45" s="2024"/>
      <c r="DC45" s="7" t="s">
        <v>581</v>
      </c>
    </row>
    <row r="46" spans="1:108" ht="38.25" customHeight="1">
      <c r="I46" s="118"/>
      <c r="DC46" s="7" t="s">
        <v>582</v>
      </c>
    </row>
    <row r="47" spans="1:108" ht="35.25" customHeight="1">
      <c r="A47" s="2054" t="s">
        <v>962</v>
      </c>
      <c r="B47" s="2078"/>
      <c r="C47" s="2079"/>
      <c r="D47" s="2052"/>
      <c r="E47" s="2053"/>
      <c r="F47" s="2053"/>
      <c r="G47" s="2053"/>
      <c r="H47" s="160"/>
      <c r="I47" s="160"/>
      <c r="J47" s="160"/>
      <c r="K47" s="160"/>
      <c r="L47" s="160"/>
      <c r="AD47" s="35" t="s">
        <v>48</v>
      </c>
      <c r="DC47" s="7" t="s">
        <v>517</v>
      </c>
    </row>
    <row r="48" spans="1:108" ht="15" customHeight="1">
      <c r="H48" s="246"/>
      <c r="I48" s="188"/>
      <c r="J48" s="188"/>
      <c r="K48" s="188"/>
      <c r="L48" s="188"/>
      <c r="AD48" s="7" t="s">
        <v>50</v>
      </c>
    </row>
    <row r="49" spans="1:30" ht="15" customHeight="1">
      <c r="A49" s="2056" t="s">
        <v>0</v>
      </c>
      <c r="B49" s="2056"/>
      <c r="C49" s="2056"/>
      <c r="D49" s="2056"/>
      <c r="E49" s="2056"/>
      <c r="F49" s="2056"/>
      <c r="G49" s="2056"/>
      <c r="H49" s="247"/>
      <c r="I49" s="188"/>
      <c r="J49" s="188"/>
      <c r="K49" s="188"/>
      <c r="L49" s="188"/>
    </row>
    <row r="50" spans="1:30" ht="15" hidden="1">
      <c r="A50" s="2070" t="s">
        <v>598</v>
      </c>
      <c r="B50" s="2102" t="s">
        <v>47</v>
      </c>
      <c r="C50" s="2102" t="s">
        <v>489</v>
      </c>
      <c r="D50" s="2102" t="s">
        <v>306</v>
      </c>
      <c r="E50" s="2102" t="s">
        <v>14</v>
      </c>
      <c r="F50" s="523"/>
      <c r="G50" s="495"/>
      <c r="H50" s="248"/>
      <c r="I50" s="189"/>
      <c r="J50" s="160"/>
      <c r="K50" s="334"/>
      <c r="L50" s="334"/>
      <c r="AD50" s="35" t="s">
        <v>48</v>
      </c>
    </row>
    <row r="51" spans="1:30" ht="30" customHeight="1">
      <c r="A51" s="2077"/>
      <c r="B51" s="2103"/>
      <c r="C51" s="2103"/>
      <c r="D51" s="2103"/>
      <c r="E51" s="2103"/>
      <c r="F51" s="524" t="s">
        <v>195</v>
      </c>
      <c r="G51" s="496" t="s">
        <v>1</v>
      </c>
      <c r="H51" s="249"/>
      <c r="I51" s="332"/>
      <c r="J51" s="118"/>
      <c r="K51" s="118"/>
      <c r="L51" s="118"/>
      <c r="AD51" s="35"/>
    </row>
    <row r="52" spans="1:30" ht="30" customHeight="1">
      <c r="A52" s="515"/>
      <c r="B52" s="517"/>
      <c r="C52" s="517"/>
      <c r="D52" s="517"/>
      <c r="E52" s="517"/>
      <c r="F52" s="517"/>
      <c r="G52" s="516"/>
      <c r="H52" s="250"/>
    </row>
    <row r="53" spans="1:30" ht="18.75" customHeight="1">
      <c r="A53" s="2056" t="s">
        <v>861</v>
      </c>
      <c r="B53" s="2056"/>
      <c r="C53" s="1752" t="s">
        <v>569</v>
      </c>
      <c r="D53" s="1752"/>
      <c r="E53" s="1752"/>
      <c r="F53" s="2088"/>
      <c r="G53" s="2088"/>
      <c r="H53" s="250"/>
    </row>
    <row r="54" spans="1:30" ht="18.75" customHeight="1">
      <c r="A54" s="2071"/>
      <c r="B54" s="2077"/>
      <c r="C54" s="522" t="s">
        <v>570</v>
      </c>
      <c r="D54" s="522" t="s">
        <v>571</v>
      </c>
      <c r="E54" s="522" t="s">
        <v>572</v>
      </c>
      <c r="F54" s="2089" t="s">
        <v>573</v>
      </c>
      <c r="G54" s="1752"/>
      <c r="H54" s="250"/>
    </row>
    <row r="55" spans="1:30" ht="27" customHeight="1">
      <c r="A55" s="2090"/>
      <c r="B55" s="2106"/>
      <c r="C55" s="501"/>
      <c r="D55" s="501"/>
      <c r="E55" s="501"/>
      <c r="F55" s="2084"/>
      <c r="G55" s="2085"/>
      <c r="H55" s="250"/>
    </row>
    <row r="56" spans="1:30" ht="24.75" customHeight="1">
      <c r="A56" s="2085"/>
      <c r="B56" s="2107"/>
      <c r="C56" s="513"/>
      <c r="D56" s="513"/>
      <c r="E56" s="513"/>
      <c r="F56" s="2093"/>
      <c r="G56" s="2094"/>
    </row>
    <row r="57" spans="1:30" ht="30.75" customHeight="1">
      <c r="A57" s="2038" t="s">
        <v>865</v>
      </c>
      <c r="B57" s="2039"/>
      <c r="C57" s="2040"/>
      <c r="D57" s="2041"/>
      <c r="E57" s="2041"/>
      <c r="F57" s="2041"/>
      <c r="G57" s="2042"/>
    </row>
    <row r="58" spans="1:30" ht="29.25" customHeight="1">
      <c r="A58" s="2033" t="s">
        <v>133</v>
      </c>
      <c r="B58" s="2034"/>
      <c r="C58" s="2035"/>
      <c r="D58" s="2036"/>
      <c r="E58" s="2036"/>
      <c r="F58" s="2036"/>
      <c r="G58" s="2037"/>
    </row>
    <row r="59" spans="1:30" ht="16.5" customHeight="1"/>
    <row r="60" spans="1:30" ht="33" customHeight="1">
      <c r="A60" s="2062" t="s">
        <v>866</v>
      </c>
      <c r="B60" s="2062"/>
      <c r="C60" s="2062"/>
      <c r="D60" s="2062"/>
      <c r="E60" s="2063"/>
      <c r="F60" s="2068"/>
      <c r="G60" s="2069"/>
    </row>
    <row r="61" spans="1:30" ht="29.25" customHeight="1">
      <c r="A61" s="2062" t="s">
        <v>171</v>
      </c>
      <c r="B61" s="2063"/>
      <c r="C61" s="505" t="s">
        <v>65</v>
      </c>
      <c r="D61" s="507" t="s">
        <v>66</v>
      </c>
      <c r="E61" s="507" t="s">
        <v>67</v>
      </c>
      <c r="F61" s="507" t="s">
        <v>68</v>
      </c>
      <c r="G61" s="506" t="s">
        <v>170</v>
      </c>
    </row>
    <row r="62" spans="1:30" ht="18.75" customHeight="1">
      <c r="A62" s="2045" t="s">
        <v>862</v>
      </c>
      <c r="B62" s="2046"/>
      <c r="C62" s="526"/>
      <c r="D62" s="527"/>
      <c r="E62" s="527"/>
      <c r="F62" s="527"/>
      <c r="G62" s="528"/>
    </row>
    <row r="63" spans="1:30" ht="18.75" customHeight="1">
      <c r="A63" s="2045" t="s">
        <v>863</v>
      </c>
      <c r="B63" s="2046"/>
      <c r="C63" s="2064" t="str">
        <f>IF(OR(C62="",D62="",E62="",F62="",G62=""),"", G62/3+(C62+D62+E62+F62)/6)</f>
        <v/>
      </c>
      <c r="D63" s="2065"/>
      <c r="E63" s="2065"/>
      <c r="F63" s="2065"/>
      <c r="G63" s="2065"/>
    </row>
    <row r="64" spans="1:30" ht="18.75" customHeight="1">
      <c r="A64" s="2045" t="s">
        <v>864</v>
      </c>
      <c r="B64" s="2046"/>
      <c r="C64" s="2064" t="str">
        <f>IF(C63="","",IF(AND(F60="Séquentiel",A52="Hélicoïdal", G52&lt;&gt;""),C63/G52, C63))</f>
        <v/>
      </c>
      <c r="D64" s="2065"/>
      <c r="E64" s="2065"/>
      <c r="F64" s="2065"/>
      <c r="G64" s="2065"/>
    </row>
    <row r="65" spans="1:7" ht="18.75" customHeight="1">
      <c r="A65" s="2045" t="s">
        <v>58</v>
      </c>
      <c r="B65" s="2046"/>
      <c r="C65" s="2043" t="str">
        <f>IF(OR(C57="",C64=""),"", ABS(C57-C64)/C64)</f>
        <v/>
      </c>
      <c r="D65" s="2044"/>
      <c r="E65" s="2044"/>
      <c r="F65" s="2044"/>
      <c r="G65" s="2044"/>
    </row>
    <row r="66" spans="1:7" ht="18.75" customHeight="1">
      <c r="A66" s="2045" t="s">
        <v>42</v>
      </c>
      <c r="B66" s="2046"/>
      <c r="C66" s="1929" t="str">
        <f>IF(C65="","",IF(C65&lt;=20%,"Conforme","Non conforme"))</f>
        <v/>
      </c>
      <c r="D66" s="2060"/>
      <c r="E66" s="2060"/>
      <c r="F66" s="2060"/>
      <c r="G66" s="2060"/>
    </row>
    <row r="67" spans="1:7" ht="37.5" customHeight="1">
      <c r="A67" s="1769" t="s">
        <v>607</v>
      </c>
      <c r="B67" s="1588"/>
      <c r="C67" s="2061"/>
      <c r="D67" s="2029"/>
      <c r="E67" s="2029"/>
      <c r="F67" s="2029"/>
      <c r="G67" s="2029"/>
    </row>
    <row r="68" spans="1:7" ht="37.5" customHeight="1">
      <c r="A68" s="1769" t="s">
        <v>71</v>
      </c>
      <c r="B68" s="1588"/>
      <c r="C68" s="2047"/>
      <c r="D68" s="2024"/>
      <c r="E68" s="2024"/>
      <c r="F68" s="2024"/>
      <c r="G68" s="2024"/>
    </row>
  </sheetData>
  <sheetProtection password="DDA1" sheet="1" objects="1" scenarios="1" selectLockedCells="1"/>
  <mergeCells count="83">
    <mergeCell ref="A68:B68"/>
    <mergeCell ref="C68:G68"/>
    <mergeCell ref="A32:B33"/>
    <mergeCell ref="F32:G32"/>
    <mergeCell ref="F33:G33"/>
    <mergeCell ref="A45:B45"/>
    <mergeCell ref="C45:G45"/>
    <mergeCell ref="A47:C47"/>
    <mergeCell ref="A49:G49"/>
    <mergeCell ref="A50:A51"/>
    <mergeCell ref="B50:B51"/>
    <mergeCell ref="C50:C51"/>
    <mergeCell ref="D50:D51"/>
    <mergeCell ref="E50:E51"/>
    <mergeCell ref="A65:B65"/>
    <mergeCell ref="C65:G65"/>
    <mergeCell ref="A66:B66"/>
    <mergeCell ref="C66:G66"/>
    <mergeCell ref="A67:B67"/>
    <mergeCell ref="C67:G67"/>
    <mergeCell ref="A62:B62"/>
    <mergeCell ref="A63:B63"/>
    <mergeCell ref="C63:G63"/>
    <mergeCell ref="A64:B64"/>
    <mergeCell ref="C64:G64"/>
    <mergeCell ref="A58:B58"/>
    <mergeCell ref="C58:G58"/>
    <mergeCell ref="A60:E60"/>
    <mergeCell ref="F60:G60"/>
    <mergeCell ref="A61:B61"/>
    <mergeCell ref="A55:B56"/>
    <mergeCell ref="F56:G56"/>
    <mergeCell ref="A53:B54"/>
    <mergeCell ref="C53:G53"/>
    <mergeCell ref="F54:G54"/>
    <mergeCell ref="F55:G55"/>
    <mergeCell ref="A24:C24"/>
    <mergeCell ref="D24:G24"/>
    <mergeCell ref="A26:G26"/>
    <mergeCell ref="A40:B40"/>
    <mergeCell ref="C40:G40"/>
    <mergeCell ref="D27:D28"/>
    <mergeCell ref="E27:E28"/>
    <mergeCell ref="A30:B31"/>
    <mergeCell ref="C30:G30"/>
    <mergeCell ref="A34:B34"/>
    <mergeCell ref="F31:G31"/>
    <mergeCell ref="B27:B28"/>
    <mergeCell ref="C27:C28"/>
    <mergeCell ref="A27:A28"/>
    <mergeCell ref="C34:G34"/>
    <mergeCell ref="A35:B35"/>
    <mergeCell ref="A17:G17"/>
    <mergeCell ref="B18:I18"/>
    <mergeCell ref="A20:G20"/>
    <mergeCell ref="A21:G21"/>
    <mergeCell ref="B22:I22"/>
    <mergeCell ref="A11:G11"/>
    <mergeCell ref="A12:G12"/>
    <mergeCell ref="A13:G13"/>
    <mergeCell ref="B14:I14"/>
    <mergeCell ref="A16:G16"/>
    <mergeCell ref="A1:G1"/>
    <mergeCell ref="A3:G3"/>
    <mergeCell ref="A5:G5"/>
    <mergeCell ref="A8:G8"/>
    <mergeCell ref="A10:G10"/>
    <mergeCell ref="C35:G35"/>
    <mergeCell ref="A57:B57"/>
    <mergeCell ref="C57:G57"/>
    <mergeCell ref="A37:E37"/>
    <mergeCell ref="F37:G37"/>
    <mergeCell ref="A38:B38"/>
    <mergeCell ref="D47:G47"/>
    <mergeCell ref="A39:B39"/>
    <mergeCell ref="A41:B41"/>
    <mergeCell ref="C41:G41"/>
    <mergeCell ref="A42:B42"/>
    <mergeCell ref="C42:G42"/>
    <mergeCell ref="A43:B43"/>
    <mergeCell ref="C43:G43"/>
    <mergeCell ref="A44:B44"/>
    <mergeCell ref="C44:G44"/>
  </mergeCells>
  <dataValidations count="6">
    <dataValidation type="list" allowBlank="1" showInputMessage="1" showErrorMessage="1" sqref="H49 K50">
      <formula1>$AD$27:$AD$28</formula1>
    </dataValidation>
    <dataValidation type="list" allowBlank="1" showInputMessage="1" showErrorMessage="1" sqref="A29 A52">
      <formula1>$T$18:$T$20</formula1>
    </dataValidation>
    <dataValidation type="list" allowBlank="1" showInputMessage="1" showErrorMessage="1" sqref="F37 F60">
      <formula1>$T$18:$T$19</formula1>
    </dataValidation>
    <dataValidation type="list" allowBlank="1" showInputMessage="1" showErrorMessage="1" sqref="D32:E32 D55:E55">
      <formula1>$DC$45:$DC$47</formula1>
    </dataValidation>
    <dataValidation type="list" allowBlank="1" showInputMessage="1" showErrorMessage="1" sqref="C55 C32">
      <formula1>$DC$36:$DC$44</formula1>
    </dataValidation>
    <dataValidation type="list" allowBlank="1" showInputMessage="1" showErrorMessage="1" sqref="A32:B33 A55:B56">
      <formula1>$DC$28:$DC$29</formula1>
    </dataValidation>
  </dataValidations>
  <printOptions horizontalCentered="1" verticalCentered="1"/>
  <pageMargins left="0.31496062992125984" right="0.7003125" top="0.55118110236220474" bottom="0.55118110236220474" header="0.31496062992125984" footer="0.51181102362204722"/>
  <pageSetup scale="81" orientation="portrait" r:id="rId1"/>
  <headerFooter>
    <oddFooter>&amp;L&amp;10CECR - Outil de compilation des données
Gabarit disponible au www.chus.qc.ca/cecr&amp;C&amp;10&amp;A
&amp;R&amp;10Contrôle de qualité TDM - volet physicien ou ingénieur</oddFooter>
  </headerFooter>
  <rowBreaks count="1" manualBreakCount="1">
    <brk id="36" max="6" man="1"/>
  </rowBreaks>
  <colBreaks count="1" manualBreakCount="1">
    <brk id="7" max="6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Z57"/>
  <sheetViews>
    <sheetView showGridLines="0" zoomScaleNormal="100" zoomScaleSheetLayoutView="76" workbookViewId="0">
      <selection activeCell="B25" sqref="B25:E25"/>
    </sheetView>
  </sheetViews>
  <sheetFormatPr baseColWidth="10" defaultColWidth="11.42578125" defaultRowHeight="15"/>
  <cols>
    <col min="1" max="1" width="25" bestFit="1" customWidth="1"/>
    <col min="2" max="3" width="23.140625" bestFit="1" customWidth="1"/>
    <col min="4" max="4" width="21.85546875" bestFit="1" customWidth="1"/>
    <col min="5" max="5" width="19.42578125" bestFit="1" customWidth="1"/>
    <col min="6" max="6" width="22.42578125" customWidth="1"/>
    <col min="7" max="7" width="23" customWidth="1"/>
    <col min="8" max="8" width="24.7109375" customWidth="1"/>
    <col min="9" max="9" width="21.42578125" style="3" customWidth="1"/>
    <col min="10" max="10" width="22.85546875" customWidth="1"/>
    <col min="11" max="11" width="19.85546875" style="1" customWidth="1"/>
    <col min="12" max="12" width="11.85546875" style="4" customWidth="1"/>
    <col min="13" max="13" width="12.42578125" customWidth="1"/>
    <col min="14" max="14" width="9.5703125" customWidth="1"/>
    <col min="15" max="15" width="10.85546875" customWidth="1"/>
    <col min="16" max="16" width="11" customWidth="1"/>
    <col min="17" max="17" width="14.28515625" customWidth="1"/>
    <col min="19" max="19" width="13.7109375" customWidth="1"/>
    <col min="20" max="20" width="14.5703125" customWidth="1"/>
    <col min="21" max="21" width="17.42578125" customWidth="1"/>
    <col min="23" max="23" width="11.42578125" customWidth="1"/>
    <col min="24" max="25" width="11.42578125" hidden="1" customWidth="1"/>
    <col min="26" max="26" width="11.42578125" customWidth="1"/>
  </cols>
  <sheetData>
    <row r="1" spans="1:25" s="77" customFormat="1" ht="30" customHeight="1">
      <c r="A1" s="1699" t="s">
        <v>316</v>
      </c>
      <c r="B1" s="1699"/>
      <c r="C1" s="1699"/>
      <c r="D1" s="1699"/>
      <c r="E1" s="1699"/>
      <c r="F1" s="100"/>
      <c r="G1" s="100"/>
      <c r="H1" s="100"/>
      <c r="I1" s="100"/>
      <c r="J1" s="100"/>
    </row>
    <row r="2" spans="1:25" s="77" customFormat="1" ht="13.5" customHeight="1">
      <c r="F2" s="100"/>
      <c r="G2" s="100"/>
      <c r="H2" s="100"/>
      <c r="I2" s="100"/>
      <c r="J2" s="100"/>
    </row>
    <row r="3" spans="1:25" s="51" customFormat="1" ht="30" customHeight="1">
      <c r="A3" s="1777" t="s">
        <v>509</v>
      </c>
      <c r="B3" s="1777"/>
      <c r="C3" s="1777"/>
      <c r="D3" s="1777"/>
      <c r="E3" s="1777"/>
      <c r="F3" s="100"/>
      <c r="G3" s="100"/>
      <c r="H3" s="100"/>
      <c r="I3" s="100"/>
      <c r="J3" s="100"/>
    </row>
    <row r="4" spans="1:25" s="77" customFormat="1" ht="7.5" customHeight="1">
      <c r="F4" s="100"/>
      <c r="G4" s="100"/>
      <c r="H4" s="100"/>
      <c r="I4" s="100"/>
      <c r="J4" s="100"/>
      <c r="K4" s="1"/>
      <c r="L4" s="4"/>
    </row>
    <row r="5" spans="1:25" ht="30" customHeight="1">
      <c r="A5" s="1756" t="s">
        <v>343</v>
      </c>
      <c r="B5" s="1756"/>
      <c r="C5" s="1756"/>
      <c r="D5" s="1756"/>
      <c r="E5" s="1756"/>
      <c r="F5" s="100"/>
      <c r="G5" s="100"/>
      <c r="H5" s="100"/>
      <c r="I5" s="100"/>
      <c r="J5" s="100"/>
      <c r="X5" s="48"/>
    </row>
    <row r="6" spans="1:25" ht="7.5" customHeight="1">
      <c r="A6" s="4"/>
      <c r="B6" s="4"/>
      <c r="C6" s="4"/>
      <c r="D6" s="4"/>
      <c r="E6" s="4"/>
      <c r="F6" s="100"/>
      <c r="G6" s="100"/>
      <c r="H6" s="100"/>
      <c r="I6" s="100"/>
      <c r="J6" s="100"/>
      <c r="X6" s="48" t="s">
        <v>194</v>
      </c>
    </row>
    <row r="7" spans="1:25" ht="15" customHeight="1">
      <c r="A7" s="1742" t="s">
        <v>266</v>
      </c>
      <c r="B7" s="1742"/>
      <c r="C7" s="1742"/>
      <c r="D7" s="1742"/>
      <c r="E7" s="1742"/>
      <c r="F7" s="100"/>
      <c r="G7" s="100"/>
      <c r="H7" s="100"/>
      <c r="I7" s="100"/>
      <c r="J7" s="100"/>
      <c r="X7" s="48" t="s">
        <v>172</v>
      </c>
    </row>
    <row r="8" spans="1:25" ht="7.5" customHeight="1">
      <c r="A8" s="4"/>
      <c r="B8" s="4"/>
      <c r="C8" s="4"/>
      <c r="D8" s="4"/>
      <c r="E8" s="4"/>
      <c r="F8" s="100"/>
      <c r="G8" s="100"/>
      <c r="H8" s="100"/>
      <c r="I8" s="100"/>
      <c r="J8" s="100"/>
    </row>
    <row r="9" spans="1:25" ht="15" customHeight="1">
      <c r="A9" s="1783" t="s">
        <v>267</v>
      </c>
      <c r="B9" s="1783"/>
      <c r="C9" s="1783"/>
      <c r="D9" s="1783"/>
      <c r="E9" s="1783"/>
      <c r="F9" s="100"/>
      <c r="G9" s="100"/>
      <c r="H9" s="100"/>
      <c r="I9" s="100"/>
      <c r="J9" s="100"/>
      <c r="K9" s="4"/>
      <c r="M9" s="4"/>
    </row>
    <row r="10" spans="1:25" ht="15" customHeight="1">
      <c r="A10" s="1782" t="s">
        <v>270</v>
      </c>
      <c r="B10" s="1782"/>
      <c r="C10" s="1782"/>
      <c r="D10" s="1782"/>
      <c r="E10" s="1782"/>
      <c r="F10" s="100"/>
      <c r="G10" s="100"/>
      <c r="H10" s="100"/>
      <c r="I10" s="100"/>
      <c r="J10" s="100"/>
      <c r="K10" s="4"/>
      <c r="M10" s="4"/>
      <c r="X10" s="47" t="s">
        <v>164</v>
      </c>
      <c r="Y10" s="77"/>
    </row>
    <row r="11" spans="1:25" ht="15" customHeight="1">
      <c r="A11" s="1782" t="s">
        <v>268</v>
      </c>
      <c r="B11" s="1782"/>
      <c r="C11" s="1782"/>
      <c r="D11" s="1782"/>
      <c r="E11" s="1782"/>
      <c r="F11" s="100"/>
      <c r="G11" s="100"/>
      <c r="H11" s="100"/>
      <c r="I11" s="100"/>
      <c r="J11" s="100"/>
      <c r="K11" s="4"/>
      <c r="M11" s="4"/>
      <c r="X11" s="77"/>
      <c r="Y11" s="77"/>
    </row>
    <row r="12" spans="1:25" ht="15" customHeight="1">
      <c r="A12" s="2123" t="s">
        <v>269</v>
      </c>
      <c r="B12" s="2123"/>
      <c r="C12" s="2123"/>
      <c r="D12" s="2123"/>
      <c r="E12" s="2123"/>
      <c r="F12" s="100"/>
      <c r="G12" s="100"/>
      <c r="H12" s="100"/>
      <c r="I12" s="100"/>
      <c r="J12" s="100"/>
      <c r="K12" s="4"/>
      <c r="M12" s="4"/>
      <c r="X12" s="77"/>
      <c r="Y12" s="77" t="s">
        <v>165</v>
      </c>
    </row>
    <row r="13" spans="1:25" ht="19.5" hidden="1" customHeight="1">
      <c r="A13" s="142"/>
      <c r="B13" s="143"/>
      <c r="C13" s="106"/>
      <c r="D13" s="106"/>
      <c r="E13" s="106"/>
      <c r="F13" s="100"/>
      <c r="G13" s="100"/>
      <c r="H13" s="100"/>
      <c r="I13" s="100"/>
      <c r="J13" s="100"/>
      <c r="K13" s="4"/>
      <c r="M13" s="4"/>
      <c r="X13" s="77"/>
      <c r="Y13" s="77" t="s">
        <v>166</v>
      </c>
    </row>
    <row r="14" spans="1:25" ht="7.5" customHeight="1">
      <c r="A14" s="4"/>
      <c r="B14" s="4"/>
      <c r="C14" s="4"/>
      <c r="D14" s="4"/>
      <c r="E14" s="4"/>
      <c r="F14" s="100"/>
      <c r="G14" s="100"/>
      <c r="H14" s="100"/>
      <c r="I14" s="100"/>
      <c r="J14" s="100"/>
      <c r="X14" s="77"/>
      <c r="Y14" s="77" t="s">
        <v>167</v>
      </c>
    </row>
    <row r="15" spans="1:25" ht="30" customHeight="1">
      <c r="A15" s="2095" t="s">
        <v>344</v>
      </c>
      <c r="B15" s="1783"/>
      <c r="C15" s="1783"/>
      <c r="D15" s="1783"/>
      <c r="E15" s="1783"/>
      <c r="F15" s="100"/>
      <c r="G15" s="100"/>
      <c r="H15" s="100"/>
      <c r="I15" s="100"/>
      <c r="J15" s="100"/>
      <c r="K15"/>
      <c r="L15"/>
      <c r="X15" s="77"/>
      <c r="Y15" s="77" t="s">
        <v>168</v>
      </c>
    </row>
    <row r="16" spans="1:25" ht="30" customHeight="1">
      <c r="A16" s="2122" t="s">
        <v>869</v>
      </c>
      <c r="B16" s="1782"/>
      <c r="C16" s="1782"/>
      <c r="D16" s="1782"/>
      <c r="E16" s="1782"/>
      <c r="F16" s="100"/>
      <c r="G16" s="100"/>
      <c r="H16" s="100"/>
      <c r="I16" s="100"/>
      <c r="J16" s="100"/>
      <c r="K16"/>
      <c r="L16"/>
      <c r="X16" s="335" t="s">
        <v>32</v>
      </c>
    </row>
    <row r="17" spans="1:26" ht="9.75" customHeight="1">
      <c r="A17" s="159"/>
      <c r="B17" s="143"/>
      <c r="C17" s="142"/>
      <c r="D17" s="142"/>
      <c r="E17" s="142"/>
      <c r="F17" s="100"/>
      <c r="G17" s="100"/>
      <c r="H17" s="100"/>
      <c r="I17" s="100"/>
      <c r="J17" s="100"/>
      <c r="K17"/>
      <c r="L17"/>
      <c r="W17" s="77"/>
      <c r="X17" s="64" t="s">
        <v>52</v>
      </c>
      <c r="Y17" s="77"/>
      <c r="Z17" s="77"/>
    </row>
    <row r="18" spans="1:26" s="77" customFormat="1" ht="18.75" customHeight="1">
      <c r="A18" s="2124" t="s">
        <v>298</v>
      </c>
      <c r="B18" s="2125"/>
      <c r="C18" s="2125"/>
      <c r="D18" s="2125"/>
      <c r="E18" s="2125"/>
      <c r="F18" s="100"/>
      <c r="G18" s="100"/>
      <c r="H18" s="100"/>
      <c r="I18" s="100"/>
      <c r="J18" s="100"/>
      <c r="X18" s="244" t="s">
        <v>156</v>
      </c>
    </row>
    <row r="19" spans="1:26" s="77" customFormat="1" ht="27" customHeight="1">
      <c r="A19" s="780" t="s">
        <v>1076</v>
      </c>
      <c r="B19" s="780" t="s">
        <v>1077</v>
      </c>
      <c r="C19" s="780" t="s">
        <v>1078</v>
      </c>
      <c r="D19" s="780" t="s">
        <v>1079</v>
      </c>
      <c r="E19" s="780" t="s">
        <v>870</v>
      </c>
      <c r="F19" s="100"/>
      <c r="G19" s="100"/>
      <c r="H19" s="100"/>
      <c r="I19" s="100"/>
      <c r="J19" s="100"/>
      <c r="X19" s="61"/>
    </row>
    <row r="20" spans="1:26" ht="18.75" customHeight="1">
      <c r="A20" s="781" t="s">
        <v>871</v>
      </c>
      <c r="B20" s="781" t="s">
        <v>350</v>
      </c>
      <c r="C20" s="781" t="s">
        <v>290</v>
      </c>
      <c r="D20" s="781" t="s">
        <v>291</v>
      </c>
      <c r="E20" s="781" t="s">
        <v>351</v>
      </c>
      <c r="F20" s="100"/>
      <c r="G20" s="100"/>
      <c r="H20" s="100"/>
      <c r="I20" s="100"/>
      <c r="J20" s="100"/>
      <c r="K20"/>
      <c r="L20"/>
    </row>
    <row r="21" spans="1:26" s="77" customFormat="1" ht="9.75" customHeight="1">
      <c r="F21" s="100"/>
      <c r="G21" s="100"/>
      <c r="H21" s="100"/>
      <c r="I21" s="100"/>
      <c r="J21" s="100"/>
    </row>
    <row r="22" spans="1:26" s="77" customFormat="1" ht="18.75" customHeight="1">
      <c r="A22" s="1830" t="s">
        <v>354</v>
      </c>
      <c r="B22" s="1830"/>
      <c r="C22" s="1830"/>
      <c r="D22" s="1830"/>
      <c r="E22" s="1830"/>
      <c r="F22" s="100"/>
      <c r="G22" s="100"/>
      <c r="H22" s="100"/>
      <c r="I22" s="100"/>
      <c r="J22" s="100"/>
    </row>
    <row r="23" spans="1:26" s="77" customFormat="1" ht="10.5" customHeight="1">
      <c r="F23" s="100"/>
      <c r="G23" s="100"/>
      <c r="H23" s="100"/>
      <c r="I23" s="100"/>
      <c r="J23" s="100"/>
    </row>
    <row r="24" spans="1:26" s="77" customFormat="1" ht="18.75" customHeight="1">
      <c r="A24" s="1825" t="s">
        <v>180</v>
      </c>
      <c r="B24" s="1825"/>
      <c r="C24" s="1825"/>
      <c r="D24" s="1825"/>
      <c r="E24" s="1825"/>
      <c r="F24" s="100"/>
      <c r="G24" s="100"/>
      <c r="H24" s="100"/>
      <c r="I24" s="100"/>
      <c r="J24" s="100"/>
    </row>
    <row r="25" spans="1:26" ht="18.75" customHeight="1">
      <c r="A25" s="451" t="s">
        <v>737</v>
      </c>
      <c r="B25" s="2112"/>
      <c r="C25" s="2113"/>
      <c r="D25" s="2113"/>
      <c r="E25" s="2113"/>
      <c r="F25" s="100"/>
      <c r="G25" s="100"/>
      <c r="H25" s="100"/>
      <c r="I25" s="100"/>
      <c r="J25" s="100"/>
      <c r="K25" s="4"/>
      <c r="L25"/>
      <c r="X25" s="64" t="s">
        <v>288</v>
      </c>
    </row>
    <row r="26" spans="1:26" ht="37.5" customHeight="1">
      <c r="A26" s="451" t="s">
        <v>133</v>
      </c>
      <c r="B26" s="2126"/>
      <c r="C26" s="2127"/>
      <c r="D26" s="2127"/>
      <c r="E26" s="2127"/>
      <c r="F26" s="100"/>
      <c r="G26" s="100"/>
      <c r="H26" s="100"/>
      <c r="I26" s="100"/>
      <c r="J26" s="100"/>
      <c r="K26" s="4"/>
      <c r="L26"/>
      <c r="X26" s="64" t="s">
        <v>135</v>
      </c>
    </row>
    <row r="27" spans="1:26" ht="9.75" customHeight="1">
      <c r="F27" s="100"/>
      <c r="G27" s="100"/>
      <c r="H27" s="100"/>
      <c r="I27" s="100"/>
      <c r="J27" s="100"/>
      <c r="K27"/>
      <c r="L27"/>
      <c r="X27" s="64" t="s">
        <v>289</v>
      </c>
    </row>
    <row r="28" spans="1:26" s="77" customFormat="1" ht="18.75" customHeight="1">
      <c r="A28" s="1825" t="s">
        <v>341</v>
      </c>
      <c r="B28" s="1752"/>
      <c r="C28" s="1752"/>
      <c r="D28" s="1752"/>
      <c r="E28" s="1752"/>
      <c r="F28" s="100"/>
      <c r="G28" s="100"/>
      <c r="H28" s="100"/>
      <c r="I28" s="100"/>
      <c r="J28" s="100"/>
    </row>
    <row r="29" spans="1:26" ht="30" customHeight="1">
      <c r="A29" s="787"/>
      <c r="B29" s="763" t="s">
        <v>299</v>
      </c>
      <c r="C29" s="763" t="s">
        <v>293</v>
      </c>
      <c r="D29" s="763" t="s">
        <v>510</v>
      </c>
      <c r="E29" s="782" t="s">
        <v>203</v>
      </c>
      <c r="F29" s="100"/>
      <c r="G29" s="100"/>
      <c r="H29" s="100"/>
      <c r="I29" s="100"/>
      <c r="J29" s="100"/>
      <c r="K29"/>
      <c r="L29"/>
    </row>
    <row r="30" spans="1:26" ht="18.75" customHeight="1">
      <c r="A30" s="2031" t="s">
        <v>342</v>
      </c>
      <c r="B30" s="2118"/>
      <c r="C30" s="2118"/>
      <c r="D30" s="2118"/>
      <c r="E30" s="2118"/>
      <c r="F30" s="100"/>
      <c r="G30" s="100"/>
      <c r="H30" s="100"/>
      <c r="I30" s="100"/>
      <c r="J30" s="100"/>
      <c r="K30"/>
      <c r="L30"/>
    </row>
    <row r="31" spans="1:26" ht="18.75" customHeight="1">
      <c r="A31" s="431" t="s">
        <v>1086</v>
      </c>
      <c r="B31" s="530"/>
      <c r="C31" s="530"/>
      <c r="D31" s="531" t="str">
        <f>IF(C31="","",ABS(C31-$B31))</f>
        <v/>
      </c>
      <c r="E31" s="532" t="str">
        <f>IF(D31="","", IF(D31&lt;=2, "Conforme", "Non conforme"))</f>
        <v/>
      </c>
      <c r="F31" s="100"/>
      <c r="G31" s="100"/>
      <c r="H31" s="100"/>
      <c r="I31" s="100"/>
      <c r="J31" s="100"/>
      <c r="K31"/>
      <c r="L31"/>
    </row>
    <row r="32" spans="1:26" ht="18.75" customHeight="1">
      <c r="A32" s="786" t="s">
        <v>1087</v>
      </c>
      <c r="B32" s="481"/>
      <c r="C32" s="481"/>
      <c r="D32" s="482" t="str">
        <f>IF(C32="","",ABS(C32-$B32))</f>
        <v/>
      </c>
      <c r="E32" s="536" t="str">
        <f>IF(D32="","", IF(D32&lt;=2, "Conforme", "Non conforme"))</f>
        <v/>
      </c>
      <c r="F32" s="100"/>
      <c r="G32" s="100"/>
      <c r="H32" s="100"/>
      <c r="I32" s="100"/>
      <c r="J32" s="100"/>
      <c r="K32"/>
      <c r="L32"/>
    </row>
    <row r="33" spans="1:12" ht="18.75" customHeight="1">
      <c r="A33" s="786" t="s">
        <v>1088</v>
      </c>
      <c r="B33" s="481"/>
      <c r="C33" s="481"/>
      <c r="D33" s="482" t="str">
        <f>IF(C33="","",ABS(C33-$B33))</f>
        <v/>
      </c>
      <c r="E33" s="536" t="str">
        <f>IF(D33="","", IF(D33&lt;=2, "Conforme", "Non conforme"))</f>
        <v/>
      </c>
      <c r="F33" s="100"/>
      <c r="G33" s="100"/>
      <c r="H33" s="100"/>
      <c r="I33" s="100"/>
      <c r="J33" s="100"/>
      <c r="K33"/>
      <c r="L33"/>
    </row>
    <row r="34" spans="1:12" ht="18.75" customHeight="1">
      <c r="A34" s="786" t="s">
        <v>294</v>
      </c>
      <c r="B34" s="533"/>
      <c r="C34" s="533"/>
      <c r="D34" s="534" t="str">
        <f>IF(C34="","",ABS(C34-$B34))</f>
        <v/>
      </c>
      <c r="E34" s="535" t="str">
        <f>IF(D34="","", IF(D34&lt;=2, "Conforme", "Non conforme"))</f>
        <v/>
      </c>
      <c r="F34" s="100"/>
      <c r="G34" s="100"/>
      <c r="H34" s="100"/>
      <c r="I34" s="100"/>
      <c r="J34" s="100"/>
      <c r="K34"/>
      <c r="L34"/>
    </row>
    <row r="35" spans="1:12" s="77" customFormat="1" ht="18.75" customHeight="1">
      <c r="A35" s="2031" t="s">
        <v>872</v>
      </c>
      <c r="B35" s="2118"/>
      <c r="C35" s="2118"/>
      <c r="D35" s="2118"/>
      <c r="E35" s="2118"/>
      <c r="F35" s="100"/>
      <c r="G35" s="100"/>
      <c r="H35" s="100"/>
      <c r="I35" s="100"/>
      <c r="J35" s="100"/>
    </row>
    <row r="36" spans="1:12" s="77" customFormat="1" ht="18.75" customHeight="1">
      <c r="A36" s="433" t="s">
        <v>348</v>
      </c>
      <c r="B36" s="783">
        <v>500</v>
      </c>
      <c r="C36" s="537"/>
      <c r="D36" s="541" t="str">
        <f>IF(C36="","",ABS(C36-$B36))</f>
        <v/>
      </c>
      <c r="E36" s="539" t="str">
        <f>IF(D36="","", IF(D36&lt;=2, "Conforme", "Non conforme"))</f>
        <v/>
      </c>
      <c r="F36" s="100"/>
      <c r="G36" s="100"/>
      <c r="H36" s="100"/>
      <c r="I36" s="100"/>
      <c r="J36" s="100"/>
    </row>
    <row r="37" spans="1:12" s="77" customFormat="1" ht="18.75" customHeight="1">
      <c r="A37" s="433" t="s">
        <v>110</v>
      </c>
      <c r="B37" s="785">
        <v>1000</v>
      </c>
      <c r="C37" s="538"/>
      <c r="D37" s="542" t="str">
        <f>IF(C37="","",ABS(C37-$B37))</f>
        <v/>
      </c>
      <c r="E37" s="540" t="str">
        <f>IF(D37="","", IF(ABS(D37)&lt;2, "Conforme", "Non conforme"))</f>
        <v/>
      </c>
      <c r="F37" s="100"/>
      <c r="G37" s="100"/>
      <c r="H37" s="100"/>
      <c r="I37" s="100"/>
      <c r="J37" s="100"/>
    </row>
    <row r="38" spans="1:12" s="77" customFormat="1" ht="18.75" customHeight="1">
      <c r="A38" s="2031" t="s">
        <v>873</v>
      </c>
      <c r="B38" s="2118"/>
      <c r="C38" s="2118"/>
      <c r="D38" s="2118"/>
      <c r="E38" s="2118"/>
      <c r="F38" s="100"/>
      <c r="G38" s="100"/>
      <c r="H38" s="100"/>
      <c r="I38" s="100"/>
      <c r="J38" s="100"/>
    </row>
    <row r="39" spans="1:12" s="77" customFormat="1" ht="18.75" customHeight="1">
      <c r="A39" s="433" t="s">
        <v>109</v>
      </c>
      <c r="B39" s="783">
        <v>500</v>
      </c>
      <c r="C39" s="537"/>
      <c r="D39" s="541" t="str">
        <f>IF(C39="","",ABS(C39-$B39))</f>
        <v/>
      </c>
      <c r="E39" s="539" t="str">
        <f>IF(D39="","", IF(D39&lt;=2, "Conforme", "Non conforme"))</f>
        <v/>
      </c>
      <c r="F39" s="100"/>
      <c r="G39" s="100"/>
      <c r="H39" s="100"/>
      <c r="I39" s="100"/>
      <c r="J39" s="100"/>
    </row>
    <row r="40" spans="1:12" s="77" customFormat="1" ht="18.75" customHeight="1">
      <c r="A40" s="433" t="s">
        <v>110</v>
      </c>
      <c r="B40" s="784">
        <v>1000</v>
      </c>
      <c r="C40" s="533"/>
      <c r="D40" s="534" t="str">
        <f>IF(C40="","",ABS(C40-$B40))</f>
        <v/>
      </c>
      <c r="E40" s="535" t="str">
        <f>IF(D40="","", IF(ABS(D40)&lt;2, "Conforme", "Non conforme"))</f>
        <v/>
      </c>
      <c r="F40" s="100"/>
      <c r="G40" s="100"/>
      <c r="H40" s="100"/>
      <c r="I40" s="100"/>
      <c r="J40" s="100"/>
    </row>
    <row r="41" spans="1:12" s="77" customFormat="1" ht="37.5" customHeight="1">
      <c r="A41" s="451" t="s">
        <v>607</v>
      </c>
      <c r="B41" s="2120"/>
      <c r="C41" s="2121"/>
      <c r="D41" s="2121"/>
      <c r="E41" s="2121"/>
      <c r="F41" s="100"/>
      <c r="G41" s="100"/>
      <c r="H41" s="100"/>
      <c r="I41" s="100"/>
      <c r="J41" s="100"/>
      <c r="K41" s="1"/>
      <c r="L41" s="4"/>
    </row>
    <row r="42" spans="1:12" s="77" customFormat="1" ht="37.5" customHeight="1">
      <c r="A42" s="451" t="s">
        <v>71</v>
      </c>
      <c r="B42" s="2114"/>
      <c r="C42" s="2115"/>
      <c r="D42" s="2115"/>
      <c r="E42" s="2115"/>
      <c r="F42" s="100"/>
      <c r="G42" s="100"/>
      <c r="H42" s="100"/>
      <c r="I42" s="100"/>
      <c r="J42" s="100"/>
      <c r="K42" s="1"/>
      <c r="L42" s="4"/>
    </row>
    <row r="43" spans="1:12" s="77" customFormat="1" ht="9.75" customHeight="1">
      <c r="D43" s="115"/>
      <c r="E43" s="115"/>
      <c r="F43" s="100"/>
      <c r="G43" s="100"/>
      <c r="H43" s="100"/>
      <c r="I43" s="100"/>
      <c r="J43" s="100"/>
      <c r="K43" s="1"/>
      <c r="L43" s="4"/>
    </row>
    <row r="44" spans="1:12" s="77" customFormat="1" ht="18.75" customHeight="1">
      <c r="A44" s="1800" t="s">
        <v>355</v>
      </c>
      <c r="B44" s="1800"/>
      <c r="C44" s="1800"/>
      <c r="D44" s="1800"/>
      <c r="E44" s="1800"/>
      <c r="F44" s="100"/>
      <c r="G44" s="100"/>
      <c r="H44" s="100"/>
      <c r="I44" s="100"/>
      <c r="J44" s="100"/>
      <c r="K44" s="242"/>
      <c r="L44" s="170"/>
    </row>
    <row r="45" spans="1:12" s="77" customFormat="1" ht="10.5" customHeight="1">
      <c r="D45" s="118"/>
      <c r="E45" s="118"/>
      <c r="F45" s="100"/>
      <c r="G45" s="100"/>
      <c r="H45" s="100"/>
      <c r="I45" s="100"/>
      <c r="J45" s="100"/>
      <c r="K45" s="242"/>
      <c r="L45" s="170"/>
    </row>
    <row r="46" spans="1:12" ht="18.75" customHeight="1">
      <c r="A46" s="2110" t="s">
        <v>180</v>
      </c>
      <c r="B46" s="2111"/>
      <c r="C46" s="2111"/>
      <c r="D46" s="2111"/>
      <c r="E46" s="2111"/>
      <c r="F46" s="100"/>
      <c r="G46" s="100"/>
      <c r="H46" s="100"/>
      <c r="I46" s="100"/>
      <c r="J46" s="100"/>
    </row>
    <row r="47" spans="1:12" s="77" customFormat="1" ht="30" customHeight="1">
      <c r="A47" s="543" t="s">
        <v>349</v>
      </c>
      <c r="B47" s="756" t="s">
        <v>46</v>
      </c>
      <c r="C47" s="756" t="s">
        <v>173</v>
      </c>
      <c r="D47" s="756" t="s">
        <v>1021</v>
      </c>
      <c r="E47" s="769" t="s">
        <v>513</v>
      </c>
      <c r="F47" s="100"/>
      <c r="G47" s="100"/>
      <c r="H47" s="100"/>
      <c r="I47" s="100"/>
      <c r="J47" s="100"/>
    </row>
    <row r="48" spans="1:12" s="77" customFormat="1" ht="18.75" customHeight="1">
      <c r="A48" s="494"/>
      <c r="B48" s="501"/>
      <c r="C48" s="501"/>
      <c r="D48" s="501"/>
      <c r="E48" s="521"/>
      <c r="F48" s="100"/>
      <c r="G48" s="100"/>
      <c r="H48" s="100"/>
      <c r="I48" s="100"/>
      <c r="J48" s="100"/>
    </row>
    <row r="49" spans="1:12" ht="37.5" customHeight="1">
      <c r="A49" s="546" t="s">
        <v>133</v>
      </c>
      <c r="B49" s="2114"/>
      <c r="C49" s="2115"/>
      <c r="D49" s="2115"/>
      <c r="E49" s="2115"/>
      <c r="F49" s="100"/>
      <c r="G49" s="100"/>
      <c r="H49" s="100"/>
      <c r="I49" s="100"/>
      <c r="J49" s="100"/>
      <c r="K49" s="77"/>
    </row>
    <row r="50" spans="1:12" s="77" customFormat="1" ht="9.75" customHeight="1">
      <c r="A50" s="2119"/>
      <c r="B50" s="2119"/>
      <c r="C50" s="2119"/>
      <c r="D50" s="2119"/>
      <c r="E50" s="2119"/>
      <c r="F50" s="100"/>
      <c r="G50" s="100"/>
      <c r="H50" s="100"/>
      <c r="I50" s="100"/>
      <c r="J50" s="100"/>
      <c r="L50" s="170"/>
    </row>
    <row r="51" spans="1:12" ht="18.75" customHeight="1">
      <c r="A51" s="433"/>
      <c r="B51" s="763" t="s">
        <v>511</v>
      </c>
      <c r="C51" s="763" t="s">
        <v>204</v>
      </c>
      <c r="D51" s="763" t="s">
        <v>116</v>
      </c>
      <c r="E51" s="782" t="s">
        <v>205</v>
      </c>
      <c r="F51" s="100"/>
      <c r="G51" s="100"/>
      <c r="H51" s="100"/>
      <c r="I51" s="100"/>
      <c r="J51" s="100"/>
    </row>
    <row r="52" spans="1:12" ht="18.75" customHeight="1">
      <c r="A52" s="433" t="s">
        <v>874</v>
      </c>
      <c r="B52" s="537"/>
      <c r="C52" s="537"/>
      <c r="D52" s="541" t="str">
        <f>IF(C52="","",ABS($C$52-$B$52))</f>
        <v/>
      </c>
      <c r="E52" s="545" t="str">
        <f>IF(D52="","", IF(D52&lt;=1, "Conforme", "Non conforme"))</f>
        <v/>
      </c>
      <c r="F52" s="100"/>
      <c r="G52" s="100"/>
      <c r="H52" s="100"/>
      <c r="I52" s="100"/>
      <c r="J52" s="100"/>
    </row>
    <row r="53" spans="1:12" ht="37.5" customHeight="1">
      <c r="A53" s="451" t="s">
        <v>73</v>
      </c>
      <c r="B53" s="2116"/>
      <c r="C53" s="2117"/>
      <c r="D53" s="2117"/>
      <c r="E53" s="2117"/>
      <c r="F53" s="100"/>
      <c r="G53" s="100"/>
      <c r="H53" s="100"/>
      <c r="I53" s="100"/>
      <c r="J53" s="100"/>
    </row>
    <row r="54" spans="1:12" ht="37.5" customHeight="1">
      <c r="A54" s="451" t="s">
        <v>71</v>
      </c>
      <c r="B54" s="2047"/>
      <c r="C54" s="2024"/>
      <c r="D54" s="2024"/>
      <c r="E54" s="2024"/>
      <c r="F54" s="100"/>
      <c r="G54" s="100"/>
      <c r="H54" s="100"/>
      <c r="I54" s="100"/>
      <c r="J54" s="100"/>
    </row>
    <row r="55" spans="1:12" ht="15" customHeight="1">
      <c r="F55" s="100"/>
      <c r="G55" s="100"/>
      <c r="H55" s="100"/>
      <c r="I55" s="100"/>
      <c r="J55" s="100"/>
    </row>
    <row r="56" spans="1:12" ht="15" customHeight="1">
      <c r="F56" s="100"/>
      <c r="G56" s="100"/>
      <c r="H56" s="100"/>
      <c r="I56" s="100"/>
      <c r="J56" s="100"/>
    </row>
    <row r="57" spans="1:12" ht="15" customHeight="1">
      <c r="F57" s="100"/>
      <c r="G57" s="100"/>
      <c r="H57" s="100"/>
      <c r="I57" s="100"/>
      <c r="J57" s="100"/>
    </row>
  </sheetData>
  <sheetProtection password="DDA1" sheet="1" objects="1" scenarios="1" selectLockedCells="1"/>
  <mergeCells count="27">
    <mergeCell ref="A24:E24"/>
    <mergeCell ref="A30:E30"/>
    <mergeCell ref="A18:E18"/>
    <mergeCell ref="B26:E26"/>
    <mergeCell ref="A22:E22"/>
    <mergeCell ref="A1:E1"/>
    <mergeCell ref="A3:E3"/>
    <mergeCell ref="A5:E5"/>
    <mergeCell ref="A15:E15"/>
    <mergeCell ref="A16:E16"/>
    <mergeCell ref="A7:E7"/>
    <mergeCell ref="A9:E9"/>
    <mergeCell ref="A10:E10"/>
    <mergeCell ref="A11:E11"/>
    <mergeCell ref="A12:E12"/>
    <mergeCell ref="A44:E44"/>
    <mergeCell ref="B54:E54"/>
    <mergeCell ref="A46:E46"/>
    <mergeCell ref="B25:E25"/>
    <mergeCell ref="B49:E49"/>
    <mergeCell ref="B53:E53"/>
    <mergeCell ref="B42:E42"/>
    <mergeCell ref="A38:E38"/>
    <mergeCell ref="A50:E50"/>
    <mergeCell ref="A35:E35"/>
    <mergeCell ref="B41:E41"/>
    <mergeCell ref="A28:E28"/>
  </mergeCells>
  <dataValidations count="2">
    <dataValidation type="list" allowBlank="1" showInputMessage="1" showErrorMessage="1" sqref="B25:E25">
      <formula1>$X$6:$X$7</formula1>
    </dataValidation>
    <dataValidation type="list" allowBlank="1" showInputMessage="1" showErrorMessage="1" sqref="B48">
      <formula1>$X$16:$X$18</formula1>
    </dataValidation>
  </dataValidations>
  <printOptions horizontalCentered="1" verticalCentered="1"/>
  <pageMargins left="0.45" right="0.75" top="0.55118110236220474" bottom="0.35433070866141736" header="0.31496062992125984" footer="0.31496062992125984"/>
  <pageSetup scale="72" orientation="portrait" r:id="rId1"/>
  <headerFooter>
    <oddFooter>&amp;L&amp;10CECR - Outil de compilation des données
Gabarit disponible au www.chus.qc.ca/cecr&amp;C&amp;10&amp;A
&amp;R&amp;10Contrôle de qualité TDM - volet physicien ou ingénieur</oddFooter>
  </headerFooter>
  <rowBreaks count="1" manualBreakCount="1">
    <brk id="43" max="4" man="1"/>
  </rowBreaks>
  <colBreaks count="1" manualBreakCount="1">
    <brk id="5" max="4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AH68"/>
  <sheetViews>
    <sheetView showGridLines="0" zoomScaleNormal="100" zoomScalePageLayoutView="50" workbookViewId="0">
      <selection activeCell="C44" sqref="C44:E44"/>
    </sheetView>
  </sheetViews>
  <sheetFormatPr baseColWidth="10" defaultRowHeight="15.75" customHeight="1"/>
  <cols>
    <col min="1" max="1" width="42.140625" style="6" customWidth="1"/>
    <col min="2" max="2" width="18.5703125" style="6" customWidth="1"/>
    <col min="3" max="4" width="16.5703125" style="6" customWidth="1"/>
    <col min="5" max="5" width="19.85546875" style="6" customWidth="1"/>
    <col min="6" max="6" width="16.5703125" style="6" customWidth="1"/>
    <col min="7" max="7" width="22" style="6" customWidth="1"/>
    <col min="8" max="8" width="16.5703125" style="6" customWidth="1"/>
    <col min="9" max="9" width="21.28515625" style="6" customWidth="1"/>
    <col min="10" max="11" width="16.5703125" style="6" customWidth="1"/>
    <col min="12" max="12" width="20.42578125" style="6" customWidth="1"/>
    <col min="13" max="13" width="20.85546875" style="6" customWidth="1"/>
    <col min="14" max="14" width="19.85546875" style="6" customWidth="1"/>
    <col min="15" max="15" width="15.5703125" style="6" customWidth="1"/>
    <col min="16" max="16" width="18.5703125" style="6" customWidth="1"/>
    <col min="17" max="17" width="20.85546875" style="6" customWidth="1"/>
    <col min="18" max="18" width="20.7109375" style="6" customWidth="1"/>
    <col min="19" max="19" width="15.28515625" style="6" customWidth="1"/>
    <col min="20" max="20" width="15.85546875" style="6" customWidth="1"/>
    <col min="21" max="21" width="24.140625" style="6" customWidth="1"/>
    <col min="22" max="22" width="29.42578125" style="6" customWidth="1"/>
    <col min="23" max="23" width="16.140625" style="6" customWidth="1"/>
    <col min="24" max="24" width="19.85546875" style="6" customWidth="1"/>
    <col min="25" max="25" width="11.42578125" style="6"/>
    <col min="26" max="26" width="13.7109375" style="6" customWidth="1"/>
    <col min="27" max="27" width="11.42578125" style="6"/>
    <col min="28" max="28" width="14.85546875" style="6" customWidth="1"/>
    <col min="29" max="29" width="14.42578125" style="6" customWidth="1"/>
    <col min="30" max="30" width="10.28515625" style="6" customWidth="1"/>
    <col min="31" max="31" width="15.42578125" style="6" customWidth="1"/>
    <col min="32" max="32" width="19.7109375" style="6" hidden="1" customWidth="1"/>
    <col min="33" max="33" width="19.5703125" style="6" hidden="1" customWidth="1"/>
    <col min="34" max="34" width="19.7109375" style="6" hidden="1" customWidth="1"/>
    <col min="35" max="16384" width="11.42578125" style="6"/>
  </cols>
  <sheetData>
    <row r="1" spans="1:33" s="3" customFormat="1" ht="30" customHeight="1">
      <c r="A1" s="2161" t="s">
        <v>317</v>
      </c>
      <c r="B1" s="2161"/>
      <c r="C1" s="2161"/>
      <c r="D1" s="2161"/>
      <c r="E1" s="2161"/>
      <c r="F1" s="2161"/>
      <c r="G1" s="2161"/>
      <c r="H1" s="2161"/>
      <c r="I1" s="2161"/>
      <c r="J1" s="2161"/>
      <c r="K1" s="2161"/>
      <c r="L1" s="69"/>
      <c r="M1" s="69"/>
      <c r="N1" s="69"/>
      <c r="O1" s="69"/>
      <c r="P1" s="69"/>
      <c r="Q1" s="125"/>
      <c r="R1" s="125"/>
      <c r="S1" s="125"/>
      <c r="T1" s="125"/>
      <c r="U1" s="125"/>
      <c r="V1" s="125"/>
      <c r="W1" s="125"/>
    </row>
    <row r="2" spans="1:33" s="77" customFormat="1" ht="13.5" customHeight="1">
      <c r="Q2" s="34"/>
      <c r="R2" s="34"/>
      <c r="S2" s="34"/>
      <c r="T2" s="34"/>
      <c r="U2" s="34"/>
      <c r="V2" s="34"/>
      <c r="W2" s="34"/>
    </row>
    <row r="3" spans="1:33" s="152" customFormat="1" ht="30" customHeight="1">
      <c r="A3" s="1777" t="s">
        <v>881</v>
      </c>
      <c r="B3" s="1777"/>
      <c r="C3" s="1777"/>
      <c r="D3" s="1777"/>
      <c r="E3" s="1777"/>
      <c r="F3" s="1777"/>
      <c r="G3" s="1777"/>
      <c r="H3" s="1777"/>
      <c r="I3" s="1777"/>
      <c r="J3" s="1777"/>
      <c r="K3" s="1777"/>
      <c r="L3" s="69"/>
      <c r="M3" s="69"/>
      <c r="N3" s="69"/>
      <c r="O3" s="69"/>
      <c r="P3" s="69"/>
      <c r="Q3" s="34"/>
      <c r="R3" s="34"/>
      <c r="S3" s="34"/>
      <c r="T3" s="34"/>
      <c r="U3" s="34"/>
      <c r="V3" s="34"/>
      <c r="W3" s="34"/>
    </row>
    <row r="4" spans="1:33" ht="7.5" customHeight="1"/>
    <row r="5" spans="1:33" ht="15" customHeight="1">
      <c r="A5" s="1742" t="s">
        <v>271</v>
      </c>
      <c r="B5" s="1742"/>
      <c r="C5" s="1742"/>
      <c r="D5" s="1742"/>
      <c r="E5" s="1742"/>
      <c r="F5" s="1742"/>
      <c r="G5" s="1742"/>
      <c r="H5" s="1742"/>
      <c r="I5" s="1742"/>
      <c r="J5" s="1742"/>
      <c r="K5" s="1742"/>
      <c r="L5" s="34"/>
      <c r="M5" s="34"/>
      <c r="N5" s="34"/>
      <c r="O5" s="34"/>
      <c r="P5" s="34"/>
      <c r="Q5" s="34"/>
      <c r="R5" s="34"/>
      <c r="S5" s="34"/>
      <c r="T5" s="34"/>
      <c r="U5" s="34"/>
      <c r="V5" s="34"/>
      <c r="W5" s="34"/>
      <c r="AG5" s="35" t="s">
        <v>48</v>
      </c>
    </row>
    <row r="6" spans="1:33" ht="7.5" customHeight="1"/>
    <row r="7" spans="1:33" ht="15" customHeight="1">
      <c r="A7" s="1887" t="s">
        <v>272</v>
      </c>
      <c r="B7" s="1887"/>
      <c r="C7" s="1887"/>
      <c r="D7" s="1887"/>
      <c r="E7" s="1887"/>
      <c r="F7" s="1887"/>
      <c r="G7" s="1887"/>
      <c r="H7" s="1887"/>
      <c r="I7" s="1887"/>
      <c r="J7" s="1887"/>
      <c r="K7" s="1887"/>
      <c r="N7" s="34"/>
      <c r="O7" s="34"/>
      <c r="P7" s="34"/>
      <c r="Q7" s="34"/>
      <c r="R7" s="34"/>
      <c r="S7" s="34"/>
      <c r="T7" s="34"/>
      <c r="U7" s="34"/>
      <c r="V7" s="34"/>
      <c r="W7" s="34"/>
      <c r="X7" s="34"/>
      <c r="Y7" s="34"/>
    </row>
    <row r="8" spans="1:33" ht="7.5" customHeight="1">
      <c r="G8" s="8"/>
      <c r="H8" s="8"/>
      <c r="I8" s="8"/>
      <c r="J8" s="8"/>
      <c r="Y8" s="34"/>
    </row>
    <row r="9" spans="1:33" ht="15" customHeight="1">
      <c r="A9" s="2162" t="s">
        <v>273</v>
      </c>
      <c r="B9" s="2162"/>
      <c r="C9" s="2162"/>
      <c r="D9" s="2162"/>
      <c r="E9" s="2162"/>
      <c r="F9" s="2162"/>
      <c r="G9" s="2162"/>
      <c r="H9" s="2162"/>
      <c r="I9" s="2162"/>
      <c r="J9" s="2162"/>
      <c r="K9" s="2162"/>
      <c r="AG9" s="35" t="s">
        <v>48</v>
      </c>
    </row>
    <row r="10" spans="1:33" ht="15" customHeight="1">
      <c r="A10" s="2163" t="s">
        <v>275</v>
      </c>
      <c r="B10" s="2163"/>
      <c r="C10" s="2163"/>
      <c r="D10" s="2163"/>
      <c r="E10" s="2163"/>
      <c r="F10" s="2163"/>
      <c r="G10" s="2163"/>
      <c r="H10" s="2163"/>
      <c r="I10" s="2163"/>
      <c r="J10" s="2163"/>
      <c r="K10" s="2163"/>
      <c r="O10" s="34"/>
      <c r="P10" s="34"/>
      <c r="Q10" s="34"/>
      <c r="R10" s="34"/>
      <c r="S10" s="34"/>
      <c r="T10" s="34"/>
      <c r="U10" s="34"/>
      <c r="V10" s="34"/>
      <c r="AG10" s="7" t="s">
        <v>49</v>
      </c>
    </row>
    <row r="11" spans="1:33" ht="15" customHeight="1">
      <c r="A11" s="1917" t="s">
        <v>964</v>
      </c>
      <c r="B11" s="1887"/>
      <c r="C11" s="1887"/>
      <c r="D11" s="1887"/>
      <c r="E11" s="1887"/>
      <c r="F11" s="1887"/>
      <c r="G11" s="1887"/>
      <c r="H11" s="1887"/>
      <c r="I11" s="1887"/>
      <c r="J11" s="1887"/>
      <c r="K11" s="1887"/>
      <c r="O11" s="34"/>
      <c r="P11" s="34"/>
      <c r="Q11" s="34"/>
      <c r="R11" s="34"/>
      <c r="S11" s="34"/>
      <c r="T11" s="34"/>
      <c r="U11" s="34"/>
      <c r="V11" s="34"/>
      <c r="AG11" s="34" t="s">
        <v>50</v>
      </c>
    </row>
    <row r="12" spans="1:33" ht="15" customHeight="1">
      <c r="A12" s="1917" t="s">
        <v>966</v>
      </c>
      <c r="B12" s="1887"/>
      <c r="C12" s="1887"/>
      <c r="D12" s="1887"/>
      <c r="E12" s="1887"/>
      <c r="F12" s="1887"/>
      <c r="G12" s="1887"/>
      <c r="H12" s="1887"/>
      <c r="I12" s="1887"/>
      <c r="J12" s="1887"/>
      <c r="K12" s="1887"/>
      <c r="O12" s="34"/>
      <c r="P12" s="34"/>
      <c r="Q12" s="34"/>
      <c r="R12" s="34"/>
      <c r="S12" s="34"/>
      <c r="T12" s="34"/>
      <c r="U12" s="34"/>
      <c r="V12" s="34"/>
      <c r="AG12" s="35" t="s">
        <v>51</v>
      </c>
    </row>
    <row r="13" spans="1:33" ht="15" customHeight="1">
      <c r="A13" s="1917" t="s">
        <v>965</v>
      </c>
      <c r="B13" s="1887"/>
      <c r="C13" s="1887"/>
      <c r="D13" s="1887"/>
      <c r="E13" s="1887"/>
      <c r="F13" s="1887"/>
      <c r="G13" s="1887"/>
      <c r="H13" s="1887"/>
      <c r="I13" s="1887"/>
      <c r="J13" s="1887"/>
      <c r="K13" s="1887"/>
      <c r="AG13" s="7" t="s">
        <v>52</v>
      </c>
    </row>
    <row r="14" spans="1:33" ht="15" customHeight="1">
      <c r="A14" s="1887" t="s">
        <v>274</v>
      </c>
      <c r="B14" s="1887"/>
      <c r="C14" s="1887"/>
      <c r="D14" s="1887"/>
      <c r="E14" s="1887"/>
      <c r="F14" s="1887"/>
      <c r="G14" s="1887"/>
      <c r="H14" s="1887"/>
      <c r="I14" s="1887"/>
      <c r="J14" s="1887"/>
      <c r="K14" s="1887"/>
      <c r="AG14" s="7" t="s">
        <v>32</v>
      </c>
    </row>
    <row r="15" spans="1:33" ht="15" customHeight="1">
      <c r="A15" s="1917" t="s">
        <v>967</v>
      </c>
      <c r="B15" s="1887"/>
      <c r="C15" s="1887"/>
      <c r="D15" s="1887"/>
      <c r="E15" s="1887"/>
      <c r="F15" s="1887"/>
      <c r="G15" s="1887"/>
      <c r="H15" s="1887"/>
      <c r="I15" s="1887"/>
      <c r="J15" s="1887"/>
      <c r="K15" s="1887"/>
      <c r="AG15" s="7" t="s">
        <v>703</v>
      </c>
    </row>
    <row r="16" spans="1:33" ht="20.25" hidden="1" customHeight="1">
      <c r="A16" s="106"/>
      <c r="B16" s="8"/>
      <c r="C16" s="106"/>
      <c r="D16" s="106"/>
      <c r="E16" s="8"/>
      <c r="F16" s="106"/>
      <c r="G16" s="106"/>
      <c r="H16" s="106"/>
      <c r="I16" s="106"/>
      <c r="J16" s="106"/>
      <c r="AG16" s="7"/>
    </row>
    <row r="17" spans="1:34" ht="7.5" customHeight="1">
      <c r="G17" s="8"/>
      <c r="H17" s="8"/>
      <c r="I17" s="8"/>
      <c r="J17" s="8"/>
    </row>
    <row r="18" spans="1:34" ht="15" customHeight="1">
      <c r="A18" s="1742" t="s">
        <v>276</v>
      </c>
      <c r="B18" s="1742"/>
      <c r="C18" s="1742"/>
      <c r="D18" s="1742"/>
      <c r="E18" s="1742"/>
      <c r="F18" s="1742"/>
      <c r="G18" s="1742"/>
      <c r="H18" s="1742"/>
      <c r="I18" s="1742"/>
      <c r="J18" s="1742"/>
      <c r="K18" s="1742"/>
      <c r="L18" s="34"/>
      <c r="M18" s="34"/>
      <c r="N18" s="34"/>
      <c r="O18" s="34"/>
      <c r="P18" s="34"/>
      <c r="Q18" s="34"/>
      <c r="R18" s="34"/>
      <c r="S18" s="34"/>
      <c r="T18" s="34"/>
      <c r="U18" s="34"/>
      <c r="V18" s="34"/>
      <c r="W18" s="34"/>
      <c r="X18" s="34"/>
      <c r="Y18" s="34"/>
    </row>
    <row r="19" spans="1:34" ht="15" customHeight="1">
      <c r="A19" s="2165" t="s">
        <v>278</v>
      </c>
      <c r="B19" s="2165"/>
      <c r="C19" s="2165"/>
      <c r="D19" s="2165"/>
      <c r="E19" s="2165"/>
      <c r="F19" s="2165"/>
      <c r="G19" s="2165"/>
      <c r="H19" s="2165"/>
      <c r="I19" s="2165"/>
      <c r="J19" s="2165"/>
      <c r="K19" s="2165"/>
      <c r="L19" s="34"/>
      <c r="M19" s="34"/>
      <c r="N19" s="34"/>
      <c r="O19" s="34"/>
      <c r="P19" s="34"/>
      <c r="Q19" s="34"/>
      <c r="R19" s="34"/>
      <c r="S19" s="34"/>
      <c r="T19" s="34"/>
      <c r="U19" s="34"/>
      <c r="V19" s="34"/>
      <c r="W19" s="34"/>
      <c r="X19" s="34"/>
      <c r="Y19" s="34"/>
      <c r="AG19" s="7" t="s">
        <v>177</v>
      </c>
    </row>
    <row r="20" spans="1:34" ht="15" customHeight="1">
      <c r="A20" s="1989" t="s">
        <v>875</v>
      </c>
      <c r="B20" s="1989"/>
      <c r="C20" s="1989"/>
      <c r="D20" s="1989"/>
      <c r="E20" s="1989"/>
      <c r="F20" s="1989"/>
      <c r="G20" s="1989"/>
      <c r="H20" s="1989"/>
      <c r="I20" s="1989"/>
      <c r="J20" s="1989"/>
      <c r="K20" s="1989"/>
      <c r="L20" s="34"/>
      <c r="M20" s="34"/>
      <c r="N20" s="34"/>
      <c r="O20" s="34"/>
      <c r="P20" s="34"/>
      <c r="T20" s="34"/>
      <c r="U20" s="34"/>
      <c r="V20" s="34"/>
      <c r="W20" s="34"/>
      <c r="X20" s="34"/>
      <c r="Y20" s="34"/>
      <c r="AG20" s="7" t="s">
        <v>178</v>
      </c>
    </row>
    <row r="21" spans="1:34" ht="15" customHeight="1">
      <c r="A21" s="1989" t="s">
        <v>876</v>
      </c>
      <c r="B21" s="1989"/>
      <c r="C21" s="1989"/>
      <c r="D21" s="1989"/>
      <c r="E21" s="1989"/>
      <c r="F21" s="1989"/>
      <c r="G21" s="1989"/>
      <c r="H21" s="1989"/>
      <c r="I21" s="1989"/>
      <c r="J21" s="1989"/>
      <c r="K21" s="1989"/>
      <c r="L21" s="34"/>
      <c r="M21" s="34"/>
      <c r="N21" s="34"/>
      <c r="O21" s="34"/>
      <c r="P21" s="34"/>
      <c r="T21" s="34"/>
      <c r="U21" s="34"/>
      <c r="V21" s="34"/>
      <c r="W21" s="34"/>
      <c r="X21" s="34"/>
      <c r="Y21" s="34"/>
      <c r="AG21" s="7" t="s">
        <v>156</v>
      </c>
    </row>
    <row r="22" spans="1:34" ht="15" customHeight="1">
      <c r="A22" s="1730" t="s">
        <v>357</v>
      </c>
      <c r="B22" s="1730"/>
      <c r="C22" s="1730"/>
      <c r="D22" s="1730"/>
      <c r="E22" s="1730"/>
      <c r="F22" s="1730"/>
      <c r="G22" s="1730"/>
      <c r="H22" s="1730"/>
      <c r="I22" s="1730"/>
      <c r="J22" s="1730"/>
      <c r="K22" s="1730"/>
      <c r="L22" s="34"/>
      <c r="M22" s="34"/>
      <c r="N22" s="34"/>
      <c r="O22" s="34"/>
      <c r="P22" s="34"/>
      <c r="T22" s="34"/>
      <c r="U22" s="34"/>
      <c r="V22" s="34"/>
      <c r="W22" s="34"/>
      <c r="X22" s="34"/>
      <c r="Y22" s="34"/>
      <c r="AG22" s="7"/>
      <c r="AH22" s="34"/>
    </row>
    <row r="23" spans="1:34" ht="15" customHeight="1">
      <c r="A23" s="1989" t="s">
        <v>277</v>
      </c>
      <c r="B23" s="1989"/>
      <c r="C23" s="1989"/>
      <c r="D23" s="1989"/>
      <c r="E23" s="1989"/>
      <c r="F23" s="1989"/>
      <c r="G23" s="1989"/>
      <c r="H23" s="1989"/>
      <c r="I23" s="1989"/>
      <c r="J23" s="1989"/>
      <c r="K23" s="1989"/>
      <c r="L23" s="34"/>
      <c r="M23" s="34"/>
      <c r="N23" s="34"/>
      <c r="O23" s="34"/>
      <c r="P23" s="34"/>
      <c r="T23" s="34"/>
      <c r="U23" s="34"/>
      <c r="V23" s="34"/>
      <c r="W23" s="34"/>
      <c r="AG23" s="35" t="s">
        <v>48</v>
      </c>
      <c r="AH23" s="34"/>
    </row>
    <row r="24" spans="1:34" ht="15" customHeight="1">
      <c r="A24" s="1917" t="s">
        <v>968</v>
      </c>
      <c r="B24" s="1887"/>
      <c r="C24" s="1887"/>
      <c r="D24" s="1887"/>
      <c r="E24" s="1887"/>
      <c r="F24" s="1887"/>
      <c r="G24" s="1887"/>
      <c r="H24" s="1887"/>
      <c r="I24" s="1887"/>
      <c r="J24" s="1887"/>
      <c r="K24" s="1887"/>
      <c r="L24" s="34"/>
      <c r="M24" s="34"/>
      <c r="N24" s="34"/>
      <c r="O24" s="34"/>
      <c r="P24" s="34"/>
      <c r="AG24" s="7"/>
    </row>
    <row r="25" spans="1:34" ht="15" hidden="1" customHeight="1">
      <c r="A25" s="1887" t="s">
        <v>279</v>
      </c>
      <c r="B25" s="1887"/>
      <c r="C25" s="1887"/>
      <c r="D25" s="1887"/>
      <c r="E25" s="1887"/>
      <c r="F25" s="1887"/>
      <c r="G25" s="1887"/>
      <c r="H25" s="1887"/>
      <c r="I25" s="1887"/>
      <c r="J25" s="1887"/>
      <c r="K25" s="1887"/>
      <c r="L25" s="34"/>
      <c r="M25" s="34"/>
      <c r="N25" s="34"/>
      <c r="O25" s="34"/>
      <c r="P25" s="34"/>
      <c r="AG25" s="7" t="s">
        <v>188</v>
      </c>
    </row>
    <row r="26" spans="1:34" ht="15" customHeight="1">
      <c r="A26" s="1887" t="s">
        <v>280</v>
      </c>
      <c r="B26" s="1887"/>
      <c r="C26" s="1887"/>
      <c r="D26" s="1887"/>
      <c r="E26" s="1887"/>
      <c r="F26" s="1887"/>
      <c r="G26" s="1887"/>
      <c r="H26" s="1887"/>
      <c r="I26" s="1887"/>
      <c r="J26" s="1887"/>
      <c r="K26" s="1887"/>
      <c r="L26" s="34"/>
      <c r="M26" s="34"/>
      <c r="N26" s="34"/>
      <c r="O26" s="34"/>
      <c r="P26" s="34"/>
      <c r="AG26" s="7" t="s">
        <v>189</v>
      </c>
    </row>
    <row r="27" spans="1:34" ht="15" customHeight="1">
      <c r="A27" s="1917" t="s">
        <v>877</v>
      </c>
      <c r="B27" s="1887"/>
      <c r="C27" s="1887"/>
      <c r="D27" s="1887"/>
      <c r="E27" s="1887"/>
      <c r="F27" s="1887"/>
      <c r="G27" s="1887"/>
      <c r="H27" s="1887"/>
      <c r="I27" s="1887"/>
      <c r="J27" s="1887"/>
      <c r="K27" s="1887"/>
      <c r="L27" s="34"/>
      <c r="M27" s="34"/>
      <c r="N27" s="34"/>
      <c r="O27" s="34"/>
      <c r="P27" s="34"/>
      <c r="AG27" s="7" t="s">
        <v>191</v>
      </c>
    </row>
    <row r="28" spans="1:34" ht="15" customHeight="1">
      <c r="A28" s="2160" t="s">
        <v>281</v>
      </c>
      <c r="B28" s="2160"/>
      <c r="C28" s="2160"/>
      <c r="D28" s="2160"/>
      <c r="E28" s="2160"/>
      <c r="F28" s="2160"/>
      <c r="G28" s="2160"/>
      <c r="H28" s="2160"/>
      <c r="I28" s="2160"/>
      <c r="J28" s="2160"/>
      <c r="K28" s="2160"/>
      <c r="L28" s="34"/>
      <c r="M28" s="34"/>
      <c r="N28" s="34"/>
      <c r="O28" s="34"/>
      <c r="P28" s="34"/>
      <c r="Q28" s="34"/>
      <c r="R28" s="34"/>
      <c r="S28" s="34"/>
      <c r="T28" s="34"/>
      <c r="U28" s="34"/>
      <c r="V28" s="34"/>
      <c r="W28" s="34"/>
      <c r="X28" s="34"/>
      <c r="Y28" s="34"/>
      <c r="AG28" s="7" t="s">
        <v>192</v>
      </c>
    </row>
    <row r="29" spans="1:34" ht="15" customHeight="1">
      <c r="A29" s="1730" t="s">
        <v>284</v>
      </c>
      <c r="B29" s="1730"/>
      <c r="C29" s="1730"/>
      <c r="D29" s="1730"/>
      <c r="E29" s="1730"/>
      <c r="F29" s="1730"/>
      <c r="G29" s="1730"/>
      <c r="H29" s="1730"/>
      <c r="I29" s="1730"/>
      <c r="J29" s="1730"/>
      <c r="K29" s="1730"/>
      <c r="L29" s="34"/>
      <c r="M29" s="34"/>
      <c r="N29" s="34"/>
      <c r="O29" s="34"/>
      <c r="P29" s="34"/>
      <c r="Q29" s="34"/>
      <c r="R29" s="34"/>
      <c r="S29" s="34"/>
      <c r="T29" s="34"/>
      <c r="U29" s="34"/>
      <c r="V29" s="34"/>
      <c r="W29" s="34"/>
      <c r="X29" s="34"/>
      <c r="Y29" s="34"/>
      <c r="AG29" s="7" t="s">
        <v>190</v>
      </c>
    </row>
    <row r="30" spans="1:34" ht="30" customHeight="1">
      <c r="A30" s="1778" t="s">
        <v>504</v>
      </c>
      <c r="B30" s="1730"/>
      <c r="C30" s="1730"/>
      <c r="D30" s="1730"/>
      <c r="E30" s="1730"/>
      <c r="F30" s="1730"/>
      <c r="G30" s="1730"/>
      <c r="H30" s="1730"/>
      <c r="I30" s="1730"/>
      <c r="J30" s="1730"/>
      <c r="K30" s="1730"/>
      <c r="L30" s="34"/>
      <c r="M30" s="34"/>
      <c r="N30" s="34"/>
      <c r="O30" s="34"/>
      <c r="P30" s="34"/>
      <c r="Q30" s="34"/>
      <c r="R30" s="34"/>
      <c r="S30" s="34"/>
      <c r="T30" s="34"/>
      <c r="U30" s="34"/>
      <c r="V30" s="34"/>
      <c r="W30" s="34"/>
      <c r="X30" s="34"/>
      <c r="Y30" s="34"/>
      <c r="AG30" s="7" t="s">
        <v>193</v>
      </c>
    </row>
    <row r="31" spans="1:34" ht="15" customHeight="1">
      <c r="A31" s="2160" t="s">
        <v>282</v>
      </c>
      <c r="B31" s="2160"/>
      <c r="C31" s="2160"/>
      <c r="D31" s="2160"/>
      <c r="E31" s="2160"/>
      <c r="F31" s="2160"/>
      <c r="G31" s="2160"/>
      <c r="H31" s="2160"/>
      <c r="I31" s="2160"/>
      <c r="J31" s="2160"/>
      <c r="K31" s="2160"/>
      <c r="L31" s="34"/>
      <c r="M31" s="34"/>
      <c r="N31" s="34"/>
      <c r="O31" s="34"/>
      <c r="P31" s="34"/>
      <c r="Q31" s="34"/>
      <c r="R31" s="34"/>
      <c r="S31" s="34"/>
      <c r="T31" s="34"/>
      <c r="U31" s="34"/>
      <c r="V31" s="34"/>
      <c r="W31" s="34"/>
      <c r="X31" s="34"/>
      <c r="Y31" s="34"/>
      <c r="AG31" s="7" t="s">
        <v>704</v>
      </c>
    </row>
    <row r="32" spans="1:34" ht="15" customHeight="1">
      <c r="A32" s="1730" t="s">
        <v>356</v>
      </c>
      <c r="B32" s="1730"/>
      <c r="C32" s="1730"/>
      <c r="D32" s="1730"/>
      <c r="E32" s="1730"/>
      <c r="F32" s="1730"/>
      <c r="G32" s="1730"/>
      <c r="H32" s="1730"/>
      <c r="I32" s="1730"/>
      <c r="J32" s="1730"/>
      <c r="K32" s="1730"/>
      <c r="L32" s="34"/>
      <c r="M32" s="34"/>
      <c r="N32" s="34"/>
      <c r="O32" s="34"/>
      <c r="P32" s="34"/>
      <c r="Q32" s="34"/>
      <c r="R32" s="34"/>
      <c r="S32" s="34"/>
      <c r="T32" s="34"/>
      <c r="U32" s="34"/>
      <c r="V32" s="34"/>
      <c r="W32" s="34"/>
      <c r="AG32" s="256" t="s">
        <v>131</v>
      </c>
    </row>
    <row r="33" spans="1:34" ht="15" customHeight="1">
      <c r="A33" s="1779" t="s">
        <v>283</v>
      </c>
      <c r="B33" s="1742"/>
      <c r="C33" s="1742"/>
      <c r="D33" s="1742"/>
      <c r="E33" s="1742"/>
      <c r="F33" s="1742"/>
      <c r="G33" s="1742"/>
      <c r="H33" s="1742"/>
      <c r="I33" s="1742"/>
      <c r="J33" s="1742"/>
      <c r="K33" s="1742"/>
      <c r="L33" s="34"/>
      <c r="M33" s="34"/>
      <c r="N33" s="34"/>
      <c r="O33" s="34"/>
      <c r="P33" s="34"/>
      <c r="AG33" s="270" t="s">
        <v>132</v>
      </c>
    </row>
    <row r="34" spans="1:34" ht="15" customHeight="1">
      <c r="A34" s="1989" t="s">
        <v>285</v>
      </c>
      <c r="B34" s="1989"/>
      <c r="C34" s="1989"/>
      <c r="D34" s="1989"/>
      <c r="E34" s="1989"/>
      <c r="F34" s="1989"/>
      <c r="G34" s="1989"/>
      <c r="H34" s="1989"/>
      <c r="I34" s="1989"/>
      <c r="J34" s="1989"/>
      <c r="K34" s="1989"/>
      <c r="L34" s="34"/>
      <c r="M34" s="34"/>
      <c r="N34" s="34"/>
      <c r="O34" s="34"/>
      <c r="P34" s="34"/>
      <c r="AG34" s="256" t="s">
        <v>369</v>
      </c>
    </row>
    <row r="35" spans="1:34" ht="15" customHeight="1">
      <c r="A35" s="1730" t="s">
        <v>358</v>
      </c>
      <c r="B35" s="1730"/>
      <c r="C35" s="1730"/>
      <c r="D35" s="1730"/>
      <c r="E35" s="1730"/>
      <c r="F35" s="1730"/>
      <c r="G35" s="1730"/>
      <c r="H35" s="1730"/>
      <c r="I35" s="1730"/>
      <c r="J35" s="1730"/>
      <c r="K35" s="1730"/>
      <c r="L35" s="34"/>
      <c r="M35" s="34"/>
      <c r="N35" s="34"/>
      <c r="O35" s="34"/>
      <c r="P35" s="34"/>
    </row>
    <row r="36" spans="1:34" ht="15" customHeight="1">
      <c r="A36" s="1887" t="s">
        <v>286</v>
      </c>
      <c r="B36" s="1887"/>
      <c r="C36" s="1887"/>
      <c r="D36" s="1887"/>
      <c r="E36" s="1887"/>
      <c r="F36" s="1887"/>
      <c r="G36" s="1887"/>
      <c r="H36" s="1887"/>
      <c r="I36" s="1887"/>
      <c r="J36" s="1887"/>
      <c r="K36" s="1887"/>
      <c r="L36" s="34"/>
      <c r="M36" s="34"/>
      <c r="N36" s="34"/>
      <c r="O36" s="34"/>
      <c r="P36" s="34"/>
    </row>
    <row r="37" spans="1:34" ht="15" customHeight="1">
      <c r="A37" s="1887" t="s">
        <v>287</v>
      </c>
      <c r="B37" s="1887"/>
      <c r="C37" s="1887"/>
      <c r="D37" s="1887"/>
      <c r="E37" s="1887"/>
      <c r="F37" s="1887"/>
      <c r="G37" s="1887"/>
      <c r="H37" s="1887"/>
      <c r="I37" s="1887"/>
      <c r="J37" s="1887"/>
      <c r="K37" s="1887"/>
      <c r="L37" s="34"/>
      <c r="M37" s="34"/>
      <c r="N37" s="34"/>
      <c r="O37" s="34"/>
      <c r="P37" s="34"/>
      <c r="AG37" s="7" t="s">
        <v>574</v>
      </c>
    </row>
    <row r="38" spans="1:34" ht="15" customHeight="1">
      <c r="A38" s="1917" t="s">
        <v>878</v>
      </c>
      <c r="B38" s="1887"/>
      <c r="C38" s="1887"/>
      <c r="D38" s="1887"/>
      <c r="E38" s="1887"/>
      <c r="F38" s="1887"/>
      <c r="G38" s="1887"/>
      <c r="H38" s="1887"/>
      <c r="I38" s="1887"/>
      <c r="J38" s="1887"/>
      <c r="K38" s="1887"/>
      <c r="L38" s="34"/>
      <c r="M38" s="34"/>
      <c r="N38" s="34"/>
      <c r="O38" s="34"/>
      <c r="P38" s="34"/>
      <c r="AG38" s="7" t="s">
        <v>114</v>
      </c>
    </row>
    <row r="39" spans="1:34" s="34" customFormat="1" ht="7.5" customHeight="1">
      <c r="G39" s="106"/>
      <c r="H39" s="106"/>
      <c r="AG39" s="7" t="s">
        <v>575</v>
      </c>
    </row>
    <row r="40" spans="1:34" ht="17.25" customHeight="1">
      <c r="A40" s="1917" t="s">
        <v>879</v>
      </c>
      <c r="B40" s="1887"/>
      <c r="C40" s="1887"/>
      <c r="D40" s="1887"/>
      <c r="E40" s="1887"/>
      <c r="F40" s="1887"/>
      <c r="G40" s="1887"/>
      <c r="H40" s="1887"/>
      <c r="I40" s="1887"/>
      <c r="J40" s="1887"/>
      <c r="K40" s="1887"/>
      <c r="L40" s="34"/>
      <c r="M40" s="34"/>
      <c r="N40" s="34"/>
      <c r="O40" s="34"/>
      <c r="P40" s="34"/>
      <c r="AG40" s="7" t="s">
        <v>577</v>
      </c>
    </row>
    <row r="41" spans="1:34" ht="18.75" customHeight="1">
      <c r="A41" s="34"/>
      <c r="B41" s="34"/>
      <c r="C41" s="34"/>
      <c r="D41" s="34"/>
      <c r="E41" s="34"/>
      <c r="F41" s="34"/>
      <c r="G41" s="34"/>
      <c r="H41" s="34"/>
      <c r="M41" s="34"/>
      <c r="N41" s="34"/>
      <c r="AG41" s="7" t="s">
        <v>576</v>
      </c>
    </row>
    <row r="42" spans="1:34" ht="18.75" customHeight="1">
      <c r="A42" s="2157" t="s">
        <v>197</v>
      </c>
      <c r="B42" s="2157"/>
      <c r="C42" s="2157"/>
      <c r="D42" s="2157"/>
      <c r="E42" s="2157"/>
      <c r="F42" s="2157"/>
      <c r="G42" s="2157"/>
      <c r="H42" s="2157"/>
      <c r="I42" s="2157"/>
      <c r="J42" s="2157"/>
      <c r="K42" s="2157"/>
      <c r="M42" s="34"/>
      <c r="N42" s="34"/>
      <c r="AG42" s="7" t="s">
        <v>578</v>
      </c>
    </row>
    <row r="43" spans="1:34" ht="18.75" customHeight="1">
      <c r="A43" s="2157"/>
      <c r="B43" s="2158"/>
      <c r="C43" s="2159" t="s">
        <v>176</v>
      </c>
      <c r="D43" s="2159"/>
      <c r="E43" s="2159"/>
      <c r="F43" s="2026" t="s">
        <v>622</v>
      </c>
      <c r="G43" s="2026"/>
      <c r="H43" s="2026"/>
      <c r="I43" s="2155" t="s">
        <v>623</v>
      </c>
      <c r="J43" s="2156"/>
      <c r="K43" s="2156"/>
      <c r="M43" s="34"/>
      <c r="N43" s="34"/>
      <c r="AG43" s="7" t="s">
        <v>579</v>
      </c>
    </row>
    <row r="44" spans="1:34" ht="18.75" customHeight="1">
      <c r="A44" s="1793" t="s">
        <v>880</v>
      </c>
      <c r="B44" s="1794"/>
      <c r="C44" s="2154"/>
      <c r="D44" s="2154"/>
      <c r="E44" s="2154"/>
      <c r="F44" s="2010"/>
      <c r="G44" s="2010"/>
      <c r="H44" s="2010"/>
      <c r="I44" s="2164"/>
      <c r="J44" s="1994"/>
      <c r="K44" s="1994"/>
      <c r="M44" s="34"/>
      <c r="N44" s="34"/>
      <c r="AG44" s="7" t="s">
        <v>580</v>
      </c>
    </row>
    <row r="45" spans="1:34" ht="6.75" hidden="1" customHeight="1">
      <c r="A45" s="2150"/>
      <c r="B45" s="2151"/>
      <c r="C45" s="2152"/>
      <c r="D45" s="2153"/>
      <c r="E45" s="2153"/>
      <c r="F45" s="2147"/>
      <c r="G45" s="2147"/>
      <c r="H45" s="2147"/>
      <c r="I45" s="2148"/>
      <c r="J45" s="2148"/>
      <c r="K45" s="2148"/>
      <c r="AG45" s="7" t="s">
        <v>517</v>
      </c>
    </row>
    <row r="46" spans="1:34" ht="37.5" customHeight="1">
      <c r="A46" s="1793" t="s">
        <v>133</v>
      </c>
      <c r="B46" s="1794"/>
      <c r="C46" s="2114"/>
      <c r="D46" s="2149"/>
      <c r="E46" s="2149"/>
      <c r="F46" s="2149"/>
      <c r="G46" s="2149"/>
      <c r="H46" s="2149"/>
      <c r="I46" s="2149"/>
      <c r="J46" s="2149"/>
      <c r="K46" s="2149"/>
      <c r="AG46" s="7" t="s">
        <v>581</v>
      </c>
      <c r="AH46" s="116"/>
    </row>
    <row r="47" spans="1:34" ht="20.25" customHeight="1">
      <c r="A47" s="251"/>
      <c r="B47" s="252"/>
      <c r="C47" s="253"/>
      <c r="D47" s="253"/>
      <c r="E47" s="253"/>
      <c r="F47" s="253"/>
      <c r="G47" s="253"/>
      <c r="H47" s="253"/>
      <c r="I47" s="253"/>
      <c r="J47" s="253"/>
      <c r="AG47" s="7" t="s">
        <v>582</v>
      </c>
      <c r="AH47" s="116"/>
    </row>
    <row r="48" spans="1:34" ht="18.75" customHeight="1">
      <c r="A48" s="2143" t="s">
        <v>292</v>
      </c>
      <c r="B48" s="1830"/>
      <c r="C48" s="2144"/>
      <c r="D48" s="2144"/>
      <c r="E48" s="2144"/>
      <c r="F48" s="2144"/>
      <c r="G48" s="2144"/>
      <c r="H48" s="2144"/>
      <c r="I48" s="2144"/>
      <c r="J48" s="2144"/>
      <c r="K48" s="2144"/>
      <c r="L48" s="2144"/>
      <c r="M48" s="34"/>
      <c r="N48" s="34"/>
      <c r="O48" s="34"/>
      <c r="P48" s="34"/>
      <c r="AG48" s="7" t="s">
        <v>517</v>
      </c>
    </row>
    <row r="49" spans="1:34" ht="18.75" customHeight="1">
      <c r="A49" s="2131" t="s">
        <v>297</v>
      </c>
      <c r="B49" s="2131"/>
      <c r="C49" s="2131"/>
      <c r="D49" s="2131"/>
      <c r="E49" s="2131"/>
      <c r="F49" s="2131"/>
      <c r="G49" s="2131"/>
      <c r="H49" s="2131"/>
      <c r="I49" s="2131"/>
      <c r="J49" s="2131"/>
      <c r="K49" s="2131"/>
      <c r="L49" s="2131"/>
      <c r="AG49" s="116"/>
    </row>
    <row r="50" spans="1:34" ht="18.75" customHeight="1">
      <c r="A50" s="2140" t="s">
        <v>185</v>
      </c>
      <c r="B50" s="2141" t="s">
        <v>173</v>
      </c>
      <c r="C50" s="2141" t="s">
        <v>489</v>
      </c>
      <c r="D50" s="2141" t="s">
        <v>210</v>
      </c>
      <c r="E50" s="2141" t="s">
        <v>38</v>
      </c>
      <c r="F50" s="2141" t="s">
        <v>211</v>
      </c>
      <c r="G50" s="2141" t="s">
        <v>212</v>
      </c>
      <c r="H50" s="2141" t="s">
        <v>213</v>
      </c>
      <c r="I50" s="2141" t="s">
        <v>206</v>
      </c>
      <c r="J50" s="2145" t="s">
        <v>701</v>
      </c>
      <c r="K50" s="2146"/>
      <c r="L50" s="2146"/>
      <c r="M50" s="547"/>
      <c r="N50" s="305"/>
      <c r="O50" s="34"/>
      <c r="AG50" s="116"/>
    </row>
    <row r="51" spans="1:34" ht="18.75" customHeight="1">
      <c r="A51" s="2140"/>
      <c r="B51" s="2141"/>
      <c r="C51" s="2141"/>
      <c r="D51" s="2141"/>
      <c r="E51" s="2141"/>
      <c r="F51" s="2141"/>
      <c r="G51" s="2141"/>
      <c r="H51" s="2141"/>
      <c r="I51" s="2141"/>
      <c r="J51" s="788" t="s">
        <v>570</v>
      </c>
      <c r="K51" s="560" t="s">
        <v>571</v>
      </c>
      <c r="L51" s="607" t="s">
        <v>621</v>
      </c>
      <c r="M51" s="548"/>
      <c r="N51" s="305"/>
      <c r="O51" s="34"/>
      <c r="AG51" s="116"/>
    </row>
    <row r="52" spans="1:34" ht="29.25" customHeight="1">
      <c r="A52" s="2077"/>
      <c r="B52" s="2142"/>
      <c r="C52" s="2142"/>
      <c r="D52" s="2142"/>
      <c r="E52" s="2142"/>
      <c r="F52" s="2142"/>
      <c r="G52" s="2142"/>
      <c r="H52" s="2142"/>
      <c r="I52" s="2142"/>
      <c r="J52" s="551"/>
      <c r="K52" s="501"/>
      <c r="L52" s="502"/>
      <c r="M52" s="548"/>
      <c r="N52" s="305"/>
      <c r="O52" s="34"/>
      <c r="AG52" s="116"/>
    </row>
    <row r="53" spans="1:34" ht="29.25" customHeight="1">
      <c r="A53" s="494"/>
      <c r="B53" s="499"/>
      <c r="C53" s="499"/>
      <c r="D53" s="499"/>
      <c r="E53" s="499"/>
      <c r="F53" s="499"/>
      <c r="G53" s="499"/>
      <c r="H53" s="499"/>
      <c r="I53" s="499"/>
      <c r="J53" s="549" t="s">
        <v>868</v>
      </c>
      <c r="K53" s="500" t="s">
        <v>868</v>
      </c>
      <c r="L53" s="550" t="s">
        <v>868</v>
      </c>
      <c r="M53" s="548"/>
      <c r="N53" s="305"/>
      <c r="O53" s="34"/>
      <c r="P53" s="34"/>
      <c r="AG53" s="116"/>
    </row>
    <row r="54" spans="1:34" ht="18.75" customHeight="1">
      <c r="A54" s="2131" t="s">
        <v>118</v>
      </c>
      <c r="B54" s="2131"/>
      <c r="C54" s="2131"/>
      <c r="D54" s="2131"/>
      <c r="E54" s="2131"/>
      <c r="F54" s="2131"/>
      <c r="G54" s="2131"/>
      <c r="H54" s="2131"/>
      <c r="I54" s="2131"/>
      <c r="J54" s="2131"/>
      <c r="K54" s="2131"/>
      <c r="L54" s="2131"/>
      <c r="N54" s="34"/>
      <c r="O54" s="34"/>
      <c r="P54" s="34"/>
      <c r="Q54" s="34"/>
      <c r="R54" s="34"/>
      <c r="S54" s="34"/>
      <c r="AG54" s="116"/>
    </row>
    <row r="55" spans="1:34" ht="37.5" customHeight="1">
      <c r="A55" s="760" t="s">
        <v>186</v>
      </c>
      <c r="B55" s="759" t="s">
        <v>53</v>
      </c>
      <c r="C55" s="759" t="s">
        <v>209</v>
      </c>
      <c r="D55" s="758" t="s">
        <v>187</v>
      </c>
      <c r="E55" s="2132" t="s">
        <v>207</v>
      </c>
      <c r="F55" s="2133"/>
      <c r="G55" s="2132" t="s">
        <v>208</v>
      </c>
      <c r="H55" s="2133"/>
      <c r="I55" s="2134" t="s">
        <v>296</v>
      </c>
      <c r="J55" s="1752"/>
      <c r="K55" s="2135"/>
      <c r="L55" s="2135"/>
      <c r="N55" s="34"/>
      <c r="AG55" s="116"/>
    </row>
    <row r="56" spans="1:34" ht="29.25" customHeight="1">
      <c r="A56" s="494"/>
      <c r="B56" s="499"/>
      <c r="C56" s="499"/>
      <c r="D56" s="499"/>
      <c r="E56" s="2136"/>
      <c r="F56" s="2137"/>
      <c r="G56" s="2136"/>
      <c r="H56" s="2137"/>
      <c r="I56" s="2138"/>
      <c r="J56" s="2139"/>
      <c r="K56" s="2135"/>
      <c r="L56" s="2135"/>
      <c r="M56" s="34"/>
      <c r="N56" s="34"/>
      <c r="AG56" s="116"/>
    </row>
    <row r="57" spans="1:34" ht="37.5" customHeight="1">
      <c r="A57" s="721" t="s">
        <v>133</v>
      </c>
      <c r="B57" s="2128"/>
      <c r="C57" s="2129"/>
      <c r="D57" s="2129"/>
      <c r="E57" s="2129"/>
      <c r="F57" s="2129"/>
      <c r="G57" s="2129"/>
      <c r="H57" s="2129"/>
      <c r="I57" s="2129"/>
      <c r="J57" s="2129"/>
      <c r="K57" s="2129"/>
      <c r="L57" s="2130"/>
      <c r="AG57" s="7" t="s">
        <v>581</v>
      </c>
      <c r="AH57" s="116"/>
    </row>
    <row r="58" spans="1:34" ht="21" customHeight="1">
      <c r="A58" s="34"/>
      <c r="B58" s="34"/>
      <c r="C58" s="34"/>
      <c r="D58" s="34"/>
      <c r="E58" s="34"/>
      <c r="F58" s="34"/>
      <c r="G58" s="34"/>
      <c r="H58" s="34"/>
      <c r="I58" s="34"/>
      <c r="J58" s="34"/>
      <c r="K58" s="34"/>
      <c r="L58" s="34"/>
      <c r="M58" s="34"/>
      <c r="T58" s="34"/>
      <c r="AG58" s="116"/>
    </row>
    <row r="59" spans="1:34" ht="18.75" customHeight="1">
      <c r="A59" s="2143" t="s">
        <v>545</v>
      </c>
      <c r="B59" s="1830"/>
      <c r="C59" s="2144"/>
      <c r="D59" s="2144"/>
      <c r="E59" s="2144"/>
      <c r="F59" s="2144"/>
      <c r="G59" s="2144"/>
      <c r="H59" s="2144"/>
      <c r="I59" s="2144"/>
      <c r="J59" s="2144"/>
      <c r="K59" s="2144"/>
      <c r="L59" s="2144"/>
      <c r="M59" s="34"/>
      <c r="N59" s="34"/>
      <c r="O59" s="34"/>
      <c r="P59" s="34"/>
      <c r="AG59" s="34"/>
    </row>
    <row r="60" spans="1:34" ht="18.75" customHeight="1">
      <c r="A60" s="2131" t="s">
        <v>297</v>
      </c>
      <c r="B60" s="2131"/>
      <c r="C60" s="2131"/>
      <c r="D60" s="2131"/>
      <c r="E60" s="2131"/>
      <c r="F60" s="2131"/>
      <c r="G60" s="2131"/>
      <c r="H60" s="2131"/>
      <c r="I60" s="2131"/>
      <c r="J60" s="2131"/>
      <c r="K60" s="2131"/>
      <c r="L60" s="2131"/>
      <c r="AG60" s="116"/>
    </row>
    <row r="61" spans="1:34" ht="18.75" customHeight="1">
      <c r="A61" s="2140" t="s">
        <v>185</v>
      </c>
      <c r="B61" s="2141" t="s">
        <v>173</v>
      </c>
      <c r="C61" s="2141" t="s">
        <v>489</v>
      </c>
      <c r="D61" s="2141" t="s">
        <v>210</v>
      </c>
      <c r="E61" s="2141" t="s">
        <v>38</v>
      </c>
      <c r="F61" s="2141" t="s">
        <v>211</v>
      </c>
      <c r="G61" s="2141" t="s">
        <v>212</v>
      </c>
      <c r="H61" s="2141" t="s">
        <v>213</v>
      </c>
      <c r="I61" s="2141" t="s">
        <v>206</v>
      </c>
      <c r="J61" s="2145" t="s">
        <v>701</v>
      </c>
      <c r="K61" s="2146"/>
      <c r="L61" s="2146"/>
      <c r="M61" s="547"/>
      <c r="N61" s="348"/>
      <c r="O61" s="34"/>
      <c r="AG61" s="116"/>
    </row>
    <row r="62" spans="1:34" ht="18.75" customHeight="1">
      <c r="A62" s="2140"/>
      <c r="B62" s="2141"/>
      <c r="C62" s="2141"/>
      <c r="D62" s="2141"/>
      <c r="E62" s="2141"/>
      <c r="F62" s="2141"/>
      <c r="G62" s="2141"/>
      <c r="H62" s="2141"/>
      <c r="I62" s="2141"/>
      <c r="J62" s="552" t="s">
        <v>570</v>
      </c>
      <c r="K62" s="553" t="s">
        <v>571</v>
      </c>
      <c r="L62" s="496" t="s">
        <v>621</v>
      </c>
      <c r="M62" s="548"/>
      <c r="N62" s="348"/>
      <c r="O62" s="34"/>
      <c r="AG62" s="116"/>
    </row>
    <row r="63" spans="1:34" ht="18.75" customHeight="1">
      <c r="A63" s="2077"/>
      <c r="B63" s="2142"/>
      <c r="C63" s="2142"/>
      <c r="D63" s="2142"/>
      <c r="E63" s="2142"/>
      <c r="F63" s="2142"/>
      <c r="G63" s="2142"/>
      <c r="H63" s="2142"/>
      <c r="I63" s="2142"/>
      <c r="J63" s="519"/>
      <c r="K63" s="501"/>
      <c r="L63" s="502"/>
      <c r="M63" s="548"/>
      <c r="N63" s="348"/>
      <c r="O63" s="34"/>
      <c r="AG63" s="116"/>
    </row>
    <row r="64" spans="1:34" ht="18.75" customHeight="1">
      <c r="A64" s="494"/>
      <c r="B64" s="499"/>
      <c r="C64" s="499"/>
      <c r="D64" s="499"/>
      <c r="E64" s="499"/>
      <c r="F64" s="499"/>
      <c r="G64" s="499"/>
      <c r="H64" s="499"/>
      <c r="I64" s="499"/>
      <c r="J64" s="549" t="s">
        <v>868</v>
      </c>
      <c r="K64" s="500" t="s">
        <v>868</v>
      </c>
      <c r="L64" s="550" t="s">
        <v>868</v>
      </c>
      <c r="M64" s="548"/>
      <c r="N64" s="348"/>
      <c r="O64" s="34"/>
      <c r="P64" s="34"/>
      <c r="AG64" s="116"/>
    </row>
    <row r="65" spans="1:34" ht="18.75" customHeight="1">
      <c r="A65" s="2131" t="s">
        <v>118</v>
      </c>
      <c r="B65" s="2131"/>
      <c r="C65" s="2131"/>
      <c r="D65" s="2131"/>
      <c r="E65" s="2131"/>
      <c r="F65" s="2131"/>
      <c r="G65" s="2131"/>
      <c r="H65" s="2131"/>
      <c r="I65" s="2131"/>
      <c r="J65" s="2131"/>
      <c r="K65" s="2131"/>
      <c r="L65" s="2131"/>
      <c r="N65" s="34"/>
      <c r="O65" s="34"/>
      <c r="P65" s="34"/>
      <c r="Q65" s="34"/>
      <c r="R65" s="34"/>
      <c r="S65" s="34"/>
      <c r="AG65" s="116"/>
    </row>
    <row r="66" spans="1:34" ht="33.75" customHeight="1">
      <c r="A66" s="554" t="s">
        <v>186</v>
      </c>
      <c r="B66" s="555" t="s">
        <v>53</v>
      </c>
      <c r="C66" s="555" t="s">
        <v>209</v>
      </c>
      <c r="D66" s="556" t="s">
        <v>187</v>
      </c>
      <c r="E66" s="2132" t="s">
        <v>207</v>
      </c>
      <c r="F66" s="2133"/>
      <c r="G66" s="2132" t="s">
        <v>208</v>
      </c>
      <c r="H66" s="2133"/>
      <c r="I66" s="2134" t="s">
        <v>296</v>
      </c>
      <c r="J66" s="1752"/>
      <c r="K66" s="2135"/>
      <c r="L66" s="2135"/>
      <c r="N66" s="34"/>
      <c r="AG66" s="116"/>
    </row>
    <row r="67" spans="1:34" ht="28.5" customHeight="1">
      <c r="A67" s="494"/>
      <c r="B67" s="499"/>
      <c r="C67" s="499"/>
      <c r="D67" s="499"/>
      <c r="E67" s="2136"/>
      <c r="F67" s="2137"/>
      <c r="G67" s="2136"/>
      <c r="H67" s="2137"/>
      <c r="I67" s="2138"/>
      <c r="J67" s="2139"/>
      <c r="K67" s="2135"/>
      <c r="L67" s="2135"/>
      <c r="M67" s="34"/>
      <c r="N67" s="34"/>
      <c r="AG67" s="116"/>
    </row>
    <row r="68" spans="1:34" ht="37.5" customHeight="1">
      <c r="A68" s="721" t="s">
        <v>133</v>
      </c>
      <c r="B68" s="2128"/>
      <c r="C68" s="2129"/>
      <c r="D68" s="2129"/>
      <c r="E68" s="2129"/>
      <c r="F68" s="2129"/>
      <c r="G68" s="2129"/>
      <c r="H68" s="2129"/>
      <c r="I68" s="2129"/>
      <c r="J68" s="2129"/>
      <c r="K68" s="2129"/>
      <c r="L68" s="2130"/>
      <c r="AG68" s="7" t="s">
        <v>581</v>
      </c>
      <c r="AH68" s="116"/>
    </row>
  </sheetData>
  <sheetProtection password="DDA1" sheet="1" objects="1" scenarios="1" selectLockedCells="1"/>
  <mergeCells count="90">
    <mergeCell ref="A50:A52"/>
    <mergeCell ref="B50:B52"/>
    <mergeCell ref="C50:C52"/>
    <mergeCell ref="D50:D52"/>
    <mergeCell ref="E50:E52"/>
    <mergeCell ref="F50:F52"/>
    <mergeCell ref="G50:G52"/>
    <mergeCell ref="K55:L56"/>
    <mergeCell ref="H50:H52"/>
    <mergeCell ref="I50:I52"/>
    <mergeCell ref="A10:K10"/>
    <mergeCell ref="A11:K11"/>
    <mergeCell ref="A12:K12"/>
    <mergeCell ref="I44:K44"/>
    <mergeCell ref="A13:K13"/>
    <mergeCell ref="A30:K30"/>
    <mergeCell ref="A14:K14"/>
    <mergeCell ref="A15:K15"/>
    <mergeCell ref="A18:K18"/>
    <mergeCell ref="A19:K19"/>
    <mergeCell ref="A20:K20"/>
    <mergeCell ref="A21:K21"/>
    <mergeCell ref="A22:K22"/>
    <mergeCell ref="A23:K23"/>
    <mergeCell ref="A24:K24"/>
    <mergeCell ref="A25:K25"/>
    <mergeCell ref="A1:K1"/>
    <mergeCell ref="A3:K3"/>
    <mergeCell ref="A5:K5"/>
    <mergeCell ref="A7:K7"/>
    <mergeCell ref="A9:K9"/>
    <mergeCell ref="A26:K26"/>
    <mergeCell ref="A27:K27"/>
    <mergeCell ref="A28:K28"/>
    <mergeCell ref="A29:K29"/>
    <mergeCell ref="A31:K31"/>
    <mergeCell ref="A32:K32"/>
    <mergeCell ref="A33:K33"/>
    <mergeCell ref="I43:K43"/>
    <mergeCell ref="A34:K34"/>
    <mergeCell ref="A36:K36"/>
    <mergeCell ref="A43:B43"/>
    <mergeCell ref="F43:H43"/>
    <mergeCell ref="A37:K37"/>
    <mergeCell ref="A38:K38"/>
    <mergeCell ref="A35:K35"/>
    <mergeCell ref="A40:K40"/>
    <mergeCell ref="A42:K42"/>
    <mergeCell ref="C43:E43"/>
    <mergeCell ref="F45:H45"/>
    <mergeCell ref="I45:K45"/>
    <mergeCell ref="F44:H44"/>
    <mergeCell ref="C46:K46"/>
    <mergeCell ref="A44:B44"/>
    <mergeCell ref="A45:B45"/>
    <mergeCell ref="C45:E45"/>
    <mergeCell ref="C44:E44"/>
    <mergeCell ref="A46:B46"/>
    <mergeCell ref="F61:F63"/>
    <mergeCell ref="G61:G63"/>
    <mergeCell ref="H61:H63"/>
    <mergeCell ref="A48:L48"/>
    <mergeCell ref="A59:L59"/>
    <mergeCell ref="I61:I63"/>
    <mergeCell ref="J61:L61"/>
    <mergeCell ref="A54:L54"/>
    <mergeCell ref="E56:F56"/>
    <mergeCell ref="E55:F55"/>
    <mergeCell ref="G56:H56"/>
    <mergeCell ref="I56:J56"/>
    <mergeCell ref="G55:H55"/>
    <mergeCell ref="A49:L49"/>
    <mergeCell ref="I55:J55"/>
    <mergeCell ref="J50:L50"/>
    <mergeCell ref="B57:L57"/>
    <mergeCell ref="B68:L68"/>
    <mergeCell ref="A65:L65"/>
    <mergeCell ref="E66:F66"/>
    <mergeCell ref="G66:H66"/>
    <mergeCell ref="I66:J66"/>
    <mergeCell ref="K66:L67"/>
    <mergeCell ref="E67:F67"/>
    <mergeCell ref="G67:H67"/>
    <mergeCell ref="I67:J67"/>
    <mergeCell ref="A60:L60"/>
    <mergeCell ref="A61:A63"/>
    <mergeCell ref="B61:B63"/>
    <mergeCell ref="C61:C63"/>
    <mergeCell ref="D61:D63"/>
    <mergeCell ref="E61:E63"/>
  </mergeCells>
  <dataValidations count="8">
    <dataValidation type="list" allowBlank="1" showInputMessage="1" showErrorMessage="1" sqref="H53 H64">
      <formula1>$AG$10:$AG$11</formula1>
    </dataValidation>
    <dataValidation type="list" allowBlank="1" showInputMessage="1" showErrorMessage="1" sqref="C44:E44">
      <formula1>$AG$19:$AG$21</formula1>
    </dataValidation>
    <dataValidation allowBlank="1" showInputMessage="1" showErrorMessage="1" promptTitle="Paramètre 1: " prompt="Entrer le nom du paramètre 1" sqref="J51 J62"/>
    <dataValidation allowBlank="1" showInputMessage="1" showErrorMessage="1" promptTitle="Paramètre 2: " prompt="Entrer le nom du paramètre 2, s'il y a lieu" sqref="K51 K62"/>
    <dataValidation allowBlank="1" showInputMessage="1" showErrorMessage="1" promptTitle="Paramètre 3:" prompt="Entrer le nom du paramètre 3, s'il y a lieu" sqref="L51 L62"/>
    <dataValidation type="list" allowBlank="1" showInputMessage="1" showErrorMessage="1" sqref="A53 A64">
      <formula1>$AG$13:$AG$15</formula1>
    </dataValidation>
    <dataValidation type="list" allowBlank="1" showInputMessage="1" showErrorMessage="1" promptTitle="Paramètre 1: " prompt="Entrer la valeur du paramètre 1" sqref="J52 J63">
      <formula1>$AG$37:$AG$44</formula1>
    </dataValidation>
    <dataValidation type="list" allowBlank="1" showInputMessage="1" showErrorMessage="1" sqref="K52:L52 K63:L63">
      <formula1>$AG$46:$AG$48</formula1>
    </dataValidation>
  </dataValidations>
  <hyperlinks>
    <hyperlink ref="J50" location="'1. Établissement'!A1" tooltip="Inscrire le nom de la ville dans laquelle l’établissement est situé, et où est installé le tomodensitomètre." display="Ville:      "/>
    <hyperlink ref="J50:L50" location="'3.8 Performances Thorax Adulte'!J71" tooltip="Inscrire le nom et la valeur des différents paramètres de charge selon le TDM utilisé" display="i Paramètres de charge :"/>
    <hyperlink ref="J61" location="'1. Établissement'!A1" tooltip="Inscrire le nom de la ville dans laquelle l’établissement est situé, et où est installé le tomodensitomètre." display="Ville:      "/>
    <hyperlink ref="J61:L61" location="'3.8 Performances Thorax Adulte'!J71" tooltip="Inscrire le nom et la valeur des différents paramètres de charge selon le TDM utilisé" display="i Paramètres de charge :"/>
  </hyperlinks>
  <printOptions horizontalCentered="1" verticalCentered="1"/>
  <pageMargins left="0.31496062992125984" right="0.31496062992125984" top="0.55118110236220474" bottom="0.35433070866141736" header="0.31496062992125984" footer="0.51181102362204722"/>
  <pageSetup scale="45" orientation="landscape" r:id="rId1"/>
  <headerFooter>
    <oddFooter>&amp;L&amp;10CECR - Outil de compilation des données
Gabarit disponible au www.chus.qc.ca/cecr&amp;C&amp;10&amp;A
&amp;R&amp;10Contrôle de qualité TDM - volet physicien ou ingénieur</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2"/>
  <sheetViews>
    <sheetView showGridLines="0" zoomScaleNormal="100" zoomScalePageLayoutView="50" workbookViewId="0">
      <selection activeCell="D20" sqref="D20"/>
    </sheetView>
  </sheetViews>
  <sheetFormatPr baseColWidth="10" defaultRowHeight="15.75" customHeight="1"/>
  <cols>
    <col min="1" max="1" width="42.140625" style="6" customWidth="1"/>
    <col min="2" max="2" width="18.5703125" style="6" customWidth="1"/>
    <col min="3" max="4" width="16.5703125" style="6" customWidth="1"/>
    <col min="5" max="5" width="19.85546875" style="6" customWidth="1"/>
    <col min="6" max="6" width="16.5703125" style="6" customWidth="1"/>
    <col min="7" max="7" width="22" style="6" customWidth="1"/>
    <col min="8" max="8" width="16.5703125" style="6" customWidth="1"/>
    <col min="9" max="9" width="21.28515625" style="6" customWidth="1"/>
    <col min="10" max="11" width="16.5703125" style="6" customWidth="1"/>
    <col min="12" max="12" width="20.42578125" style="6" customWidth="1"/>
    <col min="13" max="13" width="20.85546875" style="6" customWidth="1"/>
    <col min="14" max="14" width="19.85546875" style="6" customWidth="1"/>
    <col min="15" max="15" width="15.5703125" style="6" customWidth="1"/>
    <col min="16" max="16" width="18.5703125" style="6" customWidth="1"/>
    <col min="17" max="17" width="20.85546875" style="6" customWidth="1"/>
    <col min="18" max="18" width="20.7109375" style="6" customWidth="1"/>
    <col min="19" max="19" width="15.28515625" style="6" customWidth="1"/>
    <col min="20" max="20" width="15.85546875" style="6" hidden="1" customWidth="1"/>
    <col min="21" max="21" width="24.140625" style="6" customWidth="1"/>
    <col min="22" max="22" width="29.42578125" style="6" customWidth="1"/>
    <col min="23" max="23" width="16.140625" style="6" customWidth="1"/>
    <col min="24" max="24" width="19.85546875" style="6" customWidth="1"/>
    <col min="25" max="25" width="11.42578125" style="6"/>
    <col min="26" max="26" width="13.7109375" style="6" customWidth="1"/>
    <col min="27" max="27" width="11.42578125" style="6"/>
    <col min="28" max="28" width="14.85546875" style="6" customWidth="1"/>
    <col min="29" max="29" width="14.42578125" style="6" customWidth="1"/>
    <col min="30" max="30" width="10.28515625" style="6" customWidth="1"/>
    <col min="31" max="31" width="15.42578125" style="6" customWidth="1"/>
    <col min="32" max="32" width="19.7109375" style="6" hidden="1" customWidth="1"/>
    <col min="33" max="33" width="19.5703125" style="6" hidden="1" customWidth="1"/>
    <col min="34" max="34" width="19.7109375" style="6" hidden="1" customWidth="1"/>
    <col min="35" max="16384" width="11.42578125" style="6"/>
  </cols>
  <sheetData>
    <row r="1" spans="1:34" s="3" customFormat="1" ht="30" customHeight="1">
      <c r="A1" s="2161" t="s">
        <v>317</v>
      </c>
      <c r="B1" s="2161"/>
      <c r="C1" s="2161"/>
      <c r="D1" s="2161"/>
      <c r="E1" s="2161"/>
      <c r="F1" s="2161"/>
      <c r="G1" s="2161"/>
      <c r="H1" s="2161"/>
      <c r="I1" s="2161"/>
      <c r="J1" s="2161"/>
      <c r="K1" s="2161"/>
      <c r="L1" s="69"/>
      <c r="M1" s="69"/>
      <c r="N1" s="69"/>
      <c r="O1" s="69"/>
      <c r="P1" s="69"/>
      <c r="Q1" s="125"/>
      <c r="R1" s="125"/>
      <c r="S1" s="125"/>
      <c r="T1" s="125"/>
      <c r="U1" s="125"/>
      <c r="V1" s="125"/>
      <c r="W1" s="125"/>
    </row>
    <row r="2" spans="1:34" s="311" customFormat="1" ht="13.5" customHeight="1">
      <c r="Q2" s="34"/>
      <c r="R2" s="34"/>
      <c r="S2" s="34"/>
      <c r="T2" s="34"/>
      <c r="U2" s="34"/>
      <c r="V2" s="34"/>
      <c r="W2" s="34"/>
    </row>
    <row r="3" spans="1:34" s="152" customFormat="1" ht="30" customHeight="1">
      <c r="A3" s="1777" t="s">
        <v>881</v>
      </c>
      <c r="B3" s="1777"/>
      <c r="C3" s="1777"/>
      <c r="D3" s="1777"/>
      <c r="E3" s="1777"/>
      <c r="F3" s="1777"/>
      <c r="G3" s="1777"/>
      <c r="H3" s="1777"/>
      <c r="I3" s="1777"/>
      <c r="J3" s="1777"/>
      <c r="K3" s="1777"/>
      <c r="L3" s="69"/>
      <c r="M3" s="69"/>
      <c r="N3" s="69"/>
      <c r="O3" s="69"/>
      <c r="P3" s="69"/>
      <c r="Q3" s="34"/>
      <c r="R3" s="34"/>
      <c r="S3" s="34"/>
      <c r="T3" s="34"/>
      <c r="U3" s="34"/>
      <c r="V3" s="34"/>
      <c r="W3" s="34"/>
      <c r="AG3" s="335" t="s">
        <v>131</v>
      </c>
    </row>
    <row r="4" spans="1:34" ht="18.75" customHeight="1">
      <c r="AG4" s="7" t="s">
        <v>132</v>
      </c>
    </row>
    <row r="5" spans="1:34" ht="24.75" customHeight="1">
      <c r="A5" s="2189" t="s">
        <v>469</v>
      </c>
      <c r="B5" s="2189"/>
      <c r="C5" s="2189"/>
      <c r="D5" s="2189"/>
      <c r="E5" s="2189"/>
      <c r="F5" s="2189"/>
      <c r="G5" s="2189"/>
      <c r="H5" s="2189"/>
      <c r="I5" s="2189"/>
      <c r="J5" s="2189"/>
      <c r="K5" s="2189"/>
      <c r="L5" s="34"/>
      <c r="M5" s="34"/>
      <c r="N5" s="34"/>
      <c r="O5" s="34"/>
      <c r="P5" s="34"/>
      <c r="Q5" s="34"/>
      <c r="R5" s="34"/>
      <c r="S5" s="34"/>
      <c r="T5" s="34"/>
      <c r="U5" s="34"/>
      <c r="V5" s="34"/>
      <c r="W5" s="34"/>
      <c r="AG5" s="7" t="s">
        <v>517</v>
      </c>
    </row>
    <row r="6" spans="1:34" ht="15.75" customHeight="1">
      <c r="AG6" s="7" t="s">
        <v>369</v>
      </c>
    </row>
    <row r="7" spans="1:34" ht="15" customHeight="1">
      <c r="A7" s="1779" t="s">
        <v>899</v>
      </c>
      <c r="B7" s="1742"/>
      <c r="C7" s="1742"/>
      <c r="D7" s="1742"/>
      <c r="E7" s="1742"/>
      <c r="F7" s="1742"/>
      <c r="G7" s="1742"/>
      <c r="H7" s="1742"/>
      <c r="I7" s="1742"/>
      <c r="J7" s="1742"/>
      <c r="K7" s="1742"/>
      <c r="L7" s="34"/>
      <c r="M7" s="34"/>
      <c r="N7" s="34"/>
      <c r="O7" s="34"/>
      <c r="P7" s="34"/>
      <c r="Q7" s="34"/>
      <c r="R7" s="34"/>
      <c r="S7" s="34"/>
      <c r="T7" s="34"/>
      <c r="U7" s="34"/>
      <c r="V7" s="34"/>
      <c r="W7" s="34"/>
      <c r="X7" s="34"/>
      <c r="Y7" s="34"/>
      <c r="AG7" s="7"/>
    </row>
    <row r="8" spans="1:34" ht="15" customHeight="1">
      <c r="A8" s="2165" t="s">
        <v>278</v>
      </c>
      <c r="B8" s="2165"/>
      <c r="C8" s="2165"/>
      <c r="D8" s="2165"/>
      <c r="E8" s="2165"/>
      <c r="F8" s="2165"/>
      <c r="G8" s="2165"/>
      <c r="H8" s="2165"/>
      <c r="I8" s="2165"/>
      <c r="J8" s="2165"/>
      <c r="K8" s="2165"/>
      <c r="L8" s="34"/>
      <c r="M8" s="34"/>
      <c r="N8" s="34"/>
      <c r="O8" s="34"/>
      <c r="P8" s="34"/>
      <c r="Q8" s="34"/>
      <c r="R8" s="34"/>
      <c r="S8" s="34"/>
      <c r="T8" s="34"/>
      <c r="U8" s="34"/>
      <c r="V8" s="34"/>
      <c r="W8" s="34"/>
      <c r="X8" s="34"/>
      <c r="Y8" s="34"/>
      <c r="AG8" s="7"/>
    </row>
    <row r="9" spans="1:34" ht="15" customHeight="1">
      <c r="A9" s="1989" t="s">
        <v>875</v>
      </c>
      <c r="B9" s="1989"/>
      <c r="C9" s="1989"/>
      <c r="D9" s="1989"/>
      <c r="E9" s="1989"/>
      <c r="F9" s="1989"/>
      <c r="G9" s="1989"/>
      <c r="H9" s="1989"/>
      <c r="I9" s="1989"/>
      <c r="J9" s="1989"/>
      <c r="K9" s="1989"/>
      <c r="L9" s="34"/>
      <c r="M9" s="34"/>
      <c r="N9" s="34"/>
      <c r="O9" s="34"/>
      <c r="P9" s="34"/>
      <c r="T9" s="34"/>
      <c r="U9" s="34"/>
      <c r="V9" s="34"/>
      <c r="W9" s="34"/>
      <c r="X9" s="34"/>
      <c r="Y9" s="34"/>
      <c r="AG9" s="7"/>
    </row>
    <row r="10" spans="1:34" ht="15" customHeight="1">
      <c r="A10" s="1989" t="s">
        <v>876</v>
      </c>
      <c r="B10" s="1989"/>
      <c r="C10" s="1989"/>
      <c r="D10" s="1989"/>
      <c r="E10" s="1989"/>
      <c r="F10" s="1989"/>
      <c r="G10" s="1989"/>
      <c r="H10" s="1989"/>
      <c r="I10" s="1989"/>
      <c r="J10" s="1989"/>
      <c r="K10" s="1989"/>
      <c r="L10" s="34"/>
      <c r="M10" s="34"/>
      <c r="N10" s="34"/>
      <c r="O10" s="34"/>
      <c r="P10" s="34"/>
      <c r="T10" s="34"/>
      <c r="U10" s="34"/>
      <c r="V10" s="34"/>
      <c r="W10" s="34"/>
      <c r="X10" s="34"/>
      <c r="Y10" s="34"/>
      <c r="AG10" s="7"/>
    </row>
    <row r="11" spans="1:34" ht="15" customHeight="1">
      <c r="A11" s="1730" t="s">
        <v>357</v>
      </c>
      <c r="B11" s="1730"/>
      <c r="C11" s="1730"/>
      <c r="D11" s="1730"/>
      <c r="E11" s="1730"/>
      <c r="F11" s="1730"/>
      <c r="G11" s="1730"/>
      <c r="H11" s="1730"/>
      <c r="I11" s="1730"/>
      <c r="J11" s="1730"/>
      <c r="K11" s="1730"/>
      <c r="L11" s="34"/>
      <c r="M11" s="34"/>
      <c r="N11" s="34"/>
      <c r="O11" s="34"/>
      <c r="P11" s="34"/>
      <c r="T11" s="34"/>
      <c r="U11" s="34"/>
      <c r="V11" s="34"/>
      <c r="W11" s="34"/>
      <c r="X11" s="34"/>
      <c r="Y11" s="34"/>
      <c r="AG11" s="7"/>
      <c r="AH11" s="34"/>
    </row>
    <row r="12" spans="1:34" s="34" customFormat="1" ht="7.5" customHeight="1">
      <c r="G12" s="106"/>
      <c r="H12" s="106"/>
      <c r="AG12" s="6"/>
    </row>
    <row r="13" spans="1:34" ht="17.25" customHeight="1">
      <c r="A13" s="1917" t="s">
        <v>893</v>
      </c>
      <c r="B13" s="1887"/>
      <c r="C13" s="1887"/>
      <c r="D13" s="1887"/>
      <c r="E13" s="1887"/>
      <c r="F13" s="1887"/>
      <c r="G13" s="1887"/>
      <c r="H13" s="1887"/>
      <c r="I13" s="1887"/>
      <c r="J13" s="1887"/>
      <c r="K13" s="1887"/>
      <c r="L13" s="34"/>
      <c r="M13" s="34"/>
      <c r="N13" s="34"/>
      <c r="O13" s="34"/>
      <c r="P13" s="34"/>
      <c r="AG13" s="34"/>
    </row>
    <row r="14" spans="1:34" ht="20.100000000000001" customHeight="1">
      <c r="A14" s="106"/>
      <c r="B14" s="106"/>
      <c r="C14" s="106"/>
      <c r="D14" s="106"/>
      <c r="E14" s="106"/>
      <c r="F14" s="106"/>
      <c r="G14" s="106"/>
      <c r="H14" s="106"/>
      <c r="I14" s="106"/>
      <c r="J14" s="106"/>
      <c r="K14" s="34"/>
      <c r="L14" s="34"/>
      <c r="M14" s="34"/>
      <c r="N14" s="34"/>
      <c r="O14" s="34"/>
      <c r="P14" s="34"/>
      <c r="AG14" s="34"/>
    </row>
    <row r="15" spans="1:34" ht="20.100000000000001" customHeight="1">
      <c r="A15" s="2169" t="s">
        <v>292</v>
      </c>
      <c r="B15" s="2170"/>
      <c r="C15" s="106"/>
      <c r="D15" s="106"/>
      <c r="E15" s="106"/>
      <c r="F15" s="106"/>
      <c r="G15" s="106"/>
      <c r="H15" s="106"/>
      <c r="I15" s="106"/>
      <c r="J15" s="106"/>
      <c r="K15" s="34"/>
      <c r="L15" s="34"/>
      <c r="M15" s="34"/>
      <c r="N15" s="34"/>
      <c r="O15" s="34"/>
      <c r="P15" s="34"/>
      <c r="AG15" s="34"/>
    </row>
    <row r="16" spans="1:34" ht="20.100000000000001" customHeight="1">
      <c r="A16" s="251"/>
      <c r="B16" s="252"/>
      <c r="C16" s="795"/>
      <c r="D16" s="795"/>
      <c r="E16" s="795"/>
      <c r="F16" s="795"/>
      <c r="G16" s="795"/>
      <c r="H16" s="795"/>
      <c r="I16" s="795"/>
      <c r="J16" s="795"/>
      <c r="AH16" s="116"/>
    </row>
    <row r="17" spans="1:34" ht="18.75" customHeight="1">
      <c r="A17" s="2157" t="s">
        <v>359</v>
      </c>
      <c r="B17" s="2157"/>
      <c r="C17" s="2157"/>
      <c r="D17" s="2157"/>
      <c r="E17" s="2157"/>
      <c r="F17" s="2157"/>
      <c r="G17" s="2157"/>
      <c r="H17" s="2157"/>
      <c r="I17" s="2157"/>
      <c r="J17" s="2157"/>
      <c r="K17" s="2157"/>
      <c r="AH17" s="116"/>
    </row>
    <row r="18" spans="1:34" ht="18.75" customHeight="1">
      <c r="A18" s="2157" t="s">
        <v>360</v>
      </c>
      <c r="B18" s="2157"/>
      <c r="C18" s="2190"/>
      <c r="D18" s="766" t="s">
        <v>55</v>
      </c>
      <c r="E18" s="766" t="s">
        <v>4</v>
      </c>
      <c r="F18" s="766" t="s">
        <v>5</v>
      </c>
      <c r="G18" s="766" t="s">
        <v>6</v>
      </c>
      <c r="H18" s="766" t="s">
        <v>7</v>
      </c>
      <c r="I18" s="766" t="s">
        <v>214</v>
      </c>
      <c r="J18" s="766" t="s">
        <v>361</v>
      </c>
      <c r="K18" s="789" t="s">
        <v>8</v>
      </c>
      <c r="AH18" s="116"/>
    </row>
    <row r="19" spans="1:34" ht="18.75" customHeight="1">
      <c r="A19" s="2174" t="s">
        <v>969</v>
      </c>
      <c r="B19" s="2191"/>
      <c r="C19" s="2192"/>
      <c r="D19" s="707">
        <v>0</v>
      </c>
      <c r="E19" s="707">
        <v>990</v>
      </c>
      <c r="F19" s="707">
        <v>-1000</v>
      </c>
      <c r="G19" s="707">
        <v>-100</v>
      </c>
      <c r="H19" s="707">
        <v>340</v>
      </c>
      <c r="I19" s="707">
        <v>120</v>
      </c>
      <c r="J19" s="707">
        <v>-35</v>
      </c>
      <c r="K19" s="708">
        <v>-200</v>
      </c>
      <c r="AH19" s="116"/>
    </row>
    <row r="20" spans="1:34" ht="18.75" customHeight="1">
      <c r="A20" s="1754" t="s">
        <v>466</v>
      </c>
      <c r="B20" s="2175" t="s">
        <v>882</v>
      </c>
      <c r="C20" s="2176"/>
      <c r="D20" s="468"/>
      <c r="E20" s="468"/>
      <c r="F20" s="468"/>
      <c r="G20" s="468"/>
      <c r="H20" s="468"/>
      <c r="I20" s="468"/>
      <c r="J20" s="468"/>
      <c r="K20" s="709"/>
      <c r="AH20" s="116"/>
    </row>
    <row r="21" spans="1:34" ht="18.75" customHeight="1">
      <c r="A21" s="1754"/>
      <c r="B21" s="2175" t="s">
        <v>883</v>
      </c>
      <c r="C21" s="2176"/>
      <c r="D21" s="474"/>
      <c r="E21" s="474"/>
      <c r="F21" s="474"/>
      <c r="G21" s="474"/>
      <c r="H21" s="474"/>
      <c r="I21" s="474"/>
      <c r="J21" s="474"/>
      <c r="K21" s="710"/>
      <c r="AH21" s="116"/>
    </row>
    <row r="22" spans="1:34" ht="18.75" customHeight="1">
      <c r="A22" s="1754" t="s">
        <v>467</v>
      </c>
      <c r="B22" s="2175" t="s">
        <v>367</v>
      </c>
      <c r="C22" s="2176"/>
      <c r="D22" s="474"/>
      <c r="E22" s="474"/>
      <c r="F22" s="474"/>
      <c r="G22" s="474"/>
      <c r="H22" s="474"/>
      <c r="I22" s="474"/>
      <c r="J22" s="474"/>
      <c r="K22" s="710"/>
      <c r="AH22" s="116"/>
    </row>
    <row r="23" spans="1:34" ht="18.75" customHeight="1">
      <c r="A23" s="1754"/>
      <c r="B23" s="2175" t="s">
        <v>884</v>
      </c>
      <c r="C23" s="2176"/>
      <c r="D23" s="474"/>
      <c r="E23" s="474"/>
      <c r="F23" s="474"/>
      <c r="G23" s="474"/>
      <c r="H23" s="474"/>
      <c r="I23" s="474"/>
      <c r="J23" s="474"/>
      <c r="K23" s="710"/>
      <c r="AH23" s="116"/>
    </row>
    <row r="24" spans="1:34" ht="18.75" customHeight="1">
      <c r="A24" s="1754"/>
      <c r="B24" s="2175" t="s">
        <v>698</v>
      </c>
      <c r="C24" s="2176"/>
      <c r="D24" s="474"/>
      <c r="E24" s="474"/>
      <c r="F24" s="474"/>
      <c r="G24" s="474"/>
      <c r="H24" s="474"/>
      <c r="I24" s="474"/>
      <c r="J24" s="474"/>
      <c r="K24" s="710"/>
      <c r="AH24" s="116"/>
    </row>
    <row r="25" spans="1:34" ht="18.75" customHeight="1">
      <c r="A25" s="1793" t="s">
        <v>468</v>
      </c>
      <c r="B25" s="2175" t="s">
        <v>367</v>
      </c>
      <c r="C25" s="2176"/>
      <c r="D25" s="474"/>
      <c r="E25" s="474"/>
      <c r="F25" s="474"/>
      <c r="G25" s="474"/>
      <c r="H25" s="474"/>
      <c r="I25" s="474"/>
      <c r="J25" s="474"/>
      <c r="K25" s="710"/>
      <c r="AH25" s="116"/>
    </row>
    <row r="26" spans="1:34" ht="18.75" customHeight="1">
      <c r="A26" s="1793"/>
      <c r="B26" s="2175" t="s">
        <v>366</v>
      </c>
      <c r="C26" s="2176"/>
      <c r="D26" s="474"/>
      <c r="E26" s="474"/>
      <c r="F26" s="474"/>
      <c r="G26" s="474"/>
      <c r="H26" s="474"/>
      <c r="I26" s="474"/>
      <c r="J26" s="474"/>
      <c r="K26" s="710"/>
      <c r="AH26" s="116"/>
    </row>
    <row r="27" spans="1:34" ht="18.75" customHeight="1">
      <c r="A27" s="1793"/>
      <c r="B27" s="2175" t="s">
        <v>365</v>
      </c>
      <c r="C27" s="2176"/>
      <c r="D27" s="472"/>
      <c r="E27" s="472"/>
      <c r="F27" s="472"/>
      <c r="G27" s="472"/>
      <c r="H27" s="472"/>
      <c r="I27" s="472"/>
      <c r="J27" s="472"/>
      <c r="K27" s="711"/>
      <c r="AH27" s="116"/>
    </row>
    <row r="28" spans="1:34" ht="20.100000000000001" customHeight="1">
      <c r="A28" s="251"/>
      <c r="B28" s="796"/>
      <c r="C28" s="795"/>
      <c r="D28" s="795"/>
      <c r="E28" s="795"/>
      <c r="F28" s="795"/>
      <c r="G28" s="795"/>
      <c r="H28" s="795"/>
      <c r="I28" s="795"/>
      <c r="J28" s="795"/>
      <c r="AH28" s="116"/>
    </row>
    <row r="29" spans="1:34" ht="18.75" customHeight="1">
      <c r="A29" s="2131" t="s">
        <v>692</v>
      </c>
      <c r="B29" s="1752"/>
      <c r="C29" s="1752"/>
      <c r="D29" s="1752"/>
      <c r="E29" s="1752"/>
      <c r="F29" s="1752"/>
      <c r="G29" s="1752"/>
      <c r="H29" s="1752"/>
      <c r="I29" s="1752"/>
      <c r="J29" s="1752"/>
      <c r="K29" s="1752"/>
      <c r="AH29" s="116"/>
    </row>
    <row r="30" spans="1:34" ht="37.5" customHeight="1">
      <c r="A30" s="761" t="s">
        <v>61</v>
      </c>
      <c r="B30" s="756" t="s">
        <v>472</v>
      </c>
      <c r="C30" s="762" t="s">
        <v>4</v>
      </c>
      <c r="D30" s="762" t="s">
        <v>5</v>
      </c>
      <c r="E30" s="762" t="s">
        <v>6</v>
      </c>
      <c r="F30" s="762" t="s">
        <v>7</v>
      </c>
      <c r="G30" s="762" t="s">
        <v>214</v>
      </c>
      <c r="H30" s="762" t="s">
        <v>361</v>
      </c>
      <c r="I30" s="762" t="s">
        <v>8</v>
      </c>
      <c r="J30" s="756" t="s">
        <v>18</v>
      </c>
      <c r="K30" s="769" t="s">
        <v>484</v>
      </c>
      <c r="AH30" s="116"/>
    </row>
    <row r="31" spans="1:34" ht="18.75" customHeight="1">
      <c r="A31" s="559" t="s">
        <v>367</v>
      </c>
      <c r="B31" s="2193" t="str">
        <f>IF('3.8 Performances Protocoles'!$E$56="","",'3.8 Performances Protocoles'!$E$56)</f>
        <v/>
      </c>
      <c r="C31" s="1431"/>
      <c r="D31" s="1431"/>
      <c r="E31" s="1431"/>
      <c r="F31" s="1431"/>
      <c r="G31" s="1431"/>
      <c r="H31" s="1431"/>
      <c r="I31" s="1431"/>
      <c r="J31" s="1431"/>
      <c r="K31" s="1431"/>
      <c r="AH31" s="116"/>
    </row>
    <row r="32" spans="1:34" ht="18.75" customHeight="1">
      <c r="A32" s="546" t="s">
        <v>885</v>
      </c>
      <c r="B32" s="518"/>
      <c r="C32" s="518"/>
      <c r="D32" s="518"/>
      <c r="E32" s="518"/>
      <c r="F32" s="518"/>
      <c r="G32" s="518"/>
      <c r="H32" s="518"/>
      <c r="I32" s="518"/>
      <c r="J32" s="561" t="str">
        <f>IF(B32="","",CORREL(D19:K19,B32:I32))</f>
        <v/>
      </c>
      <c r="K32" s="562" t="str">
        <f>IF(J32="","",IF( J32&lt;0.99,"Non conforme","Conforme"))</f>
        <v/>
      </c>
      <c r="AH32" s="116"/>
    </row>
    <row r="33" spans="1:34" ht="18.75" customHeight="1">
      <c r="A33" s="546" t="s">
        <v>886</v>
      </c>
      <c r="B33" s="563" t="str">
        <f>IF(B32="","",IF(ABS(B32)&lt;=4,"Conforme","Non conforme"))</f>
        <v/>
      </c>
      <c r="C33" s="564"/>
      <c r="D33" s="563" t="str">
        <f>IF(D32="","",IF(ABS(D32+1000)&lt;=4,"Conforme","Non conforme"))</f>
        <v/>
      </c>
      <c r="E33" s="564"/>
      <c r="F33" s="564"/>
      <c r="G33" s="564"/>
      <c r="H33" s="564"/>
      <c r="I33" s="564"/>
      <c r="J33" s="2180"/>
      <c r="K33" s="2186"/>
      <c r="AH33" s="116"/>
    </row>
    <row r="34" spans="1:34" ht="18.75" customHeight="1">
      <c r="A34" s="546" t="s">
        <v>888</v>
      </c>
      <c r="B34" s="563" t="str">
        <f>(IF(OR($D$20="",$D$21="",B32=""),"",IF(AND($D$20&lt;=B32,B32&lt;=$D$21),"Conforme","Non conforme")))</f>
        <v/>
      </c>
      <c r="C34" s="563" t="str">
        <f>(IF(OR($E$20="",$E$21="",C32=""),"",IF(AND($E$20&lt;=C32,C32&lt;=$E$21),"Conforme","Non conforme")))</f>
        <v/>
      </c>
      <c r="D34" s="563" t="str">
        <f>(IF(OR($F$20="",$F$21="",D32=""),"",IF(AND($F$20&lt;=D32,D32&lt;=$F$21),"Conforme","Non conforme")))</f>
        <v/>
      </c>
      <c r="E34" s="563" t="str">
        <f>(IF(OR($G$20="",$G$21="",E32=""),"",IF(AND($G$20&lt;=E32,E32&lt;=$G$21),"Conforme","Non conforme")))</f>
        <v/>
      </c>
      <c r="F34" s="563" t="str">
        <f>(IF(OR($H$20="",$H$21="",F32=""),"",IF(AND($H$20&lt;=F32,F32&lt;=$H$21),"Conforme","Non conforme")))</f>
        <v/>
      </c>
      <c r="G34" s="563" t="str">
        <f>(IF(OR($I$20="",$I$21="",G32=""),"",IF(AND($I$20&lt;=G32,G32&lt;=$I$21),"Conforme","Non conforme")))</f>
        <v/>
      </c>
      <c r="H34" s="563" t="str">
        <f>(IF(OR($J$20="",$J$21="",H32=""),"",IF(AND($J$20&lt;=H32,H32&lt;=$J$21),"Conforme","Non conforme")))</f>
        <v/>
      </c>
      <c r="I34" s="563" t="str">
        <f>(IF(OR($K$20="",$K$21="",I32=""),"",IF(AND($K$20&lt;=I32,I32&lt;=$K$21),"Conforme","Non conforme")))</f>
        <v/>
      </c>
      <c r="J34" s="2166"/>
      <c r="K34" s="2109"/>
      <c r="AH34" s="116"/>
    </row>
    <row r="35" spans="1:34" ht="37.5" customHeight="1">
      <c r="A35" s="546" t="s">
        <v>887</v>
      </c>
      <c r="B35" s="565" t="str">
        <f>IF(OR($D$22="", B32=""),"", ABS(B32-$D$22))</f>
        <v/>
      </c>
      <c r="C35" s="565" t="str">
        <f>IF(OR($E$22="", C32=""),"", ABS(C32-$E$22))</f>
        <v/>
      </c>
      <c r="D35" s="565" t="str">
        <f>IF(OR($F$22="", D32=""),"", ABS(D32-$F$22))</f>
        <v/>
      </c>
      <c r="E35" s="565" t="str">
        <f>IF(OR($G$22="", E32=""),"", ABS(E32-$G$22))</f>
        <v/>
      </c>
      <c r="F35" s="565" t="str">
        <f>IF(OR($H$22="", F32=""),"", ABS(F32-$H$22))</f>
        <v/>
      </c>
      <c r="G35" s="565" t="str">
        <f>IF(OR($I$22="", G32=""),"", ABS(G32-$I$22))</f>
        <v/>
      </c>
      <c r="H35" s="565" t="str">
        <f>IF(OR($J$22="", H32=""),"", ABS(H32-$J$22))</f>
        <v/>
      </c>
      <c r="I35" s="565" t="str">
        <f>IF(OR($K$22="", I32=""),"", ABS(I32-$K$22))</f>
        <v/>
      </c>
      <c r="J35" s="2166"/>
      <c r="K35" s="2109"/>
      <c r="AH35" s="116"/>
    </row>
    <row r="36" spans="1:34" ht="37.5" customHeight="1">
      <c r="A36" s="546" t="s">
        <v>970</v>
      </c>
      <c r="B36" s="566" t="str">
        <f>IF(OR($D$25="", B32=""),"", ABS(B32-$D$25))</f>
        <v/>
      </c>
      <c r="C36" s="566" t="str">
        <f>IF(OR($E$25="", C32=""),"", ABS(C32-$E$25))</f>
        <v/>
      </c>
      <c r="D36" s="566" t="str">
        <f>IF(OR($F$25="", D32=""),"", ABS(D32-$F$25))</f>
        <v/>
      </c>
      <c r="E36" s="566" t="str">
        <f>IF(OR($G$25="", E32=""),"", ABS(E32-$G$25))</f>
        <v/>
      </c>
      <c r="F36" s="566" t="str">
        <f>IF(OR($H$25="", F32=""),"", ABS(F32-$H$25))</f>
        <v/>
      </c>
      <c r="G36" s="566" t="str">
        <f>IF(OR($I$25="", G32=""),"", ABS(G32-$I$25))</f>
        <v/>
      </c>
      <c r="H36" s="566" t="str">
        <f>IF(OR($J$25="", H32=""),"", ABS(H32-$J$25))</f>
        <v/>
      </c>
      <c r="I36" s="566" t="str">
        <f>IF(OR($K$25="", I32=""),"", ABS(I32-$K$25))</f>
        <v/>
      </c>
      <c r="J36" s="2178"/>
      <c r="K36" s="2179"/>
      <c r="AH36" s="116"/>
    </row>
    <row r="37" spans="1:34" ht="18.75" customHeight="1">
      <c r="A37" s="2056"/>
      <c r="B37" s="2056"/>
      <c r="C37" s="2056"/>
      <c r="D37" s="2056"/>
      <c r="E37" s="2056"/>
      <c r="F37" s="2056"/>
      <c r="G37" s="2056"/>
      <c r="H37" s="2056"/>
      <c r="I37" s="2056"/>
      <c r="J37" s="2056"/>
      <c r="K37" s="2056"/>
      <c r="AH37" s="116"/>
    </row>
    <row r="38" spans="1:34" ht="18.75" customHeight="1">
      <c r="A38" s="559" t="s">
        <v>884</v>
      </c>
      <c r="B38" s="2177" t="str">
        <f>IF('3.8 Performances Protocoles'!$G$56="","",'3.8 Performances Protocoles'!$G$56)</f>
        <v/>
      </c>
      <c r="C38" s="1033"/>
      <c r="D38" s="1033"/>
      <c r="E38" s="1033"/>
      <c r="F38" s="1033"/>
      <c r="G38" s="1033"/>
      <c r="H38" s="1033"/>
      <c r="I38" s="1033"/>
      <c r="J38" s="1033"/>
      <c r="K38" s="1148"/>
      <c r="AH38" s="116"/>
    </row>
    <row r="39" spans="1:34" ht="18.75" customHeight="1">
      <c r="A39" s="546" t="s">
        <v>630</v>
      </c>
      <c r="B39" s="518"/>
      <c r="C39" s="518"/>
      <c r="D39" s="518"/>
      <c r="E39" s="518"/>
      <c r="F39" s="518"/>
      <c r="G39" s="518"/>
      <c r="H39" s="518"/>
      <c r="I39" s="518"/>
      <c r="J39" s="568" t="str">
        <f>IF(B39="","",CORREL(D19:K19,B39:I39))</f>
        <v/>
      </c>
      <c r="K39" s="567" t="str">
        <f>IF(J39="","",IF(OR(ABS(B39)&gt;4, ABS(D39+1000)&gt;4, J39&lt;0.99),"Non conforme","Conforme"))</f>
        <v/>
      </c>
      <c r="AH39" s="116"/>
    </row>
    <row r="40" spans="1:34" ht="18.75" customHeight="1">
      <c r="A40" s="546" t="s">
        <v>886</v>
      </c>
      <c r="B40" s="563" t="str">
        <f>IF(B39="","",IF(ABS(B39)&lt;=4,"Conforme","Non conforme"))</f>
        <v/>
      </c>
      <c r="C40" s="564"/>
      <c r="D40" s="563" t="str">
        <f>IF(D39="","",IF(ABS(D39+1000)&lt;=4,"Conforme","Non conforme"))</f>
        <v/>
      </c>
      <c r="E40" s="564"/>
      <c r="F40" s="564"/>
      <c r="G40" s="564"/>
      <c r="H40" s="564"/>
      <c r="I40" s="564"/>
      <c r="J40" s="2180"/>
      <c r="K40" s="2181"/>
      <c r="AH40" s="116"/>
    </row>
    <row r="41" spans="1:34" ht="18.75" customHeight="1">
      <c r="A41" s="546" t="s">
        <v>888</v>
      </c>
      <c r="B41" s="563" t="str">
        <f>(IF(OR($D$20="",$D$21="",B39=""),"",IF(AND($D$20&lt;=B39,B39&lt;=$D$21),"Conforme","Non conforme")))</f>
        <v/>
      </c>
      <c r="C41" s="563" t="str">
        <f>(IF(OR($E$20="",$E$21="",C39=""),"",IF(AND($E$20&lt;=C39,C39&lt;=$E$21),"Conforme","Non conforme")))</f>
        <v/>
      </c>
      <c r="D41" s="563" t="str">
        <f>(IF(OR($F$20="",$F$21="",D39=""),"",IF(AND($F$20&lt;=D39,D39&lt;=$F$21),"Conforme","Non conforme")))</f>
        <v/>
      </c>
      <c r="E41" s="563" t="str">
        <f>(IF(OR($G$20="",$G$21="",E39=""),"",IF(AND($G$20&lt;=E39,E39&lt;=$G$21),"Conforme","Non conforme")))</f>
        <v/>
      </c>
      <c r="F41" s="563" t="str">
        <f>(IF(OR($H$20="",$H$21="",F39=""),"",IF(AND($H$20&lt;=F39,F39&lt;=$H$21),"Conforme","Non conforme")))</f>
        <v/>
      </c>
      <c r="G41" s="563" t="str">
        <f>(IF(OR($I$20="",$I$21="",G39=""),"",IF(AND($I$20&lt;=G39,G39&lt;=$I$21),"Conforme","Non conforme")))</f>
        <v/>
      </c>
      <c r="H41" s="563" t="str">
        <f>(IF(OR($J$20="",$J$21="",H39=""),"",IF(AND($J$20&lt;=H39,H39&lt;=$J$21),"Conforme","Non conforme")))</f>
        <v/>
      </c>
      <c r="I41" s="563" t="str">
        <f>(IF(OR($K$20="",$K$21="",I39=""),"",IF(AND($K$20&lt;=I39,I39&lt;=$K$21),"Conforme","Non conforme")))</f>
        <v/>
      </c>
      <c r="J41" s="2166"/>
      <c r="K41" s="2109"/>
      <c r="AH41" s="116"/>
    </row>
    <row r="42" spans="1:34" ht="37.5" customHeight="1">
      <c r="A42" s="546" t="s">
        <v>889</v>
      </c>
      <c r="B42" s="565" t="str">
        <f>IF(OR($D$23="", B39=""),"", ABS(B39-$D$23))</f>
        <v/>
      </c>
      <c r="C42" s="565" t="str">
        <f>IF(OR($E$23="", C39=""),"", ABS(C39-$E$23))</f>
        <v/>
      </c>
      <c r="D42" s="565" t="str">
        <f>IF(OR($F$23="", D39=""),"", ABS(D39-$F$23))</f>
        <v/>
      </c>
      <c r="E42" s="565" t="str">
        <f>IF(OR($G$23="", E39=""),"", ABS(E39-$G$23))</f>
        <v/>
      </c>
      <c r="F42" s="565" t="str">
        <f>IF(OR($H$23="", F39=""),"", ABS(F39-$H$23))</f>
        <v/>
      </c>
      <c r="G42" s="565" t="str">
        <f>IF(OR($I$23="", G39=""),"", ABS(G39-$I$23))</f>
        <v/>
      </c>
      <c r="H42" s="565" t="str">
        <f>IF(OR($J$23="", H39=""),"", ABS(H39-$J$23))</f>
        <v/>
      </c>
      <c r="I42" s="565" t="str">
        <f>IF(OR($K$23="", I39=""),"", ABS(I39-$K$23))</f>
        <v/>
      </c>
      <c r="J42" s="2166"/>
      <c r="K42" s="2109"/>
      <c r="U42" s="34"/>
      <c r="V42" s="34"/>
      <c r="W42" s="34"/>
      <c r="X42" s="34"/>
      <c r="Y42" s="34"/>
      <c r="Z42" s="34"/>
      <c r="AA42" s="34"/>
      <c r="AB42" s="34"/>
      <c r="AC42" s="34"/>
      <c r="AD42" s="34"/>
      <c r="AE42" s="34"/>
      <c r="AF42" s="34"/>
      <c r="AH42" s="34"/>
    </row>
    <row r="43" spans="1:34" ht="37.5" customHeight="1">
      <c r="A43" s="546" t="s">
        <v>970</v>
      </c>
      <c r="B43" s="566" t="str">
        <f>IF(OR($D$26="", B39=""),"", ABS(B39-$D$26))</f>
        <v/>
      </c>
      <c r="C43" s="566" t="str">
        <f>IF(OR($E$26="", C39=""),"", ABS(C39-$E$26))</f>
        <v/>
      </c>
      <c r="D43" s="566" t="str">
        <f>IF(OR($F$26="", D39=""),"", ABS(D39-$F$26))</f>
        <v/>
      </c>
      <c r="E43" s="566" t="str">
        <f>IF(OR($G$26="", E39=""),"", ABS(E39-$G$26))</f>
        <v/>
      </c>
      <c r="F43" s="566" t="str">
        <f>IF(OR($H$26="", F39=""),"", ABS(F39-$H$26))</f>
        <v/>
      </c>
      <c r="G43" s="566" t="str">
        <f>IF(OR($I$26="", G39=""),"", ABS(G39-$I$26))</f>
        <v/>
      </c>
      <c r="H43" s="566" t="str">
        <f>IF(OR($J$26="", H39=""),"", ABS(H39-$J$26))</f>
        <v/>
      </c>
      <c r="I43" s="566" t="str">
        <f>IF(OR($K$26="", I39=""),"", ABS(I39-$K$26))</f>
        <v/>
      </c>
      <c r="J43" s="2178"/>
      <c r="K43" s="2179"/>
      <c r="U43" s="34"/>
      <c r="V43" s="34"/>
      <c r="W43" s="34"/>
      <c r="X43" s="34"/>
      <c r="Y43" s="34"/>
      <c r="Z43" s="34"/>
      <c r="AA43" s="34"/>
      <c r="AB43" s="34"/>
      <c r="AC43" s="34"/>
      <c r="AD43" s="34"/>
      <c r="AE43" s="34"/>
      <c r="AF43" s="34"/>
      <c r="AH43" s="34"/>
    </row>
    <row r="44" spans="1:34" ht="18.75" customHeight="1">
      <c r="A44" s="2056"/>
      <c r="B44" s="2056"/>
      <c r="C44" s="2056"/>
      <c r="D44" s="2056"/>
      <c r="E44" s="2056"/>
      <c r="F44" s="2056"/>
      <c r="G44" s="2056"/>
      <c r="H44" s="2056"/>
      <c r="I44" s="2056"/>
      <c r="J44" s="2056"/>
      <c r="K44" s="2056"/>
      <c r="AG44" s="34"/>
    </row>
    <row r="45" spans="1:34" ht="18.75" customHeight="1">
      <c r="A45" s="559" t="s">
        <v>698</v>
      </c>
      <c r="B45" s="2177" t="str">
        <f>IF('3.8 Performances Protocoles'!$I$56="","",'3.8 Performances Protocoles'!$I$56)</f>
        <v/>
      </c>
      <c r="C45" s="1033"/>
      <c r="D45" s="1033"/>
      <c r="E45" s="1033"/>
      <c r="F45" s="1033"/>
      <c r="G45" s="1033"/>
      <c r="H45" s="1033"/>
      <c r="I45" s="1033"/>
      <c r="J45" s="1033"/>
      <c r="K45" s="1148"/>
    </row>
    <row r="46" spans="1:34" ht="18.75" customHeight="1">
      <c r="A46" s="546" t="s">
        <v>885</v>
      </c>
      <c r="B46" s="520"/>
      <c r="C46" s="518"/>
      <c r="D46" s="518"/>
      <c r="E46" s="518"/>
      <c r="F46" s="518"/>
      <c r="G46" s="518"/>
      <c r="H46" s="518"/>
      <c r="I46" s="518"/>
      <c r="J46" s="568" t="str">
        <f>IF(B46="","",CORREL(D19:K19,B46:I46))</f>
        <v/>
      </c>
      <c r="K46" s="567" t="str">
        <f>IF(J46="","",IF( J46&lt;0.99,"Non conforme","Conforme"))</f>
        <v/>
      </c>
    </row>
    <row r="47" spans="1:34" ht="18.75" customHeight="1">
      <c r="A47" s="546" t="s">
        <v>886</v>
      </c>
      <c r="B47" s="569" t="str">
        <f>IF(B46="","",IF(ABS(B46)&lt;=4,"Conforme","Non conforme"))</f>
        <v/>
      </c>
      <c r="C47" s="564"/>
      <c r="D47" s="563" t="str">
        <f>IF(D46="","",IF(ABS(D46+1000)&lt;=4,"Conforme","Non conforme"))</f>
        <v/>
      </c>
      <c r="E47" s="564"/>
      <c r="F47" s="564"/>
      <c r="G47" s="564"/>
      <c r="H47" s="564"/>
      <c r="I47" s="564"/>
      <c r="J47" s="2180"/>
      <c r="K47" s="2181"/>
      <c r="M47" s="275"/>
    </row>
    <row r="48" spans="1:34" ht="18.75" customHeight="1">
      <c r="A48" s="546" t="s">
        <v>632</v>
      </c>
      <c r="B48" s="569" t="str">
        <f>(IF(OR($D$20="",$D$21="",B46=""),"",IF(AND($D$20&lt;=B46,B46&lt;=$D$21),"Conforme","Non conforme")))</f>
        <v/>
      </c>
      <c r="C48" s="563" t="str">
        <f>(IF(OR($E$20="",$E$21="",C46=""),"",IF(AND($E$20&lt;=C46,C46&lt;=$E$21),"Conforme","Non conforme")))</f>
        <v/>
      </c>
      <c r="D48" s="563" t="str">
        <f>(IF(OR(F20="",F21="",D46=""),"",IF(AND(F20&lt;=D46,D46&lt;=F21),"Conforme","Non conforme")))</f>
        <v/>
      </c>
      <c r="E48" s="563" t="str">
        <f>(IF(OR($G$20="",$G$21="",E46=""),"",IF(AND($G$20&lt;=E46,E46&lt;=$G$21),"Conforme","Non conforme")))</f>
        <v/>
      </c>
      <c r="F48" s="563" t="str">
        <f>(IF(OR($H$20="",$H$21="",F46=""),"",IF(AND($H$20&lt;=F46,F46&lt;=$H$21),"Conforme","Non conforme")))</f>
        <v/>
      </c>
      <c r="G48" s="563" t="str">
        <f>(IF(OR($I$20="",$I$21="",G46=""),"",IF(AND($I$20&lt;=G46,G46&lt;=$I$21),"Conforme","Non conforme")))</f>
        <v/>
      </c>
      <c r="H48" s="563" t="str">
        <f>(IF(OR($J$20="",$J$21="",H46=""),"",IF(AND($J$20&lt;=H46,H46&lt;=$J$21),"Conforme","Non conforme")))</f>
        <v/>
      </c>
      <c r="I48" s="563" t="str">
        <f>(IF(OR($K$20="",$K$21="",I46=""),"",IF(AND($K$20&lt;=I46,I46&lt;=$K$21),"Conforme","Non conforme")))</f>
        <v/>
      </c>
      <c r="J48" s="2166"/>
      <c r="K48" s="2109"/>
    </row>
    <row r="49" spans="1:34" ht="37.5" customHeight="1">
      <c r="A49" s="546" t="s">
        <v>887</v>
      </c>
      <c r="B49" s="570" t="str">
        <f>IF(OR($D$24="", B46=""),"", ABS(B46-$D$24))</f>
        <v/>
      </c>
      <c r="C49" s="565" t="str">
        <f>IF(OR($E$24="", C46=""),"", ABS(C46-$E$24))</f>
        <v/>
      </c>
      <c r="D49" s="565" t="str">
        <f>IF(OR($F$24="", D46=""),"", ABS(D46-$F$24))</f>
        <v/>
      </c>
      <c r="E49" s="565" t="str">
        <f>IF(OR($G$24="", E46=""),"", ABS(E46-$G$24))</f>
        <v/>
      </c>
      <c r="F49" s="565" t="str">
        <f>IF(OR($H$24="", F46=""),"", ABS(F46-$H$24))</f>
        <v/>
      </c>
      <c r="G49" s="565" t="str">
        <f>IF(OR($I$24="", G46=""),"", ABS(G46-$I$24))</f>
        <v/>
      </c>
      <c r="H49" s="565" t="str">
        <f>IF(OR($J$24="", H46=""),"", ABS(H46-$J$24))</f>
        <v/>
      </c>
      <c r="I49" s="565" t="str">
        <f>IF(OR($K$24="", I46=""),"", ABS(I46-$K$24))</f>
        <v/>
      </c>
      <c r="J49" s="2166"/>
      <c r="K49" s="2109"/>
    </row>
    <row r="50" spans="1:34" ht="37.5" customHeight="1">
      <c r="A50" s="546" t="s">
        <v>970</v>
      </c>
      <c r="B50" s="570" t="str">
        <f>IF(OR($D$27="", B46=""),"", ABS(B46-$D$27))</f>
        <v/>
      </c>
      <c r="C50" s="565" t="str">
        <f>IF(OR($E$27="", C46=""),"", ABS(C46-$E$27))</f>
        <v/>
      </c>
      <c r="D50" s="565" t="str">
        <f>IF(OR($F$27="", D46=""),"", ABS(D46-$F$27))</f>
        <v/>
      </c>
      <c r="E50" s="565" t="str">
        <f>IF(OR($G$27="", E46=""),"", ABS(E46-$G$27))</f>
        <v/>
      </c>
      <c r="F50" s="565" t="str">
        <f>IF(OR($H$27="", F46=""),"", ABS(F46-$H$27))</f>
        <v/>
      </c>
      <c r="G50" s="565" t="str">
        <f>IF(OR($I$27="", G46=""),"", ABS(G46-$I$27))</f>
        <v/>
      </c>
      <c r="H50" s="565" t="str">
        <f>IF(OR($J$27="", H46=""),"", ABS(H46-$J$27))</f>
        <v/>
      </c>
      <c r="I50" s="565" t="str">
        <f>IF(OR($K$27="", I46=""),"", ABS(I46-$K$27))</f>
        <v/>
      </c>
      <c r="J50" s="2166"/>
      <c r="K50" s="2109"/>
    </row>
    <row r="51" spans="1:34" ht="37.5" customHeight="1">
      <c r="A51" s="451" t="s">
        <v>73</v>
      </c>
      <c r="B51" s="2187"/>
      <c r="C51" s="2167"/>
      <c r="D51" s="2167"/>
      <c r="E51" s="2167"/>
      <c r="F51" s="2167"/>
      <c r="G51" s="2167"/>
      <c r="H51" s="2167"/>
      <c r="I51" s="2167"/>
      <c r="J51" s="2167"/>
      <c r="K51" s="2167"/>
    </row>
    <row r="52" spans="1:34" ht="37.5" customHeight="1">
      <c r="A52" s="451" t="s">
        <v>71</v>
      </c>
      <c r="B52" s="2188"/>
      <c r="C52" s="2168"/>
      <c r="D52" s="2168"/>
      <c r="E52" s="2168"/>
      <c r="F52" s="2168"/>
      <c r="G52" s="2168"/>
      <c r="H52" s="2168"/>
      <c r="I52" s="2168"/>
      <c r="J52" s="2168"/>
      <c r="K52" s="2168"/>
    </row>
    <row r="53" spans="1:34" ht="14.25" customHeight="1"/>
    <row r="54" spans="1:34" ht="18" customHeight="1">
      <c r="A54" s="2169" t="s">
        <v>545</v>
      </c>
      <c r="B54" s="2170"/>
      <c r="C54" s="106"/>
      <c r="D54" s="106"/>
      <c r="E54" s="106"/>
      <c r="F54" s="106"/>
      <c r="G54" s="106"/>
      <c r="H54" s="106"/>
      <c r="I54" s="106"/>
      <c r="J54" s="106"/>
      <c r="K54" s="34"/>
      <c r="L54" s="34"/>
      <c r="M54" s="34"/>
      <c r="N54" s="34"/>
      <c r="O54" s="34"/>
      <c r="P54" s="34"/>
      <c r="AG54" s="34"/>
    </row>
    <row r="55" spans="1:34" ht="13.5" customHeight="1">
      <c r="A55" s="251"/>
      <c r="B55" s="252"/>
      <c r="C55" s="253"/>
      <c r="D55" s="253"/>
      <c r="E55" s="253"/>
      <c r="F55" s="253"/>
      <c r="G55" s="253"/>
      <c r="H55" s="253"/>
      <c r="I55" s="253"/>
      <c r="J55" s="253"/>
      <c r="AH55" s="116"/>
    </row>
    <row r="56" spans="1:34" ht="24.95" customHeight="1">
      <c r="A56" s="2171" t="s">
        <v>359</v>
      </c>
      <c r="B56" s="2171"/>
      <c r="C56" s="2171"/>
      <c r="D56" s="2171"/>
      <c r="E56" s="2171"/>
      <c r="F56" s="2171"/>
      <c r="G56" s="2171"/>
      <c r="H56" s="2171"/>
      <c r="I56" s="2171"/>
      <c r="J56" s="2171"/>
      <c r="K56" s="2171"/>
      <c r="T56" s="7" t="s">
        <v>131</v>
      </c>
      <c r="AH56" s="116"/>
    </row>
    <row r="57" spans="1:34" ht="24.95" customHeight="1">
      <c r="A57" s="2171" t="s">
        <v>360</v>
      </c>
      <c r="B57" s="2171"/>
      <c r="C57" s="2172"/>
      <c r="D57" s="558" t="s">
        <v>55</v>
      </c>
      <c r="E57" s="558" t="s">
        <v>4</v>
      </c>
      <c r="F57" s="558" t="s">
        <v>5</v>
      </c>
      <c r="G57" s="558" t="s">
        <v>6</v>
      </c>
      <c r="H57" s="558" t="s">
        <v>7</v>
      </c>
      <c r="I57" s="558" t="s">
        <v>214</v>
      </c>
      <c r="J57" s="558" t="s">
        <v>361</v>
      </c>
      <c r="K57" s="557" t="s">
        <v>8</v>
      </c>
      <c r="T57" s="7" t="s">
        <v>702</v>
      </c>
      <c r="AH57" s="116"/>
    </row>
    <row r="58" spans="1:34" ht="18.75" customHeight="1">
      <c r="A58" s="2173" t="s">
        <v>969</v>
      </c>
      <c r="B58" s="2173"/>
      <c r="C58" s="2174"/>
      <c r="D58" s="707">
        <v>0</v>
      </c>
      <c r="E58" s="707">
        <v>990</v>
      </c>
      <c r="F58" s="707">
        <v>-1000</v>
      </c>
      <c r="G58" s="707">
        <v>-100</v>
      </c>
      <c r="H58" s="707">
        <v>340</v>
      </c>
      <c r="I58" s="707">
        <v>120</v>
      </c>
      <c r="J58" s="707">
        <v>-35</v>
      </c>
      <c r="K58" s="708">
        <v>-200</v>
      </c>
      <c r="T58" s="7" t="s">
        <v>369</v>
      </c>
      <c r="AH58" s="116"/>
    </row>
    <row r="59" spans="1:34" ht="24.95" customHeight="1">
      <c r="A59" s="1754" t="s">
        <v>466</v>
      </c>
      <c r="B59" s="2175" t="s">
        <v>890</v>
      </c>
      <c r="C59" s="2176"/>
      <c r="D59" s="468"/>
      <c r="E59" s="468"/>
      <c r="F59" s="468"/>
      <c r="G59" s="468"/>
      <c r="H59" s="468"/>
      <c r="I59" s="468"/>
      <c r="J59" s="468"/>
      <c r="K59" s="709"/>
      <c r="T59" s="7" t="s">
        <v>517</v>
      </c>
      <c r="AH59" s="116"/>
    </row>
    <row r="60" spans="1:34" ht="24.95" customHeight="1">
      <c r="A60" s="1754"/>
      <c r="B60" s="2175" t="s">
        <v>891</v>
      </c>
      <c r="C60" s="2176"/>
      <c r="D60" s="474"/>
      <c r="E60" s="474"/>
      <c r="F60" s="474"/>
      <c r="G60" s="474"/>
      <c r="H60" s="474"/>
      <c r="I60" s="474"/>
      <c r="J60" s="474"/>
      <c r="K60" s="710"/>
      <c r="AH60" s="116"/>
    </row>
    <row r="61" spans="1:34" ht="24.95" customHeight="1">
      <c r="A61" s="1754" t="s">
        <v>467</v>
      </c>
      <c r="B61" s="2175" t="s">
        <v>634</v>
      </c>
      <c r="C61" s="2176"/>
      <c r="D61" s="474"/>
      <c r="E61" s="474"/>
      <c r="F61" s="474"/>
      <c r="G61" s="474"/>
      <c r="H61" s="474"/>
      <c r="I61" s="474"/>
      <c r="J61" s="474"/>
      <c r="K61" s="710"/>
      <c r="AH61" s="116"/>
    </row>
    <row r="62" spans="1:34" ht="24.95" customHeight="1">
      <c r="A62" s="1754"/>
      <c r="B62" s="2175" t="s">
        <v>366</v>
      </c>
      <c r="C62" s="2176"/>
      <c r="D62" s="474"/>
      <c r="E62" s="474"/>
      <c r="F62" s="474"/>
      <c r="G62" s="474"/>
      <c r="H62" s="474"/>
      <c r="I62" s="474"/>
      <c r="J62" s="474"/>
      <c r="K62" s="710"/>
      <c r="AH62" s="116"/>
    </row>
    <row r="63" spans="1:34" ht="24.95" customHeight="1">
      <c r="A63" s="1754"/>
      <c r="B63" s="2175" t="s">
        <v>365</v>
      </c>
      <c r="C63" s="2176"/>
      <c r="D63" s="474"/>
      <c r="E63" s="474"/>
      <c r="F63" s="474"/>
      <c r="G63" s="474"/>
      <c r="H63" s="474"/>
      <c r="I63" s="474"/>
      <c r="J63" s="474"/>
      <c r="K63" s="710"/>
      <c r="AH63" s="116"/>
    </row>
    <row r="64" spans="1:34" ht="24.95" customHeight="1">
      <c r="A64" s="1793" t="s">
        <v>468</v>
      </c>
      <c r="B64" s="2175" t="s">
        <v>367</v>
      </c>
      <c r="C64" s="2176"/>
      <c r="D64" s="474"/>
      <c r="E64" s="474"/>
      <c r="F64" s="474"/>
      <c r="G64" s="474"/>
      <c r="H64" s="474"/>
      <c r="I64" s="474"/>
      <c r="J64" s="474"/>
      <c r="K64" s="710"/>
      <c r="AH64" s="116"/>
    </row>
    <row r="65" spans="1:34" ht="24.95" customHeight="1">
      <c r="A65" s="1793"/>
      <c r="B65" s="2175" t="s">
        <v>366</v>
      </c>
      <c r="C65" s="2176"/>
      <c r="D65" s="474"/>
      <c r="E65" s="474"/>
      <c r="F65" s="474"/>
      <c r="G65" s="474"/>
      <c r="H65" s="474"/>
      <c r="I65" s="474"/>
      <c r="J65" s="474"/>
      <c r="K65" s="710"/>
      <c r="AH65" s="116"/>
    </row>
    <row r="66" spans="1:34" ht="24.95" customHeight="1">
      <c r="A66" s="1793"/>
      <c r="B66" s="2175" t="s">
        <v>365</v>
      </c>
      <c r="C66" s="2176"/>
      <c r="D66" s="472"/>
      <c r="E66" s="472"/>
      <c r="F66" s="472"/>
      <c r="G66" s="472"/>
      <c r="H66" s="472"/>
      <c r="I66" s="472"/>
      <c r="J66" s="472"/>
      <c r="K66" s="711"/>
      <c r="AH66" s="116"/>
    </row>
    <row r="67" spans="1:34" ht="20.100000000000001" customHeight="1" thickBot="1">
      <c r="A67" s="251"/>
      <c r="B67" s="252"/>
      <c r="C67" s="253"/>
      <c r="D67" s="253"/>
      <c r="E67" s="253"/>
      <c r="F67" s="253"/>
      <c r="G67" s="253"/>
      <c r="H67" s="253"/>
      <c r="I67" s="253"/>
      <c r="J67" s="253"/>
      <c r="AH67" s="116"/>
    </row>
    <row r="68" spans="1:34" ht="20.100000000000001" customHeight="1" thickBot="1">
      <c r="A68" s="2182" t="s">
        <v>469</v>
      </c>
      <c r="B68" s="2183"/>
      <c r="C68" s="2183"/>
      <c r="D68" s="2183"/>
      <c r="E68" s="2183"/>
      <c r="F68" s="2183"/>
      <c r="G68" s="2183"/>
      <c r="H68" s="2183"/>
      <c r="I68" s="2183"/>
      <c r="J68" s="2183"/>
      <c r="K68" s="2184"/>
      <c r="L68" s="34"/>
      <c r="M68" s="34"/>
      <c r="AG68" s="116"/>
    </row>
    <row r="69" spans="1:34" ht="20.100000000000001" customHeight="1">
      <c r="B69" s="7"/>
      <c r="C69" s="7"/>
      <c r="AG69" s="116"/>
      <c r="AH69" s="116"/>
    </row>
    <row r="70" spans="1:34" ht="37.5" customHeight="1">
      <c r="A70" s="503" t="s">
        <v>61</v>
      </c>
      <c r="B70" s="524" t="s">
        <v>472</v>
      </c>
      <c r="C70" s="507" t="s">
        <v>4</v>
      </c>
      <c r="D70" s="507" t="s">
        <v>5</v>
      </c>
      <c r="E70" s="507" t="s">
        <v>6</v>
      </c>
      <c r="F70" s="507" t="s">
        <v>7</v>
      </c>
      <c r="G70" s="507" t="s">
        <v>214</v>
      </c>
      <c r="H70" s="507" t="s">
        <v>361</v>
      </c>
      <c r="I70" s="507" t="s">
        <v>8</v>
      </c>
      <c r="J70" s="524" t="s">
        <v>18</v>
      </c>
      <c r="K70" s="544" t="s">
        <v>484</v>
      </c>
      <c r="AH70" s="116"/>
    </row>
    <row r="71" spans="1:34" ht="18.75" customHeight="1">
      <c r="A71" s="559" t="s">
        <v>634</v>
      </c>
      <c r="B71" s="2185" t="str">
        <f>IF('3.8 Performances Protocoles'!$E$67="","",'3.8 Performances Protocoles'!$E$67)</f>
        <v/>
      </c>
      <c r="C71" s="1540"/>
      <c r="D71" s="1540"/>
      <c r="E71" s="1540"/>
      <c r="F71" s="1540"/>
      <c r="G71" s="1540"/>
      <c r="H71" s="1540"/>
      <c r="I71" s="1540"/>
      <c r="J71" s="1540"/>
      <c r="K71" s="1540"/>
      <c r="AH71" s="116"/>
    </row>
    <row r="72" spans="1:34" ht="18.75" customHeight="1">
      <c r="A72" s="546" t="s">
        <v>885</v>
      </c>
      <c r="B72" s="520"/>
      <c r="C72" s="518"/>
      <c r="D72" s="518"/>
      <c r="E72" s="518"/>
      <c r="F72" s="518"/>
      <c r="G72" s="518"/>
      <c r="H72" s="518"/>
      <c r="I72" s="518"/>
      <c r="J72" s="572" t="str">
        <f>IF(B72="","",CORREL(D58:K58,B72:I72))</f>
        <v/>
      </c>
      <c r="K72" s="567" t="str">
        <f>IF(J72="","",IF( J72&lt;0.99,"Non conforme","Conforme"))</f>
        <v/>
      </c>
      <c r="AH72" s="116"/>
    </row>
    <row r="73" spans="1:34" ht="18.75" customHeight="1">
      <c r="A73" s="546" t="s">
        <v>886</v>
      </c>
      <c r="B73" s="569" t="str">
        <f>IF(B72="","",IF(ABS(B72)&lt;=4,"Conforme","Non conforme"))</f>
        <v/>
      </c>
      <c r="C73" s="564"/>
      <c r="D73" s="563" t="str">
        <f>IF(D72="","",IF(ABS(D72+1000)&lt;=4,"Conforme","Non conforme"))</f>
        <v/>
      </c>
      <c r="E73" s="564"/>
      <c r="F73" s="564"/>
      <c r="G73" s="564"/>
      <c r="H73" s="564"/>
      <c r="I73" s="564"/>
      <c r="J73" s="2180"/>
      <c r="K73" s="2186"/>
      <c r="AH73" s="116"/>
    </row>
    <row r="74" spans="1:34" ht="18.75" customHeight="1">
      <c r="A74" s="546" t="s">
        <v>888</v>
      </c>
      <c r="B74" s="569" t="str">
        <f>(IF(OR($D$59="",$D$60="",B72=""),"",IF(AND($D$59&lt;=B72,B72&lt;=$D$60),"Conforme","Non conforme")))</f>
        <v/>
      </c>
      <c r="C74" s="563" t="str">
        <f>(IF(OR($E$59="",$E$60="",C72=""),"",IF(AND($E$59&lt;=C72,C72&lt;=$E$60),"Conforme","Non conforme")))</f>
        <v/>
      </c>
      <c r="D74" s="563" t="str">
        <f>(IF(OR($F$59="",$F$60="",D72=""),"",IF(AND($F$59&lt;=D72,D72&lt;=$F$60),"Conforme","Non conforme")))</f>
        <v/>
      </c>
      <c r="E74" s="563" t="str">
        <f>(IF(OR($G$59="",$G$60="",E72=""),"",IF(AND($G$59&lt;=E72,E72&lt;=$G$60),"Conforme","Non conforme")))</f>
        <v/>
      </c>
      <c r="F74" s="563" t="str">
        <f>(IF(OR($H$59="",$H$60="",F72=""),"",IF(AND($H$59&lt;=F72,F72&lt;=$H$60),"Conforme","Non conforme")))</f>
        <v/>
      </c>
      <c r="G74" s="563" t="str">
        <f>(IF(OR($I$59="",$I$60="",G72=""),"",IF(AND($I$59&lt;=G72,G72&lt;=$I$60),"Conforme","Non conforme")))</f>
        <v/>
      </c>
      <c r="H74" s="563" t="str">
        <f>(IF(OR($J$59="",$J$60="",H72=""),"",IF(AND($J$59&lt;=H72,H72&lt;=$J$60),"Conforme","Non conforme")))</f>
        <v/>
      </c>
      <c r="I74" s="563" t="str">
        <f>(IF(OR($K$59="",$K$60="",I72=""),"",IF(AND($K$59&lt;=I72,I72&lt;=$K$60),"Conforme","Non conforme")))</f>
        <v/>
      </c>
      <c r="J74" s="2166"/>
      <c r="K74" s="2109"/>
      <c r="AH74" s="116"/>
    </row>
    <row r="75" spans="1:34" ht="37.5" customHeight="1">
      <c r="A75" s="546" t="s">
        <v>887</v>
      </c>
      <c r="B75" s="570" t="str">
        <f>IF(OR($D$61="", B72=""),"", ABS(B72-$D$61))</f>
        <v/>
      </c>
      <c r="C75" s="565" t="str">
        <f>IF(OR($E$61="", C72=""),"", ABS(C72-$E$61))</f>
        <v/>
      </c>
      <c r="D75" s="565" t="str">
        <f>IF(OR($F$61="", D72=""),"", ABS(D72-$F$61))</f>
        <v/>
      </c>
      <c r="E75" s="565" t="str">
        <f>IF(OR($G$61="", E72=""),"", ABS(E72-$G$61))</f>
        <v/>
      </c>
      <c r="F75" s="565" t="str">
        <f>IF(OR($H$61="", F72=""),"", ABS(F72-$H$61))</f>
        <v/>
      </c>
      <c r="G75" s="565" t="str">
        <f>IF(OR($I$61="", G72=""),"", ABS(G72-$I$61))</f>
        <v/>
      </c>
      <c r="H75" s="565" t="str">
        <f>IF(OR($J$61="", H72=""),"", ABS(H72-$J$61))</f>
        <v/>
      </c>
      <c r="I75" s="565" t="str">
        <f>IF(OR($K$61="", I72=""),"", ABS(I72-$K$61))</f>
        <v/>
      </c>
      <c r="J75" s="2166"/>
      <c r="K75" s="2109"/>
      <c r="AH75" s="116"/>
    </row>
    <row r="76" spans="1:34" ht="37.5" customHeight="1">
      <c r="A76" s="546" t="s">
        <v>971</v>
      </c>
      <c r="B76" s="571" t="str">
        <f>IF(OR($D$64="", B72=""),"", ABS(B72-$D$64))</f>
        <v/>
      </c>
      <c r="C76" s="566" t="str">
        <f>IF(OR($E$64="", C72=""),"", ABS(C72-$E$64))</f>
        <v/>
      </c>
      <c r="D76" s="566" t="str">
        <f>IF(OR($F$64="", D72=""),"", ABS(D72-$F$64))</f>
        <v/>
      </c>
      <c r="E76" s="566" t="str">
        <f>IF(OR($G$64="", E72=""),"", ABS(E72-$G$64))</f>
        <v/>
      </c>
      <c r="F76" s="566" t="str">
        <f>IF(OR($H$64="", F72=""),"", ABS(F72-$H$64))</f>
        <v/>
      </c>
      <c r="G76" s="566" t="str">
        <f>IF(OR($I$64="", G72=""),"", ABS(G72-$I$64))</f>
        <v/>
      </c>
      <c r="H76" s="566" t="str">
        <f>IF(OR($J$64="", H72=""),"", ABS(H72-$J$64))</f>
        <v/>
      </c>
      <c r="I76" s="566" t="str">
        <f>IF(OR($K$64="", I72=""),"", ABS(I72-$K$64))</f>
        <v/>
      </c>
      <c r="J76" s="2178"/>
      <c r="K76" s="2179"/>
      <c r="AH76" s="116"/>
    </row>
    <row r="77" spans="1:34" ht="18.75" customHeight="1">
      <c r="A77" s="2056"/>
      <c r="B77" s="2056"/>
      <c r="C77" s="2056"/>
      <c r="D77" s="2056"/>
      <c r="E77" s="2056"/>
      <c r="F77" s="2056"/>
      <c r="G77" s="2056"/>
      <c r="H77" s="2056"/>
      <c r="I77" s="2056"/>
      <c r="J77" s="2056"/>
      <c r="K77" s="2056"/>
      <c r="AH77" s="116"/>
    </row>
    <row r="78" spans="1:34" ht="18.75" customHeight="1">
      <c r="A78" s="559" t="s">
        <v>884</v>
      </c>
      <c r="B78" s="2177" t="str">
        <f>IF('3.8 Performances Protocoles'!$G$67="","",'3.8 Performances Protocoles'!$G$67)</f>
        <v/>
      </c>
      <c r="C78" s="1033"/>
      <c r="D78" s="1033"/>
      <c r="E78" s="1033"/>
      <c r="F78" s="1033"/>
      <c r="G78" s="1033"/>
      <c r="H78" s="1033"/>
      <c r="I78" s="1033"/>
      <c r="J78" s="1033"/>
      <c r="K78" s="1148"/>
      <c r="AH78" s="116"/>
    </row>
    <row r="79" spans="1:34" ht="18.75" customHeight="1">
      <c r="A79" s="546" t="s">
        <v>630</v>
      </c>
      <c r="B79" s="518"/>
      <c r="C79" s="518"/>
      <c r="D79" s="518"/>
      <c r="E79" s="518"/>
      <c r="F79" s="518"/>
      <c r="G79" s="518"/>
      <c r="H79" s="518"/>
      <c r="I79" s="518"/>
      <c r="J79" s="568" t="str">
        <f>IF(B79="","",CORREL(D58:K58,B79:I79))</f>
        <v/>
      </c>
      <c r="K79" s="567" t="str">
        <f>IF(J79="","",IF(OR(ABS(B79)&gt;4, ABS(D79+1000)&gt;4, J79&lt;0.99),"Non conforme","Conforme"))</f>
        <v/>
      </c>
      <c r="AH79" s="116"/>
    </row>
    <row r="80" spans="1:34" ht="18.75" customHeight="1">
      <c r="A80" s="546" t="s">
        <v>892</v>
      </c>
      <c r="B80" s="563" t="str">
        <f>IF(B79="","",IF(ABS(B79)&lt;=4,"Conforme","Non conforme"))</f>
        <v/>
      </c>
      <c r="C80" s="564"/>
      <c r="D80" s="563" t="str">
        <f>IF(D79="","",IF(ABS(D79+1000)&lt;=4,"Conforme","Non conforme"))</f>
        <v/>
      </c>
      <c r="E80" s="564"/>
      <c r="F80" s="564"/>
      <c r="G80" s="564"/>
      <c r="H80" s="564"/>
      <c r="I80" s="564"/>
      <c r="J80" s="2180"/>
      <c r="K80" s="2181"/>
      <c r="AH80" s="116"/>
    </row>
    <row r="81" spans="1:34" ht="18.75" customHeight="1">
      <c r="A81" s="546" t="s">
        <v>632</v>
      </c>
      <c r="B81" s="563" t="str">
        <f>(IF(OR($D$59="",$D$60="",B79=""),"",IF(AND($D$59&lt;=B79,B79&lt;=$D$60),"Conforme","Non conforme")))</f>
        <v/>
      </c>
      <c r="C81" s="563" t="str">
        <f>(IF(OR($E$59="",$E$60="",C79=""),"",IF(AND($E$59&lt;=C79,C79&lt;=$E$60),"Conforme","Non conforme")))</f>
        <v/>
      </c>
      <c r="D81" s="563" t="str">
        <f>(IF(OR($F$59="",$F$60="",D79=""),"",IF(AND($F$59&lt;=D79,D79&lt;=$F$60),"Conforme","Non conforme")))</f>
        <v/>
      </c>
      <c r="E81" s="563" t="str">
        <f>(IF(OR($G$59="",$G$60="",E79=""),"",IF(AND($G$59&lt;=E79,E79&lt;=$G$60),"Conforme","Non conforme")))</f>
        <v/>
      </c>
      <c r="F81" s="563" t="str">
        <f>(IF(OR($H$59="",$H$60="",F79=""),"",IF(AND($H$59&lt;=F79,F79&lt;=$H$60),"Conforme","Non conforme")))</f>
        <v/>
      </c>
      <c r="G81" s="563" t="str">
        <f>(IF(OR($I$59="",$I$60="",G79=""),"",IF(AND($I$59&lt;=G79,G79&lt;=$I$60),"Conforme","Non conforme")))</f>
        <v/>
      </c>
      <c r="H81" s="563" t="str">
        <f>(IF(OR($J$59="",$J$60="",H79=""),"",IF(AND($J$59&lt;=H79,H79&lt;=$J$60),"Conforme","Non conforme")))</f>
        <v/>
      </c>
      <c r="I81" s="563" t="str">
        <f>(IF(OR($K$59="",$K$60="",I79=""),"",IF(AND($K$59&lt;=I79,I79&lt;=$K$60),"Conforme","Non conforme")))</f>
        <v/>
      </c>
      <c r="J81" s="2166"/>
      <c r="K81" s="2109"/>
      <c r="AH81" s="116"/>
    </row>
    <row r="82" spans="1:34" ht="35.1" customHeight="1">
      <c r="A82" s="546" t="s">
        <v>889</v>
      </c>
      <c r="B82" s="565" t="str">
        <f>IF(OR($D$62="", B79=""),"", ABS(B79-$D$62))</f>
        <v/>
      </c>
      <c r="C82" s="565" t="str">
        <f>IF(OR($E$62="", C79=""),"", ABS(C79-$E$62))</f>
        <v/>
      </c>
      <c r="D82" s="565" t="str">
        <f>IF(OR($F$62="", D79=""),"", ABS(D79-$F$62))</f>
        <v/>
      </c>
      <c r="E82" s="565" t="str">
        <f>IF(OR($G$62="", E79=""),"", ABS(E79-$G$62))</f>
        <v/>
      </c>
      <c r="F82" s="565" t="str">
        <f>IF(OR($H$62="", F79=""),"", ABS(F79-$H$62))</f>
        <v/>
      </c>
      <c r="G82" s="565" t="str">
        <f>IF(OR($I$62="", G79=""),"", ABS(G79-$I$62))</f>
        <v/>
      </c>
      <c r="H82" s="565" t="str">
        <f>IF(OR($J$62="", H79=""),"", ABS(H79-$J$62))</f>
        <v/>
      </c>
      <c r="I82" s="565" t="str">
        <f>IF(OR($K$62="", I79=""),"", ABS(I79-$K$62))</f>
        <v/>
      </c>
      <c r="J82" s="2166"/>
      <c r="K82" s="2109"/>
      <c r="U82" s="34"/>
      <c r="V82" s="34"/>
      <c r="W82" s="34"/>
      <c r="X82" s="34"/>
      <c r="Y82" s="34"/>
      <c r="Z82" s="34"/>
      <c r="AA82" s="34"/>
      <c r="AB82" s="34"/>
      <c r="AC82" s="34"/>
      <c r="AD82" s="34"/>
      <c r="AE82" s="34"/>
      <c r="AF82" s="34"/>
      <c r="AH82" s="34"/>
    </row>
    <row r="83" spans="1:34" ht="35.1" customHeight="1">
      <c r="A83" s="546" t="s">
        <v>971</v>
      </c>
      <c r="B83" s="566" t="str">
        <f>IF(OR($D$65="", B79=""),"", ABS(B79-$D$65))</f>
        <v/>
      </c>
      <c r="C83" s="566" t="str">
        <f>IF(OR($E$65="", C79=""),"", ABS(C79-$E$65))</f>
        <v/>
      </c>
      <c r="D83" s="566" t="str">
        <f>IF(OR($F$65="", D79=""),"", ABS(D79-$F$65))</f>
        <v/>
      </c>
      <c r="E83" s="566" t="str">
        <f>IF(OR($G$65="", E79=""),"", ABS(E79-$G$65))</f>
        <v/>
      </c>
      <c r="F83" s="566" t="str">
        <f>IF(OR($H$65="", F79=""),"", ABS(F79-$H$65))</f>
        <v/>
      </c>
      <c r="G83" s="566" t="str">
        <f>IF(OR($I$65="", G79=""),"", ABS(G79-$I$65))</f>
        <v/>
      </c>
      <c r="H83" s="566" t="str">
        <f>IF(OR($J$65="", H79=""),"", ABS(H79-$J$65))</f>
        <v/>
      </c>
      <c r="I83" s="566" t="str">
        <f>IF(OR($K$65="", I79=""),"", ABS(I79-$K$65))</f>
        <v/>
      </c>
      <c r="J83" s="2178"/>
      <c r="K83" s="2179"/>
      <c r="U83" s="34"/>
      <c r="V83" s="34"/>
      <c r="W83" s="34"/>
      <c r="X83" s="34"/>
      <c r="Y83" s="34"/>
      <c r="Z83" s="34"/>
      <c r="AA83" s="34"/>
      <c r="AB83" s="34"/>
      <c r="AC83" s="34"/>
      <c r="AD83" s="34"/>
      <c r="AE83" s="34"/>
      <c r="AF83" s="34"/>
      <c r="AH83" s="34"/>
    </row>
    <row r="84" spans="1:34" ht="18.75" customHeight="1">
      <c r="A84" s="2056"/>
      <c r="B84" s="2056"/>
      <c r="C84" s="2056"/>
      <c r="D84" s="2056"/>
      <c r="E84" s="2056"/>
      <c r="F84" s="2056"/>
      <c r="G84" s="2056"/>
      <c r="H84" s="2056"/>
      <c r="I84" s="2056"/>
      <c r="J84" s="2056"/>
      <c r="K84" s="2056"/>
      <c r="AG84" s="34"/>
    </row>
    <row r="85" spans="1:34" ht="18.75" customHeight="1">
      <c r="A85" s="559" t="s">
        <v>365</v>
      </c>
      <c r="B85" s="2177" t="str">
        <f>IF('3.8 Performances Protocoles'!$I$67="","",'3.8 Performances Protocoles'!$I$67)</f>
        <v/>
      </c>
      <c r="C85" s="1033"/>
      <c r="D85" s="1033"/>
      <c r="E85" s="1033"/>
      <c r="F85" s="1033"/>
      <c r="G85" s="1033"/>
      <c r="H85" s="1033"/>
      <c r="I85" s="1033"/>
      <c r="J85" s="1033"/>
      <c r="K85" s="1148"/>
    </row>
    <row r="86" spans="1:34" ht="18.75" customHeight="1">
      <c r="A86" s="546" t="s">
        <v>885</v>
      </c>
      <c r="B86" s="518"/>
      <c r="C86" s="518"/>
      <c r="D86" s="518"/>
      <c r="E86" s="518"/>
      <c r="F86" s="518"/>
      <c r="G86" s="518"/>
      <c r="H86" s="518"/>
      <c r="I86" s="518"/>
      <c r="J86" s="568" t="str">
        <f>IF(B86="","",CORREL(D58:K58,B86:I86))</f>
        <v/>
      </c>
      <c r="K86" s="567" t="str">
        <f>IF(J86="","",IF( J86&lt;0.99,"Non conforme","Conforme"))</f>
        <v/>
      </c>
    </row>
    <row r="87" spans="1:34" ht="18.75" customHeight="1">
      <c r="A87" s="757" t="s">
        <v>886</v>
      </c>
      <c r="B87" s="563" t="str">
        <f>IF(B86="","",IF(ABS(B86)&lt;=4,"Conforme","Non conforme"))</f>
        <v/>
      </c>
      <c r="C87" s="564"/>
      <c r="D87" s="563" t="str">
        <f>IF(D86="","",IF(ABS(D86+1000)&lt;=4,"Conforme","Non conforme"))</f>
        <v/>
      </c>
      <c r="E87" s="564"/>
      <c r="F87" s="564"/>
      <c r="G87" s="564"/>
      <c r="H87" s="564"/>
      <c r="I87" s="564"/>
      <c r="J87" s="2180"/>
      <c r="K87" s="2181"/>
      <c r="M87" s="275"/>
    </row>
    <row r="88" spans="1:34" ht="18.75" customHeight="1">
      <c r="A88" s="757" t="s">
        <v>632</v>
      </c>
      <c r="B88" s="563" t="str">
        <f>(IF(OR($D$59="",$D$60="",B86=""),"",IF(AND($D$59&lt;=B86,B86&lt;=$D$60),"Conforme","Non conforme")))</f>
        <v/>
      </c>
      <c r="C88" s="563" t="str">
        <f>(IF(OR($E$59="",$E$60="",C86=""),"",IF(AND($E$59&lt;=C86,C86&lt;=$E$60),"Conforme","Non conforme")))</f>
        <v/>
      </c>
      <c r="D88" s="563" t="str">
        <f>(IF(OR($F$59="",$F$60="",D86=""),"",IF(AND($F$59&lt;=D86,D86&lt;=$F$60),"Conforme","Non conforme")))</f>
        <v/>
      </c>
      <c r="E88" s="563" t="str">
        <f>(IF(OR($G$59="",$G$60="",E86=""),"",IF(AND($G$59&lt;=E86,E86&lt;=$G$60),"Conforme","Non conforme")))</f>
        <v/>
      </c>
      <c r="F88" s="563" t="str">
        <f>(IF(OR($H$59="",$H$60="",F86=""),"",IF(AND($H$59&lt;=F86,F86&lt;=$H$60),"Conforme","Non conforme")))</f>
        <v/>
      </c>
      <c r="G88" s="563" t="str">
        <f>(IF(OR($I$59="",$I$60="",G86=""),"",IF(AND($I$59&lt;=G86,G86&lt;=$I$60),"Conforme","Non conforme")))</f>
        <v/>
      </c>
      <c r="H88" s="563" t="str">
        <f>(IF(OR($J$59="",$J$60="",H86=""),"",IF(AND($J$59&lt;=H86,H86&lt;=$J$60),"Conforme","Non conforme")))</f>
        <v/>
      </c>
      <c r="I88" s="563" t="str">
        <f>(IF(OR($K$59="",$K$60="",I86=""),"",IF(AND($K$59&lt;=I86,I86&lt;=$K$60),"Conforme","Non conforme")))</f>
        <v/>
      </c>
      <c r="J88" s="2166"/>
      <c r="K88" s="2109"/>
    </row>
    <row r="89" spans="1:34" ht="35.1" customHeight="1">
      <c r="A89" s="757" t="s">
        <v>889</v>
      </c>
      <c r="B89" s="565" t="str">
        <f>IF(OR($D$63="", B86=""),"", ABS(B86-$D$63))</f>
        <v/>
      </c>
      <c r="C89" s="565" t="str">
        <f>IF(OR($E$63="", C86=""),"", ABS(C86-$E$63))</f>
        <v/>
      </c>
      <c r="D89" s="565" t="str">
        <f>IF(OR($F$63="", D86=""),"", ABS(D86-$F$63))</f>
        <v/>
      </c>
      <c r="E89" s="565" t="str">
        <f>IF(OR($G$63="", E86=""),"", ABS(E86-$G$63))</f>
        <v/>
      </c>
      <c r="F89" s="565" t="str">
        <f>IF(OR($H$63="", F86=""),"", ABS(F86-$H$63))</f>
        <v/>
      </c>
      <c r="G89" s="565" t="str">
        <f>IF(OR($I$63="", G86=""),"", ABS(G86-$I$63))</f>
        <v/>
      </c>
      <c r="H89" s="565" t="str">
        <f>IF(OR($J$63="", H86=""),"", ABS(H86-$J$63))</f>
        <v/>
      </c>
      <c r="I89" s="565" t="str">
        <f>IF(OR($K$63="", I86=""),"", ABS(I86-$K$63))</f>
        <v/>
      </c>
      <c r="J89" s="2166"/>
      <c r="K89" s="2109"/>
    </row>
    <row r="90" spans="1:34" ht="35.1" customHeight="1">
      <c r="A90" s="757" t="s">
        <v>970</v>
      </c>
      <c r="B90" s="565" t="str">
        <f>IF(OR($D$66="", B86=""),"", ABS(B86-$D$66))</f>
        <v/>
      </c>
      <c r="C90" s="565" t="str">
        <f>IF(OR($E$66="", C86=""),"", ABS(C86-$E$66))</f>
        <v/>
      </c>
      <c r="D90" s="565" t="str">
        <f>IF(OR($F$66="", D86=""),"", ABS(D86-$F$66))</f>
        <v/>
      </c>
      <c r="E90" s="565" t="str">
        <f>IF(OR($G$66="", E86=""),"", ABS(E86-$G$66))</f>
        <v/>
      </c>
      <c r="F90" s="565" t="str">
        <f>IF(OR($H$66="", F86=""),"", ABS(F86-$H$66))</f>
        <v/>
      </c>
      <c r="G90" s="565" t="str">
        <f>IF(OR($I$66="", G86=""),"", ABS(G86-$I$66))</f>
        <v/>
      </c>
      <c r="H90" s="565" t="str">
        <f>IF(OR($J$66="", H86=""),"", ABS(H86-$J$66))</f>
        <v/>
      </c>
      <c r="I90" s="565" t="str">
        <f>IF(OR($K$66="", I86=""),"", ABS(I86-$K$66))</f>
        <v/>
      </c>
      <c r="J90" s="2166"/>
      <c r="K90" s="2109"/>
    </row>
    <row r="91" spans="1:34" ht="37.5" customHeight="1">
      <c r="A91" s="751" t="s">
        <v>73</v>
      </c>
      <c r="B91" s="2167"/>
      <c r="C91" s="2167"/>
      <c r="D91" s="2167"/>
      <c r="E91" s="2167"/>
      <c r="F91" s="2167"/>
      <c r="G91" s="2167"/>
      <c r="H91" s="2167"/>
      <c r="I91" s="2167"/>
      <c r="J91" s="2167"/>
      <c r="K91" s="2167"/>
    </row>
    <row r="92" spans="1:34" ht="37.5" customHeight="1">
      <c r="A92" s="751" t="s">
        <v>71</v>
      </c>
      <c r="B92" s="2168"/>
      <c r="C92" s="2168"/>
      <c r="D92" s="2168"/>
      <c r="E92" s="2168"/>
      <c r="F92" s="2168"/>
      <c r="G92" s="2168"/>
      <c r="H92" s="2168"/>
      <c r="I92" s="2168"/>
      <c r="J92" s="2168"/>
      <c r="K92" s="2168"/>
    </row>
  </sheetData>
  <sheetProtection password="DDA1" sheet="1" objects="1" scenarios="1" selectLockedCells="1"/>
  <mergeCells count="79">
    <mergeCell ref="J88:K88"/>
    <mergeCell ref="A8:K8"/>
    <mergeCell ref="A9:K9"/>
    <mergeCell ref="A10:K10"/>
    <mergeCell ref="A11:K11"/>
    <mergeCell ref="A20:A21"/>
    <mergeCell ref="B20:C20"/>
    <mergeCell ref="B21:C21"/>
    <mergeCell ref="A22:A24"/>
    <mergeCell ref="B22:C22"/>
    <mergeCell ref="B23:C23"/>
    <mergeCell ref="B24:C24"/>
    <mergeCell ref="A25:A27"/>
    <mergeCell ref="J43:K43"/>
    <mergeCell ref="B31:K31"/>
    <mergeCell ref="J33:K33"/>
    <mergeCell ref="A7:K7"/>
    <mergeCell ref="A1:K1"/>
    <mergeCell ref="A3:K3"/>
    <mergeCell ref="A5:K5"/>
    <mergeCell ref="J87:K87"/>
    <mergeCell ref="J81:K81"/>
    <mergeCell ref="J82:K82"/>
    <mergeCell ref="J83:K83"/>
    <mergeCell ref="A13:K13"/>
    <mergeCell ref="A15:B15"/>
    <mergeCell ref="B25:C25"/>
    <mergeCell ref="B26:C26"/>
    <mergeCell ref="B27:C27"/>
    <mergeCell ref="A17:K17"/>
    <mergeCell ref="A18:C18"/>
    <mergeCell ref="A19:C19"/>
    <mergeCell ref="J34:K34"/>
    <mergeCell ref="J35:K35"/>
    <mergeCell ref="J36:K36"/>
    <mergeCell ref="A37:K37"/>
    <mergeCell ref="B38:K38"/>
    <mergeCell ref="J40:K40"/>
    <mergeCell ref="J41:K41"/>
    <mergeCell ref="J42:K42"/>
    <mergeCell ref="B51:K51"/>
    <mergeCell ref="B52:K52"/>
    <mergeCell ref="A44:K44"/>
    <mergeCell ref="B45:K45"/>
    <mergeCell ref="J47:K47"/>
    <mergeCell ref="J48:K48"/>
    <mergeCell ref="J49:K49"/>
    <mergeCell ref="J50:K50"/>
    <mergeCell ref="A64:A66"/>
    <mergeCell ref="B64:C64"/>
    <mergeCell ref="B65:C65"/>
    <mergeCell ref="A61:A63"/>
    <mergeCell ref="B61:C61"/>
    <mergeCell ref="B62:C62"/>
    <mergeCell ref="B63:C63"/>
    <mergeCell ref="B66:C66"/>
    <mergeCell ref="B78:K78"/>
    <mergeCell ref="J80:K80"/>
    <mergeCell ref="A68:K68"/>
    <mergeCell ref="B71:K71"/>
    <mergeCell ref="J73:K73"/>
    <mergeCell ref="J74:K74"/>
    <mergeCell ref="J75:K75"/>
    <mergeCell ref="J89:K89"/>
    <mergeCell ref="J90:K90"/>
    <mergeCell ref="B91:K91"/>
    <mergeCell ref="B92:K92"/>
    <mergeCell ref="A29:K29"/>
    <mergeCell ref="A54:B54"/>
    <mergeCell ref="A56:K56"/>
    <mergeCell ref="A57:C57"/>
    <mergeCell ref="A58:C58"/>
    <mergeCell ref="A59:A60"/>
    <mergeCell ref="B59:C59"/>
    <mergeCell ref="B60:C60"/>
    <mergeCell ref="A84:K84"/>
    <mergeCell ref="B85:K85"/>
    <mergeCell ref="J76:K76"/>
    <mergeCell ref="A77:K77"/>
  </mergeCells>
  <dataValidations count="1">
    <dataValidation type="list" allowBlank="1" showInputMessage="1" showErrorMessage="1" sqref="J34:K36 J41:K43 J48:K50 J74:K76 J81:K83 J88:K90">
      <formula1>$AG$3:$AG$6</formula1>
    </dataValidation>
  </dataValidations>
  <printOptions horizontalCentered="1" verticalCentered="1"/>
  <pageMargins left="0.31496062992125984" right="0.31496062992125984" top="0.55118110236220474" bottom="0.35433070866141736" header="0.31496062992125984" footer="0.51181102362204722"/>
  <pageSetup scale="45" orientation="landscape" r:id="rId1"/>
  <headerFooter>
    <oddFooter>&amp;L&amp;10CECR - Outil de compilation des données
Gabarit disponible au www.chus.qc.ca/cecr&amp;C&amp;10&amp;A
&amp;R&amp;10Contrôle de qualité TDM - volet physicien ou ingénieur</oddFooter>
  </headerFooter>
  <rowBreaks count="1" manualBreakCount="1">
    <brk id="52"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4"/>
  <sheetViews>
    <sheetView showGridLines="0" zoomScaleNormal="100" zoomScalePageLayoutView="50" workbookViewId="0">
      <selection activeCell="C23" sqref="C23:E23"/>
    </sheetView>
  </sheetViews>
  <sheetFormatPr baseColWidth="10" defaultRowHeight="15.75" customHeight="1"/>
  <cols>
    <col min="1" max="1" width="42.140625" style="6" customWidth="1"/>
    <col min="2" max="2" width="18.5703125" style="6" customWidth="1"/>
    <col min="3" max="4" width="16.5703125" style="6" customWidth="1"/>
    <col min="5" max="5" width="19.85546875" style="6" customWidth="1"/>
    <col min="6" max="6" width="16.5703125" style="6" customWidth="1"/>
    <col min="7" max="7" width="22" style="6" customWidth="1"/>
    <col min="8" max="8" width="16.5703125" style="6" customWidth="1"/>
    <col min="9" max="9" width="21.28515625" style="6" customWidth="1"/>
    <col min="10" max="11" width="16.5703125" style="6" customWidth="1"/>
    <col min="12" max="12" width="20.42578125" style="6" customWidth="1"/>
    <col min="13" max="13" width="20.85546875" style="6" customWidth="1"/>
    <col min="14" max="14" width="19.85546875" style="6" customWidth="1"/>
    <col min="15" max="15" width="15.5703125" style="6" customWidth="1"/>
    <col min="16" max="16" width="18.5703125" style="6" customWidth="1"/>
    <col min="17" max="17" width="20.85546875" style="6" customWidth="1"/>
    <col min="18" max="18" width="20.7109375" style="6" customWidth="1"/>
    <col min="19" max="19" width="15.28515625" style="6" customWidth="1"/>
    <col min="20" max="20" width="15.85546875" style="6" customWidth="1"/>
    <col min="21" max="21" width="24.140625" style="6" customWidth="1"/>
    <col min="22" max="22" width="29.42578125" style="6" customWidth="1"/>
    <col min="23" max="23" width="16.140625" style="6" customWidth="1"/>
    <col min="24" max="24" width="19.85546875" style="6" customWidth="1"/>
    <col min="25" max="25" width="11.42578125" style="6"/>
    <col min="26" max="26" width="13.7109375" style="6" customWidth="1"/>
    <col min="27" max="27" width="11.42578125" style="6"/>
    <col min="28" max="28" width="14.85546875" style="6" customWidth="1"/>
    <col min="29" max="29" width="14.42578125" style="6" customWidth="1"/>
    <col min="30" max="30" width="10.28515625" style="6" customWidth="1"/>
    <col min="31" max="31" width="15.42578125" style="6" customWidth="1"/>
    <col min="32" max="32" width="19.7109375" style="6" customWidth="1"/>
    <col min="33" max="33" width="19.5703125" style="6" hidden="1" customWidth="1"/>
    <col min="34" max="34" width="19.7109375" style="6" customWidth="1"/>
    <col min="35" max="16384" width="11.42578125" style="6"/>
  </cols>
  <sheetData>
    <row r="1" spans="1:34" s="3" customFormat="1" ht="30" customHeight="1">
      <c r="A1" s="2161" t="s">
        <v>317</v>
      </c>
      <c r="B1" s="2161"/>
      <c r="C1" s="2161"/>
      <c r="D1" s="2161"/>
      <c r="E1" s="2161"/>
      <c r="F1" s="2161"/>
      <c r="G1" s="2161"/>
      <c r="H1" s="2161"/>
      <c r="I1" s="2161"/>
      <c r="J1" s="2161"/>
      <c r="K1" s="2161"/>
      <c r="L1" s="69"/>
      <c r="M1" s="69"/>
      <c r="N1" s="69"/>
      <c r="O1" s="69"/>
      <c r="P1" s="69"/>
      <c r="Q1" s="125"/>
      <c r="R1" s="125"/>
      <c r="S1" s="125"/>
      <c r="T1" s="125"/>
      <c r="U1" s="125"/>
      <c r="V1" s="125"/>
      <c r="W1" s="125"/>
    </row>
    <row r="2" spans="1:34" s="311" customFormat="1" ht="13.5" customHeight="1">
      <c r="Q2" s="34"/>
      <c r="R2" s="34"/>
      <c r="S2" s="34"/>
      <c r="T2" s="34"/>
      <c r="U2" s="34"/>
      <c r="V2" s="34"/>
      <c r="W2" s="34"/>
    </row>
    <row r="3" spans="1:34" s="152" customFormat="1" ht="30" customHeight="1">
      <c r="A3" s="1777" t="s">
        <v>881</v>
      </c>
      <c r="B3" s="1777"/>
      <c r="C3" s="1777"/>
      <c r="D3" s="1777"/>
      <c r="E3" s="1777"/>
      <c r="F3" s="1777"/>
      <c r="G3" s="1777"/>
      <c r="H3" s="1777"/>
      <c r="I3" s="1777"/>
      <c r="J3" s="1777"/>
      <c r="K3" s="1777"/>
      <c r="L3" s="69"/>
      <c r="M3" s="69"/>
      <c r="N3" s="69"/>
      <c r="O3" s="69"/>
      <c r="P3" s="69"/>
      <c r="Q3" s="34"/>
      <c r="R3" s="34"/>
      <c r="S3" s="34"/>
      <c r="T3" s="34"/>
      <c r="U3" s="34"/>
      <c r="V3" s="34"/>
      <c r="W3" s="34"/>
    </row>
    <row r="4" spans="1:34" ht="18.75" customHeight="1"/>
    <row r="5" spans="1:34" ht="27" customHeight="1">
      <c r="A5" s="2216" t="s">
        <v>972</v>
      </c>
      <c r="B5" s="2216"/>
      <c r="C5" s="2216"/>
      <c r="D5" s="2216"/>
      <c r="E5" s="2216"/>
      <c r="F5" s="2216"/>
      <c r="G5" s="2216"/>
      <c r="H5" s="2216"/>
      <c r="I5" s="2216"/>
      <c r="J5" s="2216"/>
      <c r="K5" s="2216"/>
      <c r="L5" s="34"/>
      <c r="M5" s="34"/>
      <c r="N5" s="34"/>
      <c r="O5" s="34"/>
      <c r="P5" s="34"/>
      <c r="Q5" s="34"/>
      <c r="R5" s="34"/>
      <c r="S5" s="34"/>
      <c r="T5" s="34"/>
      <c r="U5" s="34"/>
      <c r="V5" s="34"/>
      <c r="W5" s="34"/>
      <c r="AG5" s="35" t="s">
        <v>48</v>
      </c>
    </row>
    <row r="6" spans="1:34" ht="7.5" customHeight="1"/>
    <row r="7" spans="1:34" ht="20.25" hidden="1" customHeight="1">
      <c r="A7" s="106"/>
      <c r="B7" s="8"/>
      <c r="C7" s="106"/>
      <c r="D7" s="106"/>
      <c r="E7" s="8"/>
      <c r="F7" s="106"/>
      <c r="G7" s="106"/>
      <c r="H7" s="106"/>
      <c r="I7" s="106"/>
      <c r="J7" s="106"/>
      <c r="AG7" s="7"/>
    </row>
    <row r="8" spans="1:34" ht="7.5" customHeight="1">
      <c r="G8" s="8"/>
      <c r="H8" s="8"/>
      <c r="I8" s="8"/>
      <c r="J8" s="8"/>
      <c r="AG8" s="35" t="s">
        <v>176</v>
      </c>
    </row>
    <row r="9" spans="1:34" ht="15" customHeight="1">
      <c r="A9" s="1779" t="s">
        <v>693</v>
      </c>
      <c r="B9" s="1742"/>
      <c r="C9" s="1742"/>
      <c r="D9" s="1742"/>
      <c r="E9" s="1742"/>
      <c r="F9" s="1742"/>
      <c r="G9" s="1742"/>
      <c r="H9" s="1742"/>
      <c r="I9" s="1742"/>
      <c r="J9" s="1742"/>
      <c r="K9" s="1742"/>
      <c r="L9" s="34"/>
      <c r="M9" s="34"/>
      <c r="N9" s="34"/>
      <c r="O9" s="34"/>
      <c r="P9" s="34"/>
      <c r="Q9" s="34"/>
      <c r="R9" s="34"/>
      <c r="S9" s="34"/>
      <c r="T9" s="34"/>
      <c r="U9" s="34"/>
      <c r="V9" s="34"/>
      <c r="W9" s="34"/>
      <c r="X9" s="34"/>
      <c r="Y9" s="34"/>
    </row>
    <row r="10" spans="1:34" ht="15" customHeight="1">
      <c r="A10" s="1989" t="s">
        <v>898</v>
      </c>
      <c r="B10" s="1989"/>
      <c r="C10" s="1989"/>
      <c r="D10" s="1989"/>
      <c r="E10" s="1989"/>
      <c r="F10" s="1989"/>
      <c r="G10" s="1989"/>
      <c r="H10" s="1989"/>
      <c r="I10" s="1989"/>
      <c r="J10" s="1989"/>
      <c r="K10" s="1989"/>
      <c r="L10" s="34"/>
      <c r="M10" s="34"/>
      <c r="N10" s="34"/>
      <c r="O10" s="34"/>
      <c r="P10" s="34"/>
      <c r="T10" s="34"/>
      <c r="U10" s="34"/>
      <c r="V10" s="34"/>
      <c r="W10" s="34"/>
      <c r="AG10" s="35" t="s">
        <v>48</v>
      </c>
      <c r="AH10" s="34"/>
    </row>
    <row r="11" spans="1:34" ht="15" customHeight="1">
      <c r="A11" s="1917" t="s">
        <v>968</v>
      </c>
      <c r="B11" s="1887"/>
      <c r="C11" s="1887"/>
      <c r="D11" s="1887"/>
      <c r="E11" s="1887"/>
      <c r="F11" s="1887"/>
      <c r="G11" s="1887"/>
      <c r="H11" s="1887"/>
      <c r="I11" s="1887"/>
      <c r="J11" s="1887"/>
      <c r="K11" s="1887"/>
      <c r="L11" s="34"/>
      <c r="M11" s="34"/>
      <c r="N11" s="34"/>
      <c r="O11" s="34"/>
      <c r="P11" s="34"/>
      <c r="AG11" s="7" t="s">
        <v>50</v>
      </c>
    </row>
    <row r="12" spans="1:34" ht="15" hidden="1" customHeight="1">
      <c r="A12" s="1887" t="s">
        <v>279</v>
      </c>
      <c r="B12" s="1887"/>
      <c r="C12" s="1887"/>
      <c r="D12" s="1887"/>
      <c r="E12" s="1887"/>
      <c r="F12" s="1887"/>
      <c r="G12" s="1887"/>
      <c r="H12" s="1887"/>
      <c r="I12" s="1887"/>
      <c r="J12" s="1887"/>
      <c r="K12" s="1887"/>
      <c r="L12" s="34"/>
      <c r="M12" s="34"/>
      <c r="N12" s="34"/>
      <c r="O12" s="34"/>
      <c r="P12" s="34"/>
      <c r="AG12" s="7" t="s">
        <v>188</v>
      </c>
    </row>
    <row r="13" spans="1:34" ht="15" customHeight="1">
      <c r="A13" s="1887" t="s">
        <v>280</v>
      </c>
      <c r="B13" s="1887"/>
      <c r="C13" s="1887"/>
      <c r="D13" s="1887"/>
      <c r="E13" s="1887"/>
      <c r="F13" s="1887"/>
      <c r="G13" s="1887"/>
      <c r="H13" s="1887"/>
      <c r="I13" s="1887"/>
      <c r="J13" s="1887"/>
      <c r="K13" s="1887"/>
      <c r="L13" s="34"/>
      <c r="M13" s="34"/>
      <c r="N13" s="34"/>
      <c r="O13" s="34"/>
      <c r="P13" s="34"/>
      <c r="AG13" s="7" t="s">
        <v>189</v>
      </c>
    </row>
    <row r="14" spans="1:34" ht="15" customHeight="1">
      <c r="A14" s="1917" t="s">
        <v>877</v>
      </c>
      <c r="B14" s="1887"/>
      <c r="C14" s="1887"/>
      <c r="D14" s="1887"/>
      <c r="E14" s="1887"/>
      <c r="F14" s="1887"/>
      <c r="G14" s="1887"/>
      <c r="H14" s="1887"/>
      <c r="I14" s="1887"/>
      <c r="J14" s="1887"/>
      <c r="K14" s="1887"/>
      <c r="L14" s="34"/>
      <c r="M14" s="34"/>
      <c r="N14" s="34"/>
      <c r="O14" s="34"/>
      <c r="P14" s="34"/>
      <c r="AG14" s="7" t="s">
        <v>191</v>
      </c>
    </row>
    <row r="15" spans="1:34" s="34" customFormat="1" ht="7.5" customHeight="1">
      <c r="G15" s="106"/>
      <c r="H15" s="106"/>
      <c r="AG15" s="6"/>
    </row>
    <row r="16" spans="1:34" ht="17.25" customHeight="1">
      <c r="A16" s="1917" t="s">
        <v>893</v>
      </c>
      <c r="B16" s="1887"/>
      <c r="C16" s="1887"/>
      <c r="D16" s="1887"/>
      <c r="E16" s="1887"/>
      <c r="F16" s="1887"/>
      <c r="G16" s="1887"/>
      <c r="H16" s="1887"/>
      <c r="I16" s="1887"/>
      <c r="J16" s="1887"/>
      <c r="K16" s="1887"/>
      <c r="L16" s="34"/>
      <c r="M16" s="34"/>
      <c r="N16" s="34"/>
      <c r="O16" s="34"/>
      <c r="P16" s="34"/>
      <c r="AG16" s="34"/>
    </row>
    <row r="17" spans="1:34" ht="20.100000000000001" customHeight="1">
      <c r="A17" s="106"/>
      <c r="B17" s="106"/>
      <c r="C17" s="106"/>
      <c r="D17" s="106"/>
      <c r="E17" s="106"/>
      <c r="F17" s="106"/>
      <c r="G17" s="106"/>
      <c r="H17" s="106"/>
      <c r="I17" s="106"/>
      <c r="J17" s="106"/>
      <c r="K17" s="34"/>
      <c r="L17" s="34"/>
      <c r="M17" s="34"/>
      <c r="N17" s="34"/>
      <c r="O17" s="34"/>
      <c r="P17" s="34"/>
      <c r="AG17" s="34"/>
    </row>
    <row r="18" spans="1:34" ht="20.100000000000001" customHeight="1">
      <c r="A18" s="2214" t="s">
        <v>292</v>
      </c>
      <c r="B18" s="2215"/>
      <c r="C18" s="106"/>
      <c r="D18" s="106"/>
      <c r="E18" s="106"/>
      <c r="F18" s="106"/>
      <c r="G18" s="106"/>
      <c r="H18" s="106"/>
      <c r="I18" s="106"/>
      <c r="J18" s="106"/>
      <c r="K18" s="34"/>
      <c r="L18" s="34"/>
      <c r="M18" s="34"/>
      <c r="N18" s="34"/>
      <c r="O18" s="34"/>
      <c r="P18" s="34"/>
      <c r="AG18" s="34"/>
    </row>
    <row r="19" spans="1:34" ht="20.100000000000001" customHeight="1">
      <c r="A19" s="34"/>
      <c r="B19" s="34"/>
      <c r="C19" s="34"/>
      <c r="D19" s="34"/>
      <c r="E19" s="34"/>
      <c r="F19" s="34"/>
      <c r="G19" s="34"/>
      <c r="H19" s="34"/>
    </row>
    <row r="20" spans="1:34" ht="18.75" customHeight="1">
      <c r="A20" s="2131" t="s">
        <v>692</v>
      </c>
      <c r="B20" s="1752"/>
      <c r="C20" s="1752"/>
      <c r="D20" s="1752"/>
      <c r="E20" s="1752"/>
      <c r="F20" s="1752"/>
      <c r="G20" s="1752"/>
      <c r="H20" s="1752"/>
      <c r="I20" s="1752"/>
      <c r="J20" s="1752"/>
      <c r="K20" s="1752"/>
      <c r="AH20" s="116"/>
    </row>
    <row r="21" spans="1:34" ht="18.75" customHeight="1">
      <c r="A21" s="2131"/>
      <c r="B21" s="2202"/>
      <c r="C21" s="2203" t="s">
        <v>367</v>
      </c>
      <c r="D21" s="2203"/>
      <c r="E21" s="2203"/>
      <c r="F21" s="2203" t="s">
        <v>366</v>
      </c>
      <c r="G21" s="2203"/>
      <c r="H21" s="2203"/>
      <c r="I21" s="2204" t="s">
        <v>365</v>
      </c>
      <c r="J21" s="2131"/>
      <c r="K21" s="2131"/>
    </row>
    <row r="22" spans="1:34" ht="18.75" customHeight="1">
      <c r="A22" s="1769" t="s">
        <v>649</v>
      </c>
      <c r="B22" s="1770"/>
      <c r="C22" s="2206" t="str">
        <f>IF('3.8 Performances Protocoles'!$E$56="","",'3.8 Performances Protocoles'!$E$56)</f>
        <v/>
      </c>
      <c r="D22" s="2206"/>
      <c r="E22" s="2206"/>
      <c r="F22" s="2207" t="str">
        <f>IF('3.8 Performances Protocoles'!$G$56="","",'3.8 Performances Protocoles'!$G$56)</f>
        <v/>
      </c>
      <c r="G22" s="2207"/>
      <c r="H22" s="2207"/>
      <c r="I22" s="2208" t="str">
        <f>IF('3.8 Performances Protocoles'!$I$56="","",'3.8 Performances Protocoles'!$I$56)</f>
        <v/>
      </c>
      <c r="J22" s="2209"/>
      <c r="K22" s="2209"/>
    </row>
    <row r="23" spans="1:34" ht="18.75" customHeight="1">
      <c r="A23" s="1769" t="s">
        <v>894</v>
      </c>
      <c r="B23" s="1770"/>
      <c r="C23" s="2212"/>
      <c r="D23" s="2212"/>
      <c r="E23" s="2212"/>
      <c r="F23" s="2212"/>
      <c r="G23" s="2212"/>
      <c r="H23" s="2212"/>
      <c r="I23" s="2108"/>
      <c r="J23" s="2213"/>
      <c r="K23" s="2213"/>
    </row>
    <row r="24" spans="1:34" ht="18.75" customHeight="1">
      <c r="A24" s="1769" t="s">
        <v>895</v>
      </c>
      <c r="B24" s="1770"/>
      <c r="C24" s="2212"/>
      <c r="D24" s="2212"/>
      <c r="E24" s="2212"/>
      <c r="F24" s="2212"/>
      <c r="G24" s="2212"/>
      <c r="H24" s="2212"/>
      <c r="I24" s="2108"/>
      <c r="J24" s="2213"/>
      <c r="K24" s="2213"/>
    </row>
    <row r="25" spans="1:34" ht="18.75" customHeight="1">
      <c r="A25" s="1769" t="s">
        <v>639</v>
      </c>
      <c r="B25" s="1770"/>
      <c r="C25" s="2199" t="str">
        <f>IF(OR(C23="", C24=""),"", ABS(C24-C23))</f>
        <v/>
      </c>
      <c r="D25" s="2199"/>
      <c r="E25" s="2199"/>
      <c r="F25" s="2199" t="str">
        <f>IF(OR(F23="", F24=""),"", ABS(F24-F23))</f>
        <v/>
      </c>
      <c r="G25" s="2199"/>
      <c r="H25" s="2199"/>
      <c r="I25" s="2200" t="str">
        <f>IF(OR(I23="", I24=""),"", ABS(I24-I23))</f>
        <v/>
      </c>
      <c r="J25" s="2201"/>
      <c r="K25" s="2201"/>
    </row>
    <row r="26" spans="1:34" ht="18.75" customHeight="1">
      <c r="A26" s="1769" t="s">
        <v>640</v>
      </c>
      <c r="B26" s="1770"/>
      <c r="C26" s="2194" t="str">
        <f>IF(OR(C23="", C24=""),"", ABS(C24-C23)/C23)</f>
        <v/>
      </c>
      <c r="D26" s="1185"/>
      <c r="E26" s="1185"/>
      <c r="F26" s="2194" t="str">
        <f>IF(OR(F23="", F24=""),"", ABS(F24-F23)/F23)</f>
        <v/>
      </c>
      <c r="G26" s="1185"/>
      <c r="H26" s="1185"/>
      <c r="I26" s="2195" t="str">
        <f>IF(OR(I23="", I24=""),"", ABS(I24-I23)/I23)</f>
        <v/>
      </c>
      <c r="J26" s="1247"/>
      <c r="K26" s="1247"/>
    </row>
    <row r="27" spans="1:34" ht="18.75" customHeight="1">
      <c r="A27" s="1769" t="s">
        <v>896</v>
      </c>
      <c r="B27" s="1770"/>
      <c r="C27" s="2194" t="str">
        <f>IF(OR(C24="", C25=""),"", IF(C23&lt;1,"Écart absolu ≤ 0,5 mm", IF(AND(C23&gt;=1, C23&lt;2)," Écart relatif ≤ 50 %", IF(C23&gt;=2, "Écart absolu ≤ 1 mm"))))</f>
        <v/>
      </c>
      <c r="D27" s="1185"/>
      <c r="E27" s="1185"/>
      <c r="F27" s="2194" t="str">
        <f>IF(OR(F24="", F25=""),"", IF(F23&lt;1,"Écart absolu ≤ 0,5 mm", IF(AND(F23&gt;=1, F23&lt;2)," Écart relatif ≤ 50 %", IF(F23&gt;=2, "Écart absolu ≤ 1 mm"))))</f>
        <v/>
      </c>
      <c r="G27" s="1185"/>
      <c r="H27" s="1185"/>
      <c r="I27" s="2195" t="str">
        <f>IF(OR(I24="", I25=""),"", IF(I23&lt;1,"Écart absolu ≤ 0,5 mm", IF(AND(I23&gt;=1, I23&lt;2)," Écart relatif ≤ 50 %", IF(I23&gt;=2, "Écart absolu ≤ 1 mm"))))</f>
        <v/>
      </c>
      <c r="J27" s="1247"/>
      <c r="K27" s="1247"/>
    </row>
    <row r="28" spans="1:34" ht="18.75" customHeight="1">
      <c r="A28" s="1769" t="s">
        <v>42</v>
      </c>
      <c r="B28" s="1770"/>
      <c r="C28" s="2196" t="str">
        <f>IF(OR(C23="",C24=""),"",IF(AND(C23&lt;1,C25&lt;=0.5),"Conforme",IF(AND(C23&gt;=1,C23&lt;2,C26&lt;=50%), "Conforme", IF(AND(C23&gt;=2,C25&lt;=1), "Conforme", "Non conforme"))))</f>
        <v/>
      </c>
      <c r="D28" s="2196"/>
      <c r="E28" s="2196"/>
      <c r="F28" s="2196" t="str">
        <f>IF(OR(F23="",F24=""),"",IF(AND(F23&lt;1,F25&lt;=0.5),"Conforme",IF(AND(F23&gt;=1,F23&lt;2,F26&lt;=50%), "Conforme", IF(AND(F23&gt;=2,F25&lt;=1), "Conforme", "Non conforme"))))</f>
        <v/>
      </c>
      <c r="G28" s="2196"/>
      <c r="H28" s="2196"/>
      <c r="I28" s="2197" t="str">
        <f>IF(OR(I23="",I24=""),"",IF(AND(I23&lt;1,I25&lt;=0.5),"Conforme",IF(AND(I23&gt;=1,I23&lt;2,I26&lt;=50%), "Conforme", IF(AND(I23&gt;=2,I25&lt;=1), "Conforme", "Non conforme"))))</f>
        <v/>
      </c>
      <c r="J28" s="2198"/>
      <c r="K28" s="2198"/>
    </row>
    <row r="29" spans="1:34" ht="37.5" customHeight="1">
      <c r="A29" s="1769" t="s">
        <v>73</v>
      </c>
      <c r="B29" s="1770"/>
      <c r="C29" s="2210"/>
      <c r="D29" s="2211"/>
      <c r="E29" s="2211"/>
      <c r="F29" s="2211"/>
      <c r="G29" s="2211"/>
      <c r="H29" s="2211"/>
      <c r="I29" s="2211"/>
      <c r="J29" s="2211"/>
      <c r="K29" s="2211"/>
    </row>
    <row r="30" spans="1:34" ht="37.5" customHeight="1">
      <c r="A30" s="1769" t="s">
        <v>71</v>
      </c>
      <c r="B30" s="1770"/>
      <c r="C30" s="2205"/>
      <c r="D30" s="1745"/>
      <c r="E30" s="1745"/>
      <c r="F30" s="1745"/>
      <c r="G30" s="1745"/>
      <c r="H30" s="1745"/>
      <c r="I30" s="1745"/>
      <c r="J30" s="1745"/>
      <c r="K30" s="1745"/>
      <c r="N30" s="166"/>
    </row>
    <row r="31" spans="1:34" ht="30" customHeight="1"/>
    <row r="32" spans="1:34" ht="20.100000000000001" customHeight="1">
      <c r="A32" s="2169" t="s">
        <v>545</v>
      </c>
      <c r="B32" s="2170"/>
      <c r="C32" s="106"/>
      <c r="D32" s="106"/>
      <c r="E32" s="106"/>
      <c r="F32" s="106"/>
      <c r="G32" s="106"/>
      <c r="H32" s="106"/>
      <c r="I32" s="106"/>
      <c r="J32" s="106"/>
      <c r="K32" s="34"/>
      <c r="L32" s="34"/>
      <c r="M32" s="34"/>
      <c r="N32" s="34"/>
      <c r="O32" s="34"/>
      <c r="P32" s="34"/>
      <c r="AG32" s="34"/>
    </row>
    <row r="33" spans="1:34" ht="20.100000000000001" customHeight="1">
      <c r="A33" s="34"/>
      <c r="B33" s="34"/>
      <c r="C33" s="34"/>
      <c r="D33" s="34"/>
      <c r="E33" s="34"/>
      <c r="F33" s="34"/>
      <c r="G33" s="34"/>
      <c r="H33" s="34"/>
    </row>
    <row r="34" spans="1:34" ht="18.75" customHeight="1">
      <c r="A34" s="2131" t="s">
        <v>692</v>
      </c>
      <c r="B34" s="1752"/>
      <c r="C34" s="1752"/>
      <c r="D34" s="1752"/>
      <c r="E34" s="1752"/>
      <c r="F34" s="1752"/>
      <c r="G34" s="1752"/>
      <c r="H34" s="1752"/>
      <c r="I34" s="1752"/>
      <c r="J34" s="1752"/>
      <c r="K34" s="1752"/>
      <c r="AH34" s="116"/>
    </row>
    <row r="35" spans="1:34" ht="18.75" customHeight="1">
      <c r="A35" s="2131"/>
      <c r="B35" s="2202"/>
      <c r="C35" s="2203" t="s">
        <v>367</v>
      </c>
      <c r="D35" s="2203"/>
      <c r="E35" s="2203"/>
      <c r="F35" s="2203" t="s">
        <v>366</v>
      </c>
      <c r="G35" s="2203"/>
      <c r="H35" s="2203"/>
      <c r="I35" s="2204" t="s">
        <v>365</v>
      </c>
      <c r="J35" s="2131"/>
      <c r="K35" s="2131"/>
    </row>
    <row r="36" spans="1:34" ht="18.75" customHeight="1">
      <c r="A36" s="1769" t="s">
        <v>638</v>
      </c>
      <c r="B36" s="1770"/>
      <c r="C36" s="2206" t="str">
        <f>IF('3.8 Performances Protocoles'!$E$67="","",'3.8 Performances Protocoles'!$E$67)</f>
        <v/>
      </c>
      <c r="D36" s="2206"/>
      <c r="E36" s="2206"/>
      <c r="F36" s="2207" t="str">
        <f>IF('3.8 Performances Protocoles'!$G$67="","",'3.8 Performances Protocoles'!$G$67)</f>
        <v/>
      </c>
      <c r="G36" s="2207"/>
      <c r="H36" s="2207"/>
      <c r="I36" s="2208" t="str">
        <f>IF('3.8 Performances Protocoles'!$I$56="","",'3.8 Performances Protocoles'!$I$67)</f>
        <v/>
      </c>
      <c r="J36" s="2209"/>
      <c r="K36" s="2209"/>
    </row>
    <row r="37" spans="1:34" ht="18.75" customHeight="1">
      <c r="A37" s="1769" t="s">
        <v>894</v>
      </c>
      <c r="B37" s="1770"/>
      <c r="C37" s="2212"/>
      <c r="D37" s="2212"/>
      <c r="E37" s="2212"/>
      <c r="F37" s="2212"/>
      <c r="G37" s="2212"/>
      <c r="H37" s="2212"/>
      <c r="I37" s="2108"/>
      <c r="J37" s="2213"/>
      <c r="K37" s="2213"/>
    </row>
    <row r="38" spans="1:34" ht="18.75" customHeight="1">
      <c r="A38" s="1769" t="s">
        <v>895</v>
      </c>
      <c r="B38" s="1770"/>
      <c r="C38" s="2212"/>
      <c r="D38" s="2212"/>
      <c r="E38" s="2212"/>
      <c r="F38" s="2212"/>
      <c r="G38" s="2212"/>
      <c r="H38" s="2212"/>
      <c r="I38" s="2108"/>
      <c r="J38" s="2213"/>
      <c r="K38" s="2213"/>
    </row>
    <row r="39" spans="1:34" ht="18.75" customHeight="1">
      <c r="A39" s="1769" t="s">
        <v>639</v>
      </c>
      <c r="B39" s="1770"/>
      <c r="C39" s="2199" t="str">
        <f>IF(OR(C37="", C38=""),"", ABS(C38-C37))</f>
        <v/>
      </c>
      <c r="D39" s="2199"/>
      <c r="E39" s="2199"/>
      <c r="F39" s="2199" t="str">
        <f>IF(OR(F37="", F38=""),"", ABS(F38-F37))</f>
        <v/>
      </c>
      <c r="G39" s="2199"/>
      <c r="H39" s="2199"/>
      <c r="I39" s="2200" t="str">
        <f>IF(OR(I37="", I38=""),"", ABS(I38-I37))</f>
        <v/>
      </c>
      <c r="J39" s="2201"/>
      <c r="K39" s="2201"/>
    </row>
    <row r="40" spans="1:34" ht="18.75" customHeight="1">
      <c r="A40" s="1769" t="s">
        <v>58</v>
      </c>
      <c r="B40" s="1770"/>
      <c r="C40" s="2194" t="str">
        <f>IF(OR(C37="", C38=""),"", ABS(C38-C37)/C37)</f>
        <v/>
      </c>
      <c r="D40" s="1185"/>
      <c r="E40" s="1185"/>
      <c r="F40" s="2194" t="str">
        <f>IF(OR(F37="", F38=""),"", ABS(F38-F37)/F37)</f>
        <v/>
      </c>
      <c r="G40" s="1185"/>
      <c r="H40" s="1185"/>
      <c r="I40" s="2195" t="str">
        <f>IF(OR(I37="", I38=""),"", ABS(I38-I37)/I37)</f>
        <v/>
      </c>
      <c r="J40" s="1247"/>
      <c r="K40" s="1247"/>
    </row>
    <row r="41" spans="1:34" ht="18.75" customHeight="1">
      <c r="A41" s="1769" t="s">
        <v>897</v>
      </c>
      <c r="B41" s="1770"/>
      <c r="C41" s="2194" t="str">
        <f>IF(OR(C38="", C39=""),"", IF(C37&lt;1,"Écart absolu ≤ 0,5 mm", IF(AND(C37&gt;=1, C37&lt;2)," Écart relatif ≤ 50 %", IF(C37&gt;=2, "Écart absolu ≤ 1 mm"))))</f>
        <v/>
      </c>
      <c r="D41" s="1185"/>
      <c r="E41" s="1185"/>
      <c r="F41" s="2194" t="str">
        <f>IF(OR(F38="", F39=""),"", IF(F37&lt;1,"Écart absolu ≤ 0,5 mm", IF(AND(F37&gt;=1, F37&lt;2)," Écart relatif ≤ 50 %", IF(F37&gt;=2, "Écart absolu ≤ 1 mm"))))</f>
        <v/>
      </c>
      <c r="G41" s="1185"/>
      <c r="H41" s="1185"/>
      <c r="I41" s="2195" t="str">
        <f>IF(OR(I38="", I39=""),"", IF(I37&lt;1,"Écart absolu ≤ 0,5 mm", IF(AND(I37&gt;=1, I37&lt;2)," Écart relatif ≤ 50 %", IF(I37&gt;=2, "Écart absolu ≤ 1 mm"))))</f>
        <v/>
      </c>
      <c r="J41" s="1247"/>
      <c r="K41" s="1247"/>
    </row>
    <row r="42" spans="1:34" ht="18.75" customHeight="1">
      <c r="A42" s="1769" t="s">
        <v>3</v>
      </c>
      <c r="B42" s="1770"/>
      <c r="C42" s="2196" t="str">
        <f>IF(OR(C37="",C38=""),"",IF(AND(C37&lt;1,C39&lt;=0.5),"Conforme",IF(AND(C37&gt;=1,C37&lt;2,C40&lt;=50%), "Conforme", IF(AND(C37&gt;=2,C39&lt;=1), "Conforme", "Non conforme"))))</f>
        <v/>
      </c>
      <c r="D42" s="2196"/>
      <c r="E42" s="2196"/>
      <c r="F42" s="2196" t="str">
        <f>IF(OR(F37="",F38=""),"",IF(AND(F37&lt;1,F39&lt;=0.5),"Conforme",IF(AND(F37&gt;=1,F37&lt;2,F40&lt;=50%), "Conforme", IF(AND(F37&gt;=2,F39&lt;=1), "Conforme", "Non conforme"))))</f>
        <v/>
      </c>
      <c r="G42" s="2196"/>
      <c r="H42" s="2196"/>
      <c r="I42" s="2197" t="str">
        <f>IF(OR(I37="",I38=""),"",IF(AND(I37&lt;1,I39&lt;=0.5),"Conforme",IF(AND(I37&gt;=1,I37&lt;2,I40&lt;=50%), "Conforme", IF(AND(I37&gt;=2,I39&lt;=1), "Conforme", "Non conforme"))))</f>
        <v/>
      </c>
      <c r="J42" s="2198"/>
      <c r="K42" s="2198"/>
    </row>
    <row r="43" spans="1:34" ht="37.5" customHeight="1">
      <c r="A43" s="1769" t="s">
        <v>73</v>
      </c>
      <c r="B43" s="1770"/>
      <c r="C43" s="2210"/>
      <c r="D43" s="2211"/>
      <c r="E43" s="2211"/>
      <c r="F43" s="2211"/>
      <c r="G43" s="2211"/>
      <c r="H43" s="2211"/>
      <c r="I43" s="2211"/>
      <c r="J43" s="2211"/>
      <c r="K43" s="2211"/>
    </row>
    <row r="44" spans="1:34" ht="37.5" customHeight="1">
      <c r="A44" s="1769" t="s">
        <v>738</v>
      </c>
      <c r="B44" s="1770"/>
      <c r="C44" s="2205"/>
      <c r="D44" s="1745"/>
      <c r="E44" s="1745"/>
      <c r="F44" s="1745"/>
      <c r="G44" s="1745"/>
      <c r="H44" s="1745"/>
      <c r="I44" s="1745"/>
      <c r="J44" s="1745"/>
      <c r="K44" s="1745"/>
      <c r="N44" s="166"/>
    </row>
  </sheetData>
  <sheetProtection password="DDA1" sheet="1" objects="1" scenarios="1" selectLockedCells="1"/>
  <mergeCells count="86">
    <mergeCell ref="A10:K10"/>
    <mergeCell ref="A11:K11"/>
    <mergeCell ref="A9:K9"/>
    <mergeCell ref="A1:K1"/>
    <mergeCell ref="A3:K3"/>
    <mergeCell ref="A5:K5"/>
    <mergeCell ref="A16:K16"/>
    <mergeCell ref="A18:B18"/>
    <mergeCell ref="A20:K20"/>
    <mergeCell ref="A12:K12"/>
    <mergeCell ref="A13:K13"/>
    <mergeCell ref="A14:K14"/>
    <mergeCell ref="A21:B21"/>
    <mergeCell ref="C21:E21"/>
    <mergeCell ref="F21:H21"/>
    <mergeCell ref="I21:K21"/>
    <mergeCell ref="A37:B37"/>
    <mergeCell ref="C37:E37"/>
    <mergeCell ref="A22:B22"/>
    <mergeCell ref="C22:E22"/>
    <mergeCell ref="F22:H22"/>
    <mergeCell ref="I22:K22"/>
    <mergeCell ref="A23:B23"/>
    <mergeCell ref="C23:E23"/>
    <mergeCell ref="F23:H23"/>
    <mergeCell ref="I23:K23"/>
    <mergeCell ref="A24:B24"/>
    <mergeCell ref="C24:E24"/>
    <mergeCell ref="F24:H24"/>
    <mergeCell ref="I24:K24"/>
    <mergeCell ref="A25:B25"/>
    <mergeCell ref="C25:E25"/>
    <mergeCell ref="F25:H25"/>
    <mergeCell ref="I25:K25"/>
    <mergeCell ref="A26:B26"/>
    <mergeCell ref="C26:E26"/>
    <mergeCell ref="F26:H26"/>
    <mergeCell ref="I26:K26"/>
    <mergeCell ref="A27:B27"/>
    <mergeCell ref="C27:E27"/>
    <mergeCell ref="F27:H27"/>
    <mergeCell ref="I27:K27"/>
    <mergeCell ref="A30:B30"/>
    <mergeCell ref="C30:K30"/>
    <mergeCell ref="A28:B28"/>
    <mergeCell ref="C28:E28"/>
    <mergeCell ref="F28:H28"/>
    <mergeCell ref="I28:K28"/>
    <mergeCell ref="A29:B29"/>
    <mergeCell ref="C29:K29"/>
    <mergeCell ref="A44:B44"/>
    <mergeCell ref="C44:K44"/>
    <mergeCell ref="C36:E36"/>
    <mergeCell ref="F36:H36"/>
    <mergeCell ref="I36:K36"/>
    <mergeCell ref="A36:B36"/>
    <mergeCell ref="A43:B43"/>
    <mergeCell ref="C43:K43"/>
    <mergeCell ref="F37:H37"/>
    <mergeCell ref="I37:K37"/>
    <mergeCell ref="A38:B38"/>
    <mergeCell ref="C38:E38"/>
    <mergeCell ref="F38:H38"/>
    <mergeCell ref="I38:K38"/>
    <mergeCell ref="A39:B39"/>
    <mergeCell ref="C39:E39"/>
    <mergeCell ref="A32:B32"/>
    <mergeCell ref="A34:K34"/>
    <mergeCell ref="A35:B35"/>
    <mergeCell ref="C35:E35"/>
    <mergeCell ref="F35:H35"/>
    <mergeCell ref="I35:K35"/>
    <mergeCell ref="F39:H39"/>
    <mergeCell ref="I39:K39"/>
    <mergeCell ref="A40:B40"/>
    <mergeCell ref="C40:E40"/>
    <mergeCell ref="F40:H40"/>
    <mergeCell ref="I40:K40"/>
    <mergeCell ref="A41:B41"/>
    <mergeCell ref="C41:E41"/>
    <mergeCell ref="F41:H41"/>
    <mergeCell ref="I41:K41"/>
    <mergeCell ref="A42:B42"/>
    <mergeCell ref="C42:E42"/>
    <mergeCell ref="F42:H42"/>
    <mergeCell ref="I42:K42"/>
  </mergeCells>
  <printOptions horizontalCentered="1" verticalCentered="1"/>
  <pageMargins left="0.31496062992125984" right="0.31496062992125984" top="0.55118110236220474" bottom="0.35433070866141736" header="0.31496062992125984" footer="0.51181102362204722"/>
  <pageSetup scale="45" orientation="landscape" r:id="rId1"/>
  <headerFooter>
    <oddFooter>&amp;L&amp;10CECR - Outil de compilation des données
Gabarit disponible au www.chus.qc.ca/cecr&amp;C&amp;10&amp;A
&amp;R&amp;10Contrôle de qualité TDM - volet physicien ou ingénieur</oddFooter>
  </headerFooter>
  <rowBreaks count="1" manualBreakCount="1">
    <brk id="17"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0"/>
  <sheetViews>
    <sheetView showGridLines="0" zoomScaleNormal="100" zoomScalePageLayoutView="50" workbookViewId="0">
      <selection activeCell="B19" sqref="B19:C19"/>
    </sheetView>
  </sheetViews>
  <sheetFormatPr baseColWidth="10" defaultRowHeight="15.75" customHeight="1"/>
  <cols>
    <col min="1" max="1" width="42.140625" style="6" customWidth="1"/>
    <col min="2" max="2" width="18.5703125" style="6" customWidth="1"/>
    <col min="3" max="4" width="16.5703125" style="6" customWidth="1"/>
    <col min="5" max="5" width="19.85546875" style="6" customWidth="1"/>
    <col min="6" max="6" width="16.5703125" style="6" customWidth="1"/>
    <col min="7" max="7" width="22" style="6" customWidth="1"/>
    <col min="8" max="8" width="16.5703125" style="6" customWidth="1"/>
    <col min="9" max="9" width="21.28515625" style="6" customWidth="1"/>
    <col min="10" max="11" width="16.5703125" style="6" customWidth="1"/>
    <col min="12" max="12" width="20.42578125" style="6" customWidth="1"/>
    <col min="13" max="13" width="20.85546875" style="6" customWidth="1"/>
    <col min="14" max="14" width="19.85546875" style="6" customWidth="1"/>
    <col min="15" max="15" width="15.5703125" style="6" customWidth="1"/>
    <col min="16" max="16" width="18.5703125" style="6" customWidth="1"/>
    <col min="17" max="17" width="20.85546875" style="6" customWidth="1"/>
    <col min="18" max="18" width="20.7109375" style="6" customWidth="1"/>
    <col min="19" max="19" width="15.28515625" style="6" customWidth="1"/>
    <col min="20" max="20" width="15.85546875" style="6" customWidth="1"/>
    <col min="21" max="21" width="24.140625" style="6" customWidth="1"/>
    <col min="22" max="22" width="29.42578125" style="6" customWidth="1"/>
    <col min="23" max="23" width="16.140625" style="6" customWidth="1"/>
    <col min="24" max="24" width="19.85546875" style="6" customWidth="1"/>
    <col min="25" max="25" width="11.42578125" style="6"/>
    <col min="26" max="26" width="13.7109375" style="6" customWidth="1"/>
    <col min="27" max="27" width="11.42578125" style="6"/>
    <col min="28" max="28" width="14.85546875" style="6" customWidth="1"/>
    <col min="29" max="29" width="14.42578125" style="6" customWidth="1"/>
    <col min="30" max="30" width="10.28515625" style="6" customWidth="1"/>
    <col min="31" max="31" width="15.42578125" style="6" customWidth="1"/>
    <col min="32" max="32" width="19.7109375" style="6" hidden="1" customWidth="1"/>
    <col min="33" max="33" width="19.5703125" style="6" hidden="1" customWidth="1"/>
    <col min="34" max="34" width="19.7109375" style="6" hidden="1" customWidth="1"/>
    <col min="35" max="16384" width="11.42578125" style="6"/>
  </cols>
  <sheetData>
    <row r="1" spans="1:34" s="3" customFormat="1" ht="30" customHeight="1">
      <c r="A1" s="2161" t="s">
        <v>317</v>
      </c>
      <c r="B1" s="2161"/>
      <c r="C1" s="2161"/>
      <c r="D1" s="2161"/>
      <c r="E1" s="2161"/>
      <c r="F1" s="2161"/>
      <c r="G1" s="2161"/>
      <c r="H1" s="2161"/>
      <c r="I1" s="2161"/>
      <c r="J1" s="2161"/>
      <c r="K1" s="2161"/>
      <c r="L1" s="69"/>
      <c r="M1" s="69"/>
      <c r="N1" s="69"/>
      <c r="O1" s="69"/>
      <c r="P1" s="69"/>
      <c r="Q1" s="125"/>
      <c r="R1" s="125"/>
      <c r="S1" s="125"/>
      <c r="T1" s="125"/>
      <c r="U1" s="125"/>
      <c r="V1" s="125"/>
      <c r="W1" s="125"/>
    </row>
    <row r="2" spans="1:34" s="311" customFormat="1" ht="13.5" customHeight="1">
      <c r="Q2" s="34"/>
      <c r="R2" s="34"/>
      <c r="S2" s="34"/>
      <c r="T2" s="34"/>
      <c r="U2" s="34"/>
      <c r="V2" s="34"/>
      <c r="W2" s="34"/>
      <c r="AG2" s="335" t="s">
        <v>131</v>
      </c>
    </row>
    <row r="3" spans="1:34" s="152" customFormat="1" ht="30" customHeight="1">
      <c r="A3" s="1777" t="s">
        <v>881</v>
      </c>
      <c r="B3" s="1777"/>
      <c r="C3" s="1777"/>
      <c r="D3" s="1777"/>
      <c r="E3" s="1777"/>
      <c r="F3" s="1777"/>
      <c r="G3" s="1777"/>
      <c r="H3" s="1777"/>
      <c r="I3" s="1777"/>
      <c r="J3" s="1777"/>
      <c r="K3" s="1777"/>
      <c r="L3" s="69"/>
      <c r="M3" s="69"/>
      <c r="N3" s="69"/>
      <c r="O3" s="69"/>
      <c r="P3" s="69"/>
      <c r="Q3" s="34"/>
      <c r="R3" s="34"/>
      <c r="S3" s="34"/>
      <c r="T3" s="34"/>
      <c r="U3" s="34"/>
      <c r="V3" s="34"/>
      <c r="W3" s="34"/>
      <c r="AG3" s="335" t="s">
        <v>702</v>
      </c>
    </row>
    <row r="4" spans="1:34" ht="18.75" customHeight="1">
      <c r="AG4" s="7" t="s">
        <v>517</v>
      </c>
    </row>
    <row r="5" spans="1:34" ht="27" customHeight="1">
      <c r="A5" s="2216" t="s">
        <v>973</v>
      </c>
      <c r="B5" s="2216"/>
      <c r="C5" s="2216"/>
      <c r="D5" s="2216"/>
      <c r="E5" s="2216"/>
      <c r="F5" s="2216"/>
      <c r="G5" s="2216"/>
      <c r="H5" s="2216"/>
      <c r="I5" s="2216"/>
      <c r="J5" s="2216"/>
      <c r="K5" s="2242"/>
      <c r="L5" s="166"/>
      <c r="M5" s="166"/>
      <c r="AG5" s="7" t="s">
        <v>369</v>
      </c>
    </row>
    <row r="6" spans="1:34" ht="12.75" customHeight="1"/>
    <row r="7" spans="1:34" ht="15" customHeight="1">
      <c r="A7" s="1779" t="s">
        <v>694</v>
      </c>
      <c r="B7" s="1742"/>
      <c r="C7" s="1742"/>
      <c r="D7" s="1742"/>
      <c r="E7" s="1742"/>
      <c r="F7" s="1742"/>
      <c r="G7" s="1742"/>
      <c r="H7" s="1742"/>
      <c r="I7" s="1742"/>
      <c r="J7" s="1742"/>
      <c r="K7" s="1742"/>
      <c r="L7" s="34"/>
      <c r="M7" s="34"/>
      <c r="N7" s="34"/>
      <c r="O7" s="34"/>
      <c r="P7" s="34"/>
      <c r="Q7" s="34"/>
      <c r="R7" s="34"/>
      <c r="S7" s="34"/>
      <c r="T7" s="34"/>
      <c r="U7" s="34"/>
      <c r="V7" s="34"/>
      <c r="W7" s="34"/>
      <c r="X7" s="34"/>
      <c r="Y7" s="34"/>
      <c r="Z7" s="311"/>
      <c r="AA7" s="311"/>
      <c r="AG7" s="7"/>
    </row>
    <row r="8" spans="1:34" ht="15" customHeight="1">
      <c r="A8" s="2241" t="s">
        <v>900</v>
      </c>
      <c r="B8" s="2241"/>
      <c r="C8" s="2241"/>
      <c r="D8" s="2241"/>
      <c r="E8" s="2241"/>
      <c r="F8" s="2241"/>
      <c r="G8" s="2241"/>
      <c r="H8" s="2241"/>
      <c r="I8" s="2241"/>
      <c r="J8" s="2241"/>
      <c r="K8" s="2241"/>
      <c r="L8" s="34"/>
      <c r="M8" s="34"/>
      <c r="N8" s="34"/>
      <c r="O8" s="34"/>
      <c r="P8" s="34"/>
      <c r="Q8" s="34"/>
      <c r="R8" s="34"/>
      <c r="S8" s="34"/>
      <c r="T8" s="34"/>
      <c r="U8" s="34"/>
      <c r="V8" s="34"/>
      <c r="W8" s="34"/>
      <c r="X8" s="34"/>
      <c r="Y8" s="34"/>
      <c r="Z8" s="152"/>
      <c r="AA8" s="152"/>
      <c r="AG8" s="7"/>
    </row>
    <row r="9" spans="1:34" ht="15" customHeight="1">
      <c r="A9" s="1730" t="s">
        <v>284</v>
      </c>
      <c r="B9" s="1730"/>
      <c r="C9" s="1730"/>
      <c r="D9" s="1730"/>
      <c r="E9" s="1730"/>
      <c r="F9" s="1730"/>
      <c r="G9" s="1730"/>
      <c r="H9" s="1730"/>
      <c r="I9" s="1730"/>
      <c r="J9" s="1730"/>
      <c r="K9" s="1730"/>
      <c r="L9" s="34"/>
      <c r="M9" s="34"/>
      <c r="N9" s="34"/>
      <c r="O9" s="34"/>
      <c r="P9" s="34"/>
      <c r="Q9" s="34"/>
      <c r="R9" s="34"/>
      <c r="S9" s="34"/>
      <c r="T9" s="34"/>
      <c r="U9" s="34"/>
      <c r="V9" s="34"/>
      <c r="W9" s="34"/>
      <c r="X9" s="34"/>
      <c r="Y9" s="34"/>
      <c r="Z9" s="34"/>
      <c r="AA9" s="34"/>
      <c r="AG9" s="7"/>
    </row>
    <row r="10" spans="1:34" ht="30" customHeight="1">
      <c r="A10" s="1778" t="s">
        <v>504</v>
      </c>
      <c r="B10" s="1730"/>
      <c r="C10" s="1730"/>
      <c r="D10" s="1730"/>
      <c r="E10" s="1730"/>
      <c r="F10" s="1730"/>
      <c r="G10" s="1730"/>
      <c r="H10" s="1730"/>
      <c r="I10" s="1730"/>
      <c r="J10" s="1730"/>
      <c r="K10" s="1730"/>
      <c r="L10" s="34"/>
      <c r="M10" s="34"/>
      <c r="N10" s="34"/>
      <c r="O10" s="34"/>
      <c r="P10" s="34"/>
      <c r="Q10" s="34"/>
      <c r="R10" s="34"/>
      <c r="S10" s="34"/>
      <c r="T10" s="34"/>
      <c r="U10" s="34"/>
      <c r="V10" s="34"/>
      <c r="W10" s="34"/>
      <c r="X10" s="34"/>
      <c r="Y10" s="34"/>
      <c r="Z10" s="34"/>
      <c r="AA10" s="34"/>
    </row>
    <row r="11" spans="1:34" s="34" customFormat="1" ht="7.5" customHeight="1">
      <c r="G11" s="106"/>
      <c r="H11" s="106"/>
    </row>
    <row r="12" spans="1:34" ht="17.25" customHeight="1">
      <c r="A12" s="1917" t="s">
        <v>893</v>
      </c>
      <c r="B12" s="1887"/>
      <c r="C12" s="1887"/>
      <c r="D12" s="1887"/>
      <c r="E12" s="1887"/>
      <c r="F12" s="1887"/>
      <c r="G12" s="1887"/>
      <c r="H12" s="1887"/>
      <c r="I12" s="1887"/>
      <c r="J12" s="1887"/>
      <c r="K12" s="1887"/>
      <c r="L12" s="34"/>
      <c r="M12" s="34"/>
      <c r="N12" s="34"/>
      <c r="O12" s="34"/>
      <c r="P12" s="34"/>
      <c r="AG12" s="34"/>
    </row>
    <row r="13" spans="1:34" ht="19.5" customHeight="1">
      <c r="A13" s="106"/>
      <c r="B13" s="106"/>
      <c r="C13" s="106"/>
      <c r="D13" s="106"/>
      <c r="E13" s="106"/>
      <c r="F13" s="106"/>
      <c r="G13" s="106"/>
      <c r="H13" s="106"/>
      <c r="I13" s="106"/>
      <c r="J13" s="106"/>
      <c r="K13" s="34"/>
      <c r="L13" s="34"/>
      <c r="M13" s="34"/>
      <c r="N13" s="34"/>
      <c r="O13" s="34"/>
      <c r="P13" s="34"/>
      <c r="AA13" s="311"/>
      <c r="AG13" s="34"/>
    </row>
    <row r="14" spans="1:34" ht="18" customHeight="1">
      <c r="A14" s="2214" t="s">
        <v>292</v>
      </c>
      <c r="B14" s="2215"/>
      <c r="C14" s="106"/>
      <c r="D14" s="106"/>
      <c r="E14" s="106"/>
      <c r="F14" s="106"/>
      <c r="G14" s="106"/>
      <c r="H14" s="106"/>
      <c r="I14" s="106"/>
      <c r="J14" s="106"/>
      <c r="K14" s="34"/>
      <c r="L14" s="34"/>
      <c r="M14" s="34"/>
      <c r="N14" s="34"/>
      <c r="O14" s="34"/>
      <c r="P14" s="34"/>
      <c r="AA14" s="152"/>
    </row>
    <row r="15" spans="1:34" ht="15" customHeight="1">
      <c r="A15" s="34"/>
      <c r="B15" s="34"/>
      <c r="C15" s="34"/>
      <c r="D15" s="34"/>
      <c r="E15" s="34"/>
      <c r="F15" s="34"/>
      <c r="G15" s="34"/>
      <c r="H15" s="34"/>
    </row>
    <row r="16" spans="1:34" ht="18.75" customHeight="1">
      <c r="A16" s="2172" t="s">
        <v>696</v>
      </c>
      <c r="B16" s="2237"/>
      <c r="C16" s="2237"/>
      <c r="D16" s="2237"/>
      <c r="E16" s="2237"/>
      <c r="F16" s="2237"/>
      <c r="G16" s="2238"/>
      <c r="H16" s="106"/>
      <c r="I16" s="106"/>
      <c r="J16" s="106"/>
      <c r="K16" s="106"/>
      <c r="L16" s="106"/>
      <c r="M16" s="106"/>
      <c r="AA16" s="34"/>
      <c r="AG16" s="254"/>
      <c r="AH16" s="116"/>
    </row>
    <row r="17" spans="1:33" s="254" customFormat="1" ht="33.75" customHeight="1">
      <c r="A17" s="1826"/>
      <c r="B17" s="2239" t="s">
        <v>490</v>
      </c>
      <c r="C17" s="854"/>
      <c r="D17" s="854"/>
      <c r="E17" s="854"/>
      <c r="F17" s="854"/>
      <c r="G17" s="2240"/>
      <c r="H17" s="6"/>
      <c r="AA17" s="34"/>
      <c r="AC17" s="255"/>
    </row>
    <row r="18" spans="1:33" s="254" customFormat="1" ht="18.75" customHeight="1">
      <c r="A18" s="1826"/>
      <c r="B18" s="2028" t="s">
        <v>363</v>
      </c>
      <c r="C18" s="2028"/>
      <c r="D18" s="2028" t="s">
        <v>362</v>
      </c>
      <c r="E18" s="2239"/>
      <c r="F18" s="2028" t="s">
        <v>1025</v>
      </c>
      <c r="G18" s="2235"/>
      <c r="H18" s="6"/>
      <c r="AC18" s="255"/>
    </row>
    <row r="19" spans="1:33" s="254" customFormat="1" ht="18.75" customHeight="1">
      <c r="A19" s="462" t="s">
        <v>634</v>
      </c>
      <c r="B19" s="2226"/>
      <c r="C19" s="2226"/>
      <c r="D19" s="2226"/>
      <c r="E19" s="2227"/>
      <c r="F19" s="2226"/>
      <c r="G19" s="2000"/>
      <c r="H19" s="6"/>
      <c r="AC19" s="255"/>
    </row>
    <row r="20" spans="1:33" s="254" customFormat="1" ht="18.75" customHeight="1">
      <c r="A20" s="433" t="s">
        <v>366</v>
      </c>
      <c r="B20" s="2221"/>
      <c r="C20" s="2221"/>
      <c r="D20" s="2221"/>
      <c r="E20" s="2222"/>
      <c r="F20" s="2221"/>
      <c r="G20" s="2223"/>
      <c r="H20" s="6"/>
      <c r="AC20" s="255"/>
    </row>
    <row r="21" spans="1:33" s="254" customFormat="1" ht="18.75" customHeight="1">
      <c r="A21" s="433" t="s">
        <v>698</v>
      </c>
      <c r="B21" s="2221"/>
      <c r="C21" s="2221"/>
      <c r="D21" s="2221"/>
      <c r="E21" s="2222"/>
      <c r="F21" s="2221"/>
      <c r="G21" s="2223"/>
      <c r="H21" s="6"/>
      <c r="AC21" s="255"/>
      <c r="AG21" s="6"/>
    </row>
    <row r="22" spans="1:33" ht="37.5" customHeight="1">
      <c r="A22" s="462" t="s">
        <v>721</v>
      </c>
      <c r="B22" s="2218"/>
      <c r="C22" s="2219"/>
      <c r="D22" s="2218"/>
      <c r="E22" s="2220"/>
      <c r="F22" s="2218"/>
      <c r="G22" s="2236"/>
      <c r="AC22" s="116"/>
    </row>
    <row r="23" spans="1:33" ht="17.25" customHeight="1"/>
    <row r="24" spans="1:33" ht="18.75" customHeight="1">
      <c r="A24" s="2131" t="s">
        <v>368</v>
      </c>
      <c r="B24" s="2131"/>
      <c r="C24" s="2131"/>
      <c r="D24" s="2131"/>
      <c r="E24" s="2131"/>
      <c r="F24" s="2131"/>
      <c r="G24" s="2131"/>
      <c r="H24" s="2131"/>
      <c r="I24" s="2131"/>
      <c r="J24" s="2131"/>
    </row>
    <row r="25" spans="1:33" ht="18.75" customHeight="1">
      <c r="A25" s="578"/>
      <c r="B25" s="2203" t="s">
        <v>367</v>
      </c>
      <c r="C25" s="2203"/>
      <c r="D25" s="2203"/>
      <c r="E25" s="2203" t="s">
        <v>366</v>
      </c>
      <c r="F25" s="2203"/>
      <c r="G25" s="2203"/>
      <c r="H25" s="2204" t="s">
        <v>365</v>
      </c>
      <c r="I25" s="2131"/>
      <c r="J25" s="2131"/>
    </row>
    <row r="26" spans="1:33" ht="18.75" customHeight="1">
      <c r="A26" s="579" t="s">
        <v>638</v>
      </c>
      <c r="B26" s="2234" t="str">
        <f>IF('3.8 Performances Protocoles'!$E$56="","",'3.8 Performances Protocoles'!$E$56)</f>
        <v/>
      </c>
      <c r="C26" s="2234"/>
      <c r="D26" s="2234"/>
      <c r="E26" s="2231" t="str">
        <f>IF('3.8 Performances Protocoles'!$G$56="","",'3.8 Performances Protocoles'!$G$56)</f>
        <v/>
      </c>
      <c r="F26" s="2231"/>
      <c r="G26" s="2231"/>
      <c r="H26" s="2232" t="str">
        <f>IF('3.8 Performances Protocoles'!$I$56="","",'3.8 Performances Protocoles'!$I$56)</f>
        <v/>
      </c>
      <c r="I26" s="2233"/>
      <c r="J26" s="2233"/>
    </row>
    <row r="27" spans="1:33" ht="18.75" customHeight="1">
      <c r="A27" s="579" t="s">
        <v>648</v>
      </c>
      <c r="B27" s="581">
        <v>0.5</v>
      </c>
      <c r="C27" s="582">
        <v>0.1</v>
      </c>
      <c r="D27" s="581">
        <v>0.02</v>
      </c>
      <c r="E27" s="581">
        <v>0.5</v>
      </c>
      <c r="F27" s="582">
        <v>0.1</v>
      </c>
      <c r="G27" s="581">
        <v>0.02</v>
      </c>
      <c r="H27" s="581">
        <v>0.5</v>
      </c>
      <c r="I27" s="582">
        <v>0.1</v>
      </c>
      <c r="J27" s="580">
        <v>0.02</v>
      </c>
      <c r="L27" s="34"/>
    </row>
    <row r="28" spans="1:33" ht="18.75" customHeight="1">
      <c r="A28" s="579" t="s">
        <v>901</v>
      </c>
      <c r="B28" s="527"/>
      <c r="C28" s="527"/>
      <c r="D28" s="501"/>
      <c r="E28" s="527"/>
      <c r="F28" s="527"/>
      <c r="G28" s="501"/>
      <c r="H28" s="527"/>
      <c r="I28" s="527"/>
      <c r="J28" s="521"/>
    </row>
    <row r="29" spans="1:33" ht="18.75" customHeight="1">
      <c r="A29" s="579" t="s">
        <v>902</v>
      </c>
      <c r="B29" s="565" t="str">
        <f>IF(OR(B28="",B19=""),"",ABS(B28-B19))</f>
        <v/>
      </c>
      <c r="C29" s="565" t="str">
        <f>IF(OR(C28="",D19=""),"",ABS(C28-D19))</f>
        <v/>
      </c>
      <c r="D29" s="565" t="str">
        <f>IF(OR(D28="",F19=""),"",ABS(D28-F19))</f>
        <v/>
      </c>
      <c r="E29" s="565" t="str">
        <f>IF(OR(E28="",B20=""),"",ABS(E28-B20))</f>
        <v/>
      </c>
      <c r="F29" s="565" t="str">
        <f>IF(OR(F28="",D20=""),"",ABS(F28-D20))</f>
        <v/>
      </c>
      <c r="G29" s="565" t="str">
        <f>IF(OR(G28="",F20=""),"",ABS(G28-F20))</f>
        <v/>
      </c>
      <c r="H29" s="565" t="str">
        <f>IF(OR(H28="",B21=""),"",ABS(H28-B21))</f>
        <v/>
      </c>
      <c r="I29" s="565" t="str">
        <f>IF(OR(I28="",D21=""),"",ABS(I28-D21))</f>
        <v/>
      </c>
      <c r="J29" s="565" t="str">
        <f>IF(OR(J28="",F21=""),"",ABS(J28-F21))</f>
        <v/>
      </c>
    </row>
    <row r="30" spans="1:33" ht="18.75" customHeight="1">
      <c r="A30" s="579" t="s">
        <v>974</v>
      </c>
      <c r="B30" s="584" t="str">
        <f>IF(B19="","",0.15*B19)</f>
        <v/>
      </c>
      <c r="C30" s="584" t="str">
        <f>IF(D19="","",0.15*D19)</f>
        <v/>
      </c>
      <c r="D30" s="587"/>
      <c r="E30" s="584" t="str">
        <f>IF(B20="","",0.15*B20)</f>
        <v/>
      </c>
      <c r="F30" s="584" t="str">
        <f>IF(D20="","",0.15*D20)</f>
        <v/>
      </c>
      <c r="G30" s="587"/>
      <c r="H30" s="584" t="str">
        <f>IF(B21="","",0.15*B21)</f>
        <v/>
      </c>
      <c r="I30" s="584" t="str">
        <f>IF(D21="","",0.15*D21)</f>
        <v/>
      </c>
      <c r="J30" s="588"/>
    </row>
    <row r="31" spans="1:33" ht="18.75" customHeight="1">
      <c r="A31" s="579" t="s">
        <v>42</v>
      </c>
      <c r="B31" s="583" t="str">
        <f>IF(B29="","",IF(B29&gt;(IF(B30&lt;0.5,0.5,B30)),"Non conforme","Conforme"))</f>
        <v/>
      </c>
      <c r="C31" s="583" t="str">
        <f>IF(C29="","",IF(C29&gt;(IF(C30&lt;0.5,0.5,C30)),"Non conforme","Conforme"))</f>
        <v/>
      </c>
      <c r="D31" s="585"/>
      <c r="E31" s="583" t="str">
        <f>IF(E29="","",IF(E29&gt;(IF(E30&lt;0.5,0.5,E30)),"Non conforme","Conforme"))</f>
        <v/>
      </c>
      <c r="F31" s="583" t="str">
        <f>IF(F29="","",IF(F29&gt;(IF(F30&lt;0.5,0.5,F30)),"Non conforme","Conforme"))</f>
        <v/>
      </c>
      <c r="G31" s="585"/>
      <c r="H31" s="583" t="str">
        <f>IF(H29="","",IF(H29&gt;(IF(H30&lt;0.5,0.5,H30)),"Non conforme","Conforme"))</f>
        <v/>
      </c>
      <c r="I31" s="583" t="str">
        <f>IF(I29="","",IF(I29&gt;(IF(I30&lt;0.5,0.5,I30)),"Non conforme","Conforme"))</f>
        <v/>
      </c>
      <c r="J31" s="586"/>
    </row>
    <row r="32" spans="1:33" ht="18.75" customHeight="1">
      <c r="A32" s="2131" t="s">
        <v>56</v>
      </c>
      <c r="B32" s="2131"/>
      <c r="C32" s="2131"/>
      <c r="D32" s="2131"/>
      <c r="E32" s="2131"/>
      <c r="F32" s="2131"/>
      <c r="G32" s="2131"/>
      <c r="H32" s="2131"/>
      <c r="I32" s="2131"/>
      <c r="J32" s="2131"/>
    </row>
    <row r="33" spans="1:34" ht="18.75" customHeight="1">
      <c r="A33" s="546" t="s">
        <v>975</v>
      </c>
      <c r="B33" s="2154"/>
      <c r="C33" s="2009"/>
      <c r="D33" s="2009"/>
      <c r="E33" s="2154"/>
      <c r="F33" s="2009"/>
      <c r="G33" s="2009"/>
      <c r="H33" s="2229"/>
      <c r="I33" s="2230"/>
      <c r="J33" s="2230"/>
    </row>
    <row r="34" spans="1:34" ht="35.1" customHeight="1">
      <c r="A34" s="546" t="s">
        <v>308</v>
      </c>
      <c r="B34" s="1912" t="str">
        <f>IF(B33="","",IF(B33&lt;6,"Non conforme","Conforme"))</f>
        <v/>
      </c>
      <c r="C34" s="1921"/>
      <c r="D34" s="1921"/>
      <c r="E34" s="1912" t="str">
        <f>IF(E33="","",IF(E33&lt;5,"Non conforme","Conforme"))</f>
        <v/>
      </c>
      <c r="F34" s="1921"/>
      <c r="G34" s="1921"/>
      <c r="H34" s="2228"/>
      <c r="I34" s="2111"/>
      <c r="J34" s="2111"/>
    </row>
    <row r="35" spans="1:34" ht="37.5" customHeight="1">
      <c r="A35" s="451" t="s">
        <v>607</v>
      </c>
      <c r="B35" s="2116"/>
      <c r="C35" s="2224"/>
      <c r="D35" s="2224"/>
      <c r="E35" s="2224"/>
      <c r="F35" s="2224"/>
      <c r="G35" s="2224"/>
      <c r="H35" s="2225"/>
      <c r="I35" s="2225"/>
      <c r="J35" s="2225"/>
    </row>
    <row r="36" spans="1:34" ht="37.5" customHeight="1">
      <c r="A36" s="451" t="s">
        <v>71</v>
      </c>
      <c r="B36" s="2047"/>
      <c r="C36" s="2217"/>
      <c r="D36" s="2217"/>
      <c r="E36" s="2217"/>
      <c r="F36" s="2217"/>
      <c r="G36" s="2217"/>
      <c r="H36" s="2217"/>
      <c r="I36" s="2217"/>
      <c r="J36" s="2217"/>
    </row>
    <row r="37" spans="1:34" ht="21" customHeight="1">
      <c r="AG37" s="34"/>
    </row>
    <row r="38" spans="1:34" ht="21" customHeight="1">
      <c r="A38" s="2214" t="s">
        <v>63</v>
      </c>
      <c r="B38" s="2215"/>
      <c r="C38" s="106"/>
      <c r="D38" s="106"/>
      <c r="E38" s="106"/>
      <c r="F38" s="106"/>
      <c r="G38" s="106"/>
      <c r="H38" s="106"/>
      <c r="I38" s="106"/>
      <c r="J38" s="106"/>
      <c r="K38" s="34"/>
      <c r="L38" s="34"/>
      <c r="M38" s="34"/>
      <c r="N38" s="34"/>
      <c r="O38" s="34"/>
      <c r="P38" s="34"/>
    </row>
    <row r="39" spans="1:34" ht="14.25" customHeight="1">
      <c r="A39" s="34"/>
      <c r="B39" s="34"/>
      <c r="C39" s="34"/>
      <c r="D39" s="34"/>
      <c r="E39" s="34"/>
      <c r="F39" s="34"/>
      <c r="G39" s="34"/>
      <c r="H39" s="34"/>
    </row>
    <row r="40" spans="1:34" ht="18.75" customHeight="1">
      <c r="A40" s="2172" t="s">
        <v>696</v>
      </c>
      <c r="B40" s="2237"/>
      <c r="C40" s="2237"/>
      <c r="D40" s="2237"/>
      <c r="E40" s="2237"/>
      <c r="F40" s="2237"/>
      <c r="G40" s="2238"/>
      <c r="H40" s="106"/>
      <c r="I40" s="106"/>
      <c r="J40" s="106"/>
      <c r="K40" s="106"/>
      <c r="L40" s="106"/>
      <c r="M40" s="106"/>
      <c r="AA40" s="34"/>
      <c r="AG40" s="254"/>
      <c r="AH40" s="116"/>
    </row>
    <row r="41" spans="1:34" s="254" customFormat="1" ht="33.75" customHeight="1">
      <c r="A41" s="1826"/>
      <c r="B41" s="2239" t="s">
        <v>490</v>
      </c>
      <c r="C41" s="854"/>
      <c r="D41" s="854"/>
      <c r="E41" s="854"/>
      <c r="F41" s="854"/>
      <c r="G41" s="2240"/>
      <c r="H41" s="6"/>
      <c r="AA41" s="34"/>
      <c r="AC41" s="255"/>
    </row>
    <row r="42" spans="1:34" s="254" customFormat="1" ht="18.75" customHeight="1">
      <c r="A42" s="1826"/>
      <c r="B42" s="2028" t="s">
        <v>363</v>
      </c>
      <c r="C42" s="2028"/>
      <c r="D42" s="2028" t="s">
        <v>362</v>
      </c>
      <c r="E42" s="2239"/>
      <c r="F42" s="2028" t="s">
        <v>1025</v>
      </c>
      <c r="G42" s="2235"/>
      <c r="H42" s="6"/>
      <c r="AC42" s="255"/>
    </row>
    <row r="43" spans="1:34" s="254" customFormat="1" ht="18.75" customHeight="1">
      <c r="A43" s="723" t="s">
        <v>634</v>
      </c>
      <c r="B43" s="2226"/>
      <c r="C43" s="2226"/>
      <c r="D43" s="2226"/>
      <c r="E43" s="2227"/>
      <c r="F43" s="2226"/>
      <c r="G43" s="2000"/>
      <c r="H43" s="6"/>
      <c r="AC43" s="255"/>
    </row>
    <row r="44" spans="1:34" s="254" customFormat="1" ht="18.75" customHeight="1">
      <c r="A44" s="722" t="s">
        <v>366</v>
      </c>
      <c r="B44" s="2221"/>
      <c r="C44" s="2221"/>
      <c r="D44" s="2221"/>
      <c r="E44" s="2222"/>
      <c r="F44" s="2221"/>
      <c r="G44" s="2223"/>
      <c r="H44" s="6"/>
      <c r="AC44" s="255"/>
    </row>
    <row r="45" spans="1:34" s="254" customFormat="1" ht="18.75" customHeight="1">
      <c r="A45" s="722" t="s">
        <v>698</v>
      </c>
      <c r="B45" s="2221"/>
      <c r="C45" s="2221"/>
      <c r="D45" s="2221"/>
      <c r="E45" s="2222"/>
      <c r="F45" s="2221"/>
      <c r="G45" s="2223"/>
      <c r="H45" s="6"/>
      <c r="AC45" s="255"/>
      <c r="AG45" s="6"/>
    </row>
    <row r="46" spans="1:34" ht="37.5" customHeight="1">
      <c r="A46" s="723" t="s">
        <v>721</v>
      </c>
      <c r="B46" s="2218"/>
      <c r="C46" s="2219"/>
      <c r="D46" s="2218"/>
      <c r="E46" s="2220"/>
      <c r="F46" s="2218"/>
      <c r="G46" s="2236"/>
      <c r="AC46" s="116"/>
    </row>
    <row r="47" spans="1:34" ht="17.25" customHeight="1"/>
    <row r="48" spans="1:34" ht="18.75" customHeight="1">
      <c r="A48" s="2131" t="s">
        <v>368</v>
      </c>
      <c r="B48" s="2131"/>
      <c r="C48" s="2131"/>
      <c r="D48" s="2131"/>
      <c r="E48" s="2131"/>
      <c r="F48" s="2131"/>
      <c r="G48" s="2131"/>
      <c r="H48" s="2131"/>
      <c r="I48" s="2131"/>
      <c r="J48" s="2131"/>
    </row>
    <row r="49" spans="1:12" ht="18.75" customHeight="1">
      <c r="A49" s="578"/>
      <c r="B49" s="2203" t="s">
        <v>367</v>
      </c>
      <c r="C49" s="2203"/>
      <c r="D49" s="2203"/>
      <c r="E49" s="2203" t="s">
        <v>366</v>
      </c>
      <c r="F49" s="2203"/>
      <c r="G49" s="2203"/>
      <c r="H49" s="2204" t="s">
        <v>365</v>
      </c>
      <c r="I49" s="2131"/>
      <c r="J49" s="2131"/>
    </row>
    <row r="50" spans="1:12" ht="18.75" customHeight="1">
      <c r="A50" s="579" t="s">
        <v>638</v>
      </c>
      <c r="B50" s="2234" t="str">
        <f>IF('3.8 Performances Protocoles'!$E$56="","",'3.8 Performances Protocoles'!$E$56)</f>
        <v/>
      </c>
      <c r="C50" s="2234"/>
      <c r="D50" s="2234"/>
      <c r="E50" s="2231" t="str">
        <f>IF('3.8 Performances Protocoles'!$G$56="","",'3.8 Performances Protocoles'!$G$56)</f>
        <v/>
      </c>
      <c r="F50" s="2231"/>
      <c r="G50" s="2231"/>
      <c r="H50" s="2232" t="str">
        <f>IF('3.8 Performances Protocoles'!$I$56="","",'3.8 Performances Protocoles'!$I$56)</f>
        <v/>
      </c>
      <c r="I50" s="2233"/>
      <c r="J50" s="2233"/>
    </row>
    <row r="51" spans="1:12" ht="18.75" customHeight="1">
      <c r="A51" s="579" t="s">
        <v>648</v>
      </c>
      <c r="B51" s="592">
        <v>0.5</v>
      </c>
      <c r="C51" s="593">
        <v>0.1</v>
      </c>
      <c r="D51" s="592">
        <v>0.02</v>
      </c>
      <c r="E51" s="592">
        <v>0.5</v>
      </c>
      <c r="F51" s="593">
        <v>0.1</v>
      </c>
      <c r="G51" s="592">
        <v>0.02</v>
      </c>
      <c r="H51" s="592">
        <v>0.5</v>
      </c>
      <c r="I51" s="593">
        <v>0.1</v>
      </c>
      <c r="J51" s="594">
        <v>0.02</v>
      </c>
      <c r="L51" s="34"/>
    </row>
    <row r="52" spans="1:12" ht="18.75" customHeight="1">
      <c r="A52" s="579" t="s">
        <v>903</v>
      </c>
      <c r="B52" s="527"/>
      <c r="C52" s="527"/>
      <c r="D52" s="527"/>
      <c r="E52" s="527"/>
      <c r="F52" s="527"/>
      <c r="G52" s="527"/>
      <c r="H52" s="527"/>
      <c r="I52" s="527"/>
      <c r="J52" s="497"/>
    </row>
    <row r="53" spans="1:12" ht="18.75" customHeight="1">
      <c r="A53" s="579" t="s">
        <v>902</v>
      </c>
      <c r="B53" s="565" t="str">
        <f>IF(OR(B52="",B43=""),"",ABS(B52-B43))</f>
        <v/>
      </c>
      <c r="C53" s="565" t="str">
        <f>IF(OR(C52="",D43=""),"",ABS(C52-D43))</f>
        <v/>
      </c>
      <c r="D53" s="565" t="str">
        <f>IF(OR(D52="",F43=""),"",ABS(D52-F43))</f>
        <v/>
      </c>
      <c r="E53" s="565" t="str">
        <f>IF(OR(E52="",B44=""),"",ABS(E52-B44))</f>
        <v/>
      </c>
      <c r="F53" s="565" t="str">
        <f>IF(OR(F52="",D44=""),"",ABS(F52-D44))</f>
        <v/>
      </c>
      <c r="G53" s="565" t="str">
        <f>IF(OR(G52="",F44=""),"",ABS(G52-F44))</f>
        <v/>
      </c>
      <c r="H53" s="565" t="str">
        <f>IF(OR(H52="",B45=""),"",ABS(H52-B45))</f>
        <v/>
      </c>
      <c r="I53" s="565" t="str">
        <f>IF(OR(I52="",D45=""),"",ABS(I52-D45))</f>
        <v/>
      </c>
      <c r="J53" s="565" t="str">
        <f>IF(OR(J52="",F45=""),"",ABS(J52-F45))</f>
        <v/>
      </c>
    </row>
    <row r="54" spans="1:12" ht="18.75" customHeight="1">
      <c r="A54" s="579" t="s">
        <v>974</v>
      </c>
      <c r="B54" s="584" t="str">
        <f>IF(B43="","",0.15*B43)</f>
        <v/>
      </c>
      <c r="C54" s="584" t="str">
        <f>IF(D43="","",0.15*D43)</f>
        <v/>
      </c>
      <c r="D54" s="587"/>
      <c r="E54" s="584" t="str">
        <f>IF(B44="","",0.15*B44)</f>
        <v/>
      </c>
      <c r="F54" s="584" t="str">
        <f>IF(D44="","",0.15*D44)</f>
        <v/>
      </c>
      <c r="G54" s="587"/>
      <c r="H54" s="584" t="str">
        <f>IF(B45="","",0.15*B45)</f>
        <v/>
      </c>
      <c r="I54" s="584" t="str">
        <f>IF(D45="","",0.15*D45)</f>
        <v/>
      </c>
      <c r="J54" s="588"/>
    </row>
    <row r="55" spans="1:12" ht="18.75" customHeight="1">
      <c r="A55" s="579" t="s">
        <v>42</v>
      </c>
      <c r="B55" s="591" t="str">
        <f>IF(B53="","",IF(B53&gt;(IF(B54&lt;0.5,0.5,B54)),"Non conforme","Conforme"))</f>
        <v/>
      </c>
      <c r="C55" s="591" t="str">
        <f>IF(C53="","",IF(C53&gt;(IF(C54&lt;0.5,0.5,C54)),"Non conforme","Conforme"))</f>
        <v/>
      </c>
      <c r="D55" s="595"/>
      <c r="E55" s="591" t="str">
        <f>IF(E53="","",IF(E53&gt;(IF(E54&lt;0.5,0.5,E54)),"Non conforme","Conforme"))</f>
        <v/>
      </c>
      <c r="F55" s="591" t="str">
        <f>IF(F53="","",IF(F53&gt;(IF(F54&lt;0.5,0.5,F54)),"Non conforme","Conforme"))</f>
        <v/>
      </c>
      <c r="G55" s="595"/>
      <c r="H55" s="591" t="str">
        <f>IF(H53="","",IF(H53&gt;(IF(H54&lt;0.5,0.5,H54)),"Non conforme","Conforme"))</f>
        <v/>
      </c>
      <c r="I55" s="591" t="str">
        <f>IF(I53="","",IF(I53&gt;(IF(I54&lt;0.5,0.5,I54)),"Non conforme","Conforme"))</f>
        <v/>
      </c>
      <c r="J55" s="596"/>
    </row>
    <row r="56" spans="1:12" ht="35.1" customHeight="1">
      <c r="A56" s="2131" t="s">
        <v>56</v>
      </c>
      <c r="B56" s="2131"/>
      <c r="C56" s="2131"/>
      <c r="D56" s="2131"/>
      <c r="E56" s="2131"/>
      <c r="F56" s="2131"/>
      <c r="G56" s="2131"/>
      <c r="H56" s="2131"/>
      <c r="I56" s="2131"/>
      <c r="J56" s="2131"/>
    </row>
    <row r="57" spans="1:12" ht="18.75" customHeight="1">
      <c r="A57" s="546" t="s">
        <v>975</v>
      </c>
      <c r="B57" s="2154"/>
      <c r="C57" s="2009"/>
      <c r="D57" s="2009"/>
      <c r="E57" s="2154"/>
      <c r="F57" s="2009"/>
      <c r="G57" s="2009"/>
      <c r="H57" s="2229"/>
      <c r="I57" s="2230"/>
      <c r="J57" s="2230"/>
    </row>
    <row r="58" spans="1:12" ht="35.1" customHeight="1">
      <c r="A58" s="546" t="s">
        <v>308</v>
      </c>
      <c r="B58" s="1912" t="str">
        <f>IF(B57="","",IF(B57&lt;6,"Non conforme","Conforme"))</f>
        <v/>
      </c>
      <c r="C58" s="1921"/>
      <c r="D58" s="1921"/>
      <c r="E58" s="1912" t="str">
        <f>IF(E57="","",IF(E57&lt;5,"Non conforme","Conforme"))</f>
        <v/>
      </c>
      <c r="F58" s="1921"/>
      <c r="G58" s="1921"/>
      <c r="H58" s="2228"/>
      <c r="I58" s="2111"/>
      <c r="J58" s="2111"/>
    </row>
    <row r="59" spans="1:12" ht="37.5" customHeight="1">
      <c r="A59" s="645" t="s">
        <v>607</v>
      </c>
      <c r="B59" s="2116"/>
      <c r="C59" s="2224"/>
      <c r="D59" s="2224"/>
      <c r="E59" s="2224"/>
      <c r="F59" s="2224"/>
      <c r="G59" s="2224"/>
      <c r="H59" s="2225"/>
      <c r="I59" s="2225"/>
      <c r="J59" s="2225"/>
    </row>
    <row r="60" spans="1:12" ht="37.5" customHeight="1">
      <c r="A60" s="645" t="s">
        <v>738</v>
      </c>
      <c r="B60" s="2047"/>
      <c r="C60" s="2217"/>
      <c r="D60" s="2217"/>
      <c r="E60" s="2217"/>
      <c r="F60" s="2217"/>
      <c r="G60" s="2217"/>
      <c r="H60" s="2217"/>
      <c r="I60" s="2217"/>
      <c r="J60" s="2217"/>
    </row>
  </sheetData>
  <sheetProtection password="DDA1" sheet="1" objects="1" scenarios="1" selectLockedCells="1"/>
  <mergeCells count="78">
    <mergeCell ref="E25:G25"/>
    <mergeCell ref="B36:J36"/>
    <mergeCell ref="F44:G44"/>
    <mergeCell ref="F18:G18"/>
    <mergeCell ref="B25:D25"/>
    <mergeCell ref="H25:J25"/>
    <mergeCell ref="H26:J26"/>
    <mergeCell ref="A32:J32"/>
    <mergeCell ref="E34:G34"/>
    <mergeCell ref="B33:D33"/>
    <mergeCell ref="H33:J33"/>
    <mergeCell ref="B35:J35"/>
    <mergeCell ref="A24:J24"/>
    <mergeCell ref="B18:C18"/>
    <mergeCell ref="D18:E18"/>
    <mergeCell ref="B26:D26"/>
    <mergeCell ref="D21:E21"/>
    <mergeCell ref="F21:G21"/>
    <mergeCell ref="F22:G22"/>
    <mergeCell ref="B17:G17"/>
    <mergeCell ref="A10:K10"/>
    <mergeCell ref="F19:G19"/>
    <mergeCell ref="F20:G20"/>
    <mergeCell ref="A16:G16"/>
    <mergeCell ref="A1:K1"/>
    <mergeCell ref="A3:K3"/>
    <mergeCell ref="A12:K12"/>
    <mergeCell ref="A14:B14"/>
    <mergeCell ref="A8:K8"/>
    <mergeCell ref="A7:K7"/>
    <mergeCell ref="A5:K5"/>
    <mergeCell ref="A9:K9"/>
    <mergeCell ref="E26:G26"/>
    <mergeCell ref="B46:C46"/>
    <mergeCell ref="B45:C45"/>
    <mergeCell ref="D45:E45"/>
    <mergeCell ref="D46:E46"/>
    <mergeCell ref="B44:C44"/>
    <mergeCell ref="B43:C43"/>
    <mergeCell ref="F42:G42"/>
    <mergeCell ref="F46:G46"/>
    <mergeCell ref="A40:G40"/>
    <mergeCell ref="B41:G41"/>
    <mergeCell ref="D43:E43"/>
    <mergeCell ref="B34:D34"/>
    <mergeCell ref="D42:E42"/>
    <mergeCell ref="F43:G43"/>
    <mergeCell ref="A41:A42"/>
    <mergeCell ref="H34:J34"/>
    <mergeCell ref="H58:J58"/>
    <mergeCell ref="H49:J49"/>
    <mergeCell ref="B57:D57"/>
    <mergeCell ref="E57:G57"/>
    <mergeCell ref="H57:J57"/>
    <mergeCell ref="E50:G50"/>
    <mergeCell ref="H50:J50"/>
    <mergeCell ref="B50:D50"/>
    <mergeCell ref="A56:J56"/>
    <mergeCell ref="E49:G49"/>
    <mergeCell ref="A48:J48"/>
    <mergeCell ref="B42:C42"/>
    <mergeCell ref="B49:D49"/>
    <mergeCell ref="B60:J60"/>
    <mergeCell ref="A17:A18"/>
    <mergeCell ref="B22:C22"/>
    <mergeCell ref="D22:E22"/>
    <mergeCell ref="A38:B38"/>
    <mergeCell ref="D44:E44"/>
    <mergeCell ref="E33:G33"/>
    <mergeCell ref="B58:D58"/>
    <mergeCell ref="E58:G58"/>
    <mergeCell ref="F45:G45"/>
    <mergeCell ref="B59:J59"/>
    <mergeCell ref="B19:C19"/>
    <mergeCell ref="D19:E19"/>
    <mergeCell ref="B20:C20"/>
    <mergeCell ref="D20:E20"/>
    <mergeCell ref="B21:C21"/>
  </mergeCells>
  <printOptions horizontalCentered="1" verticalCentered="1"/>
  <pageMargins left="0.31496062992125984" right="0.31496062992125984" top="0.55118110236220474" bottom="0.35433070866141736" header="0.31496062992125984" footer="0.51181102362204722"/>
  <pageSetup scale="41" orientation="landscape" r:id="rId1"/>
  <headerFooter>
    <oddFooter>&amp;L&amp;10CECR - Outil de compilation des données
Gabarit disponible au www.chus.qc.ca/cecr&amp;C&amp;10&amp;A
&amp;R&amp;10Contrôle de qualité TDM - volet physicien ou ingénieur</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1"/>
  <sheetViews>
    <sheetView showGridLines="0" zoomScaleNormal="100" zoomScalePageLayoutView="50" workbookViewId="0">
      <selection activeCell="B18" sqref="B18"/>
    </sheetView>
  </sheetViews>
  <sheetFormatPr baseColWidth="10" defaultRowHeight="15.75" customHeight="1"/>
  <cols>
    <col min="1" max="1" width="42.140625" style="6" customWidth="1"/>
    <col min="2" max="2" width="18.5703125" style="6" customWidth="1"/>
    <col min="3" max="4" width="16.5703125" style="6" customWidth="1"/>
    <col min="5" max="5" width="19.85546875" style="6" customWidth="1"/>
    <col min="6" max="6" width="16.5703125" style="6" customWidth="1"/>
    <col min="7" max="7" width="22" style="6" customWidth="1"/>
    <col min="8" max="8" width="16.5703125" style="6" customWidth="1"/>
    <col min="9" max="9" width="21.28515625" style="6" customWidth="1"/>
    <col min="10" max="11" width="16.5703125" style="6" customWidth="1"/>
    <col min="12" max="12" width="20.42578125" style="6" customWidth="1"/>
    <col min="13" max="13" width="20.85546875" style="6" customWidth="1"/>
    <col min="14" max="14" width="19.85546875" style="6" customWidth="1"/>
    <col min="15" max="15" width="15.5703125" style="6" customWidth="1"/>
    <col min="16" max="16" width="18.5703125" style="6" customWidth="1"/>
    <col min="17" max="17" width="20.85546875" style="6" customWidth="1"/>
    <col min="18" max="18" width="20.7109375" style="6" customWidth="1"/>
    <col min="19" max="19" width="15.28515625" style="6" customWidth="1"/>
    <col min="20" max="20" width="15.85546875" style="6" customWidth="1"/>
    <col min="21" max="21" width="24.140625" style="6" customWidth="1"/>
    <col min="22" max="22" width="29.42578125" style="6" customWidth="1"/>
    <col min="23" max="23" width="16.140625" style="6" customWidth="1"/>
    <col min="24" max="24" width="19.85546875" style="6" customWidth="1"/>
    <col min="25" max="25" width="11.42578125" style="6"/>
    <col min="26" max="26" width="13.7109375" style="6" customWidth="1"/>
    <col min="27" max="27" width="11.42578125" style="6"/>
    <col min="28" max="28" width="14.85546875" style="6" customWidth="1"/>
    <col min="29" max="29" width="14.42578125" style="6" customWidth="1"/>
    <col min="30" max="30" width="10.28515625" style="6" customWidth="1"/>
    <col min="31" max="31" width="15.42578125" style="6" customWidth="1"/>
    <col min="32" max="32" width="19.7109375" style="6" customWidth="1"/>
    <col min="33" max="33" width="19.5703125" style="6" hidden="1" customWidth="1"/>
    <col min="34" max="34" width="19.7109375" style="6" customWidth="1"/>
    <col min="35" max="16384" width="11.42578125" style="6"/>
  </cols>
  <sheetData>
    <row r="1" spans="1:36" s="3" customFormat="1" ht="30" customHeight="1">
      <c r="A1" s="2161" t="s">
        <v>317</v>
      </c>
      <c r="B1" s="2161"/>
      <c r="C1" s="2161"/>
      <c r="D1" s="2161"/>
      <c r="E1" s="2161"/>
      <c r="F1" s="2161"/>
      <c r="G1" s="2161"/>
      <c r="H1" s="2161"/>
      <c r="I1" s="2161"/>
      <c r="J1" s="2161"/>
      <c r="K1" s="2161"/>
      <c r="L1" s="69"/>
      <c r="M1" s="69"/>
      <c r="N1" s="69"/>
      <c r="O1" s="69"/>
      <c r="P1" s="69"/>
      <c r="Q1" s="125"/>
      <c r="R1" s="125"/>
      <c r="S1" s="125"/>
      <c r="T1" s="125"/>
      <c r="U1" s="125"/>
      <c r="V1" s="125"/>
      <c r="W1" s="125"/>
    </row>
    <row r="2" spans="1:36" s="311" customFormat="1" ht="13.5" customHeight="1">
      <c r="Q2" s="34"/>
      <c r="R2" s="34"/>
      <c r="S2" s="34"/>
      <c r="T2" s="34"/>
      <c r="U2" s="34"/>
      <c r="V2" s="34"/>
      <c r="W2" s="34"/>
    </row>
    <row r="3" spans="1:36" s="152" customFormat="1" ht="30" customHeight="1">
      <c r="A3" s="1777" t="s">
        <v>881</v>
      </c>
      <c r="B3" s="1777"/>
      <c r="C3" s="1777"/>
      <c r="D3" s="1777"/>
      <c r="E3" s="1777"/>
      <c r="F3" s="1777"/>
      <c r="G3" s="1777"/>
      <c r="H3" s="1777"/>
      <c r="I3" s="1777"/>
      <c r="J3" s="1777"/>
      <c r="K3" s="1777"/>
      <c r="L3" s="69"/>
      <c r="M3" s="69"/>
      <c r="N3" s="69"/>
      <c r="O3" s="69"/>
      <c r="P3" s="69"/>
      <c r="Q3" s="34"/>
      <c r="R3" s="34"/>
      <c r="S3" s="34"/>
      <c r="T3" s="34"/>
      <c r="U3" s="34"/>
      <c r="V3" s="34"/>
      <c r="W3" s="34"/>
    </row>
    <row r="4" spans="1:36" ht="18.75" customHeight="1"/>
    <row r="5" spans="1:36" ht="27" customHeight="1">
      <c r="A5" s="2189" t="s">
        <v>904</v>
      </c>
      <c r="B5" s="2189"/>
      <c r="C5" s="2189"/>
      <c r="D5" s="2189"/>
      <c r="E5" s="2189"/>
      <c r="F5" s="2189"/>
      <c r="G5" s="2189"/>
      <c r="H5" s="2189"/>
      <c r="I5" s="2189"/>
      <c r="J5" s="2189"/>
      <c r="K5" s="2189"/>
      <c r="L5" s="34"/>
      <c r="M5" s="34"/>
      <c r="N5" s="34"/>
      <c r="O5" s="34"/>
      <c r="P5" s="34"/>
      <c r="Q5" s="34"/>
      <c r="R5" s="34"/>
      <c r="S5" s="34"/>
      <c r="T5" s="34"/>
      <c r="U5" s="34"/>
      <c r="V5" s="34"/>
      <c r="W5" s="34"/>
      <c r="AG5" s="35" t="s">
        <v>48</v>
      </c>
    </row>
    <row r="6" spans="1:36" ht="12.75" customHeight="1"/>
    <row r="7" spans="1:36" ht="15" customHeight="1">
      <c r="A7" s="1779" t="s">
        <v>695</v>
      </c>
      <c r="B7" s="1742"/>
      <c r="C7" s="1742"/>
      <c r="D7" s="1742"/>
      <c r="E7" s="1742"/>
      <c r="F7" s="1742"/>
      <c r="G7" s="1742"/>
      <c r="H7" s="1742"/>
      <c r="I7" s="1742"/>
      <c r="J7" s="1742"/>
      <c r="K7" s="1742"/>
      <c r="L7" s="34"/>
      <c r="M7" s="34"/>
      <c r="N7" s="34"/>
      <c r="O7" s="34"/>
      <c r="P7" s="34"/>
      <c r="Q7" s="34"/>
      <c r="R7" s="34"/>
      <c r="S7" s="34"/>
      <c r="T7" s="34"/>
      <c r="U7" s="34"/>
      <c r="V7" s="34"/>
      <c r="W7" s="34"/>
      <c r="X7" s="34"/>
      <c r="Y7" s="34"/>
    </row>
    <row r="8" spans="1:36" ht="19.5" customHeight="1">
      <c r="A8" s="2241" t="s">
        <v>905</v>
      </c>
      <c r="B8" s="2241"/>
      <c r="C8" s="2241"/>
      <c r="D8" s="2241"/>
      <c r="E8" s="2241"/>
      <c r="F8" s="2241"/>
      <c r="G8" s="2241"/>
      <c r="H8" s="2241"/>
      <c r="I8" s="2241"/>
      <c r="J8" s="2241"/>
      <c r="K8" s="2241"/>
      <c r="L8" s="34"/>
      <c r="M8" s="34"/>
      <c r="N8" s="34"/>
      <c r="O8" s="34"/>
      <c r="P8" s="34"/>
      <c r="Q8" s="34"/>
      <c r="R8" s="34"/>
      <c r="S8" s="34"/>
      <c r="T8" s="34"/>
      <c r="U8" s="34"/>
      <c r="V8" s="34"/>
      <c r="W8" s="34"/>
      <c r="X8" s="34"/>
      <c r="Y8" s="34"/>
      <c r="AG8" s="34"/>
    </row>
    <row r="9" spans="1:36" ht="19.5" customHeight="1">
      <c r="A9" s="1730" t="s">
        <v>356</v>
      </c>
      <c r="B9" s="1730"/>
      <c r="C9" s="1730"/>
      <c r="D9" s="1730"/>
      <c r="E9" s="1730"/>
      <c r="F9" s="1730"/>
      <c r="G9" s="1730"/>
      <c r="H9" s="1730"/>
      <c r="I9" s="1730"/>
      <c r="J9" s="1730"/>
      <c r="K9" s="1730"/>
      <c r="L9" s="34"/>
      <c r="M9" s="34"/>
      <c r="N9" s="34"/>
      <c r="O9" s="34"/>
      <c r="P9" s="34"/>
      <c r="Q9" s="34"/>
      <c r="R9" s="34"/>
      <c r="S9" s="34"/>
      <c r="T9" s="34"/>
      <c r="U9" s="34"/>
      <c r="V9" s="34"/>
      <c r="W9" s="34"/>
      <c r="AG9" s="256" t="s">
        <v>131</v>
      </c>
    </row>
    <row r="10" spans="1:36" s="34" customFormat="1" ht="7.5" customHeight="1">
      <c r="G10" s="106"/>
      <c r="H10" s="106"/>
      <c r="AG10" s="6"/>
    </row>
    <row r="11" spans="1:36" ht="17.25" customHeight="1">
      <c r="A11" s="1917" t="s">
        <v>893</v>
      </c>
      <c r="B11" s="1887"/>
      <c r="C11" s="1887"/>
      <c r="D11" s="1887"/>
      <c r="E11" s="1887"/>
      <c r="F11" s="1887"/>
      <c r="G11" s="1887"/>
      <c r="H11" s="1887"/>
      <c r="I11" s="1887"/>
      <c r="J11" s="1887"/>
      <c r="K11" s="1887"/>
      <c r="L11" s="34"/>
      <c r="M11" s="34"/>
      <c r="N11" s="34"/>
      <c r="O11" s="34"/>
      <c r="P11" s="34"/>
      <c r="AG11" s="34"/>
    </row>
    <row r="12" spans="1:36" ht="15.75" customHeight="1">
      <c r="A12" s="106"/>
      <c r="B12" s="106"/>
      <c r="C12" s="106"/>
      <c r="D12" s="106"/>
      <c r="E12" s="106"/>
      <c r="F12" s="106"/>
      <c r="G12" s="106"/>
      <c r="H12" s="106"/>
      <c r="I12" s="106"/>
      <c r="J12" s="106"/>
      <c r="K12" s="34"/>
      <c r="L12" s="34"/>
      <c r="M12" s="34"/>
      <c r="N12" s="34"/>
      <c r="O12" s="34"/>
      <c r="P12" s="34"/>
      <c r="AG12" s="34"/>
    </row>
    <row r="13" spans="1:36" ht="18" customHeight="1">
      <c r="A13" s="2214" t="s">
        <v>292</v>
      </c>
      <c r="B13" s="2215"/>
      <c r="C13" s="106"/>
      <c r="D13" s="106"/>
      <c r="E13" s="106"/>
      <c r="F13" s="106"/>
      <c r="G13" s="106"/>
      <c r="H13" s="106"/>
      <c r="I13" s="106"/>
      <c r="J13" s="106"/>
      <c r="K13" s="34"/>
      <c r="L13" s="34"/>
      <c r="M13" s="34"/>
      <c r="N13" s="34"/>
      <c r="O13" s="34"/>
      <c r="P13" s="34"/>
      <c r="AG13" s="34"/>
    </row>
    <row r="14" spans="1:36" ht="15" customHeight="1">
      <c r="A14" s="251"/>
      <c r="B14" s="252"/>
      <c r="C14" s="253"/>
      <c r="D14" s="253"/>
      <c r="E14" s="253"/>
      <c r="F14" s="253"/>
      <c r="G14" s="253"/>
      <c r="H14" s="253"/>
      <c r="I14" s="253"/>
      <c r="J14" s="253"/>
      <c r="AH14" s="116"/>
    </row>
    <row r="15" spans="1:36" ht="18.75" customHeight="1">
      <c r="A15" s="2260" t="s">
        <v>696</v>
      </c>
      <c r="B15" s="2260"/>
      <c r="C15" s="2260"/>
      <c r="D15" s="2260"/>
      <c r="E15" s="2260"/>
      <c r="F15" s="2260"/>
      <c r="G15" s="2260"/>
      <c r="H15" s="2260"/>
      <c r="I15" s="2260"/>
      <c r="J15" s="2260"/>
      <c r="K15" s="2260"/>
      <c r="L15" s="2260"/>
      <c r="M15" s="71"/>
      <c r="AH15" s="116"/>
    </row>
    <row r="16" spans="1:36" ht="18.75" customHeight="1">
      <c r="A16" s="790"/>
      <c r="B16" s="2013" t="s">
        <v>499</v>
      </c>
      <c r="C16" s="2013"/>
      <c r="D16" s="2013"/>
      <c r="E16" s="2013"/>
      <c r="F16" s="2013"/>
      <c r="G16" s="2013"/>
      <c r="H16" s="2013" t="s">
        <v>977</v>
      </c>
      <c r="I16" s="2013"/>
      <c r="J16" s="2013"/>
      <c r="K16" s="2013"/>
      <c r="L16" s="2013"/>
      <c r="M16" s="597"/>
      <c r="AJ16" s="116"/>
    </row>
    <row r="17" spans="1:38" ht="18.75" customHeight="1">
      <c r="A17" s="600"/>
      <c r="B17" s="766" t="s">
        <v>183</v>
      </c>
      <c r="C17" s="766" t="s">
        <v>182</v>
      </c>
      <c r="D17" s="560" t="s">
        <v>181</v>
      </c>
      <c r="E17" s="766" t="s">
        <v>493</v>
      </c>
      <c r="F17" s="766" t="s">
        <v>492</v>
      </c>
      <c r="G17" s="766" t="s">
        <v>491</v>
      </c>
      <c r="H17" s="766" t="s">
        <v>11</v>
      </c>
      <c r="I17" s="766" t="s">
        <v>500</v>
      </c>
      <c r="J17" s="766" t="s">
        <v>501</v>
      </c>
      <c r="K17" s="766" t="s">
        <v>502</v>
      </c>
      <c r="L17" s="767" t="s">
        <v>503</v>
      </c>
      <c r="M17" s="598"/>
      <c r="AJ17" s="116"/>
    </row>
    <row r="18" spans="1:38" ht="18.75" customHeight="1">
      <c r="A18" s="462" t="s">
        <v>697</v>
      </c>
      <c r="B18" s="527"/>
      <c r="C18" s="527"/>
      <c r="D18" s="527"/>
      <c r="E18" s="468"/>
      <c r="F18" s="468"/>
      <c r="G18" s="446"/>
      <c r="H18" s="468"/>
      <c r="I18" s="446"/>
      <c r="J18" s="468"/>
      <c r="K18" s="446"/>
      <c r="L18" s="589"/>
      <c r="M18" s="577"/>
      <c r="AJ18" s="116"/>
    </row>
    <row r="19" spans="1:38" ht="18.75" customHeight="1">
      <c r="A19" s="433" t="s">
        <v>700</v>
      </c>
      <c r="B19" s="518"/>
      <c r="C19" s="518"/>
      <c r="D19" s="518"/>
      <c r="E19" s="474"/>
      <c r="F19" s="474"/>
      <c r="G19" s="448"/>
      <c r="H19" s="474"/>
      <c r="I19" s="448"/>
      <c r="J19" s="474"/>
      <c r="K19" s="448"/>
      <c r="L19" s="590"/>
      <c r="M19" s="599"/>
      <c r="AJ19" s="116"/>
    </row>
    <row r="20" spans="1:38" s="254" customFormat="1" ht="18.75" customHeight="1">
      <c r="A20" s="433" t="s">
        <v>365</v>
      </c>
      <c r="B20" s="518"/>
      <c r="C20" s="518"/>
      <c r="D20" s="518"/>
      <c r="E20" s="474"/>
      <c r="F20" s="474"/>
      <c r="G20" s="448"/>
      <c r="H20" s="474"/>
      <c r="I20" s="448"/>
      <c r="J20" s="474"/>
      <c r="K20" s="448"/>
      <c r="L20" s="590"/>
      <c r="M20" s="577"/>
      <c r="N20" s="6"/>
      <c r="O20" s="6"/>
      <c r="AJ20" s="255"/>
    </row>
    <row r="21" spans="1:38" ht="37.5" customHeight="1">
      <c r="A21" s="462" t="s">
        <v>133</v>
      </c>
      <c r="B21" s="2244"/>
      <c r="C21" s="2252"/>
      <c r="D21" s="2252"/>
      <c r="E21" s="2252"/>
      <c r="F21" s="2252"/>
      <c r="G21" s="2252"/>
      <c r="H21" s="2252"/>
      <c r="I21" s="2252"/>
      <c r="J21" s="2252"/>
      <c r="K21" s="2252"/>
      <c r="L21" s="2252"/>
      <c r="M21" s="307"/>
      <c r="N21" s="254"/>
      <c r="AJ21" s="116"/>
    </row>
    <row r="22" spans="1:38" s="254" customFormat="1" ht="18.75" customHeight="1">
      <c r="A22" s="529"/>
      <c r="B22" s="2256" t="s">
        <v>976</v>
      </c>
      <c r="C22" s="2256"/>
      <c r="D22" s="2256"/>
      <c r="E22" s="2088"/>
      <c r="F22" s="2088"/>
      <c r="G22" s="2088"/>
      <c r="H22" s="2088"/>
      <c r="I22" s="2088"/>
      <c r="J22" s="2088"/>
      <c r="K22" s="2088"/>
      <c r="L22" s="2088"/>
      <c r="M22" s="311"/>
      <c r="N22" s="6"/>
      <c r="O22" s="6"/>
      <c r="AJ22" s="255"/>
    </row>
    <row r="23" spans="1:38" s="254" customFormat="1" ht="18.75" customHeight="1">
      <c r="A23" s="433"/>
      <c r="B23" s="2253" t="s">
        <v>697</v>
      </c>
      <c r="C23" s="2071"/>
      <c r="D23" s="2071"/>
      <c r="E23" s="2261"/>
      <c r="F23" s="2253" t="s">
        <v>366</v>
      </c>
      <c r="G23" s="2071"/>
      <c r="H23" s="2071"/>
      <c r="I23" s="2261"/>
      <c r="J23" s="2253" t="s">
        <v>698</v>
      </c>
      <c r="K23" s="2071"/>
      <c r="L23" s="2071"/>
      <c r="M23" s="311"/>
      <c r="N23" s="6"/>
      <c r="O23" s="6"/>
      <c r="AJ23" s="255"/>
    </row>
    <row r="24" spans="1:38" s="254" customFormat="1" ht="18.75" customHeight="1">
      <c r="A24" s="433"/>
      <c r="B24" s="602" t="s">
        <v>183</v>
      </c>
      <c r="C24" s="604" t="s">
        <v>182</v>
      </c>
      <c r="D24" s="606" t="s">
        <v>181</v>
      </c>
      <c r="E24" s="2262"/>
      <c r="F24" s="608" t="s">
        <v>183</v>
      </c>
      <c r="G24" s="608" t="s">
        <v>182</v>
      </c>
      <c r="H24" s="609" t="s">
        <v>181</v>
      </c>
      <c r="I24" s="2262"/>
      <c r="J24" s="608" t="s">
        <v>183</v>
      </c>
      <c r="K24" s="608" t="s">
        <v>182</v>
      </c>
      <c r="L24" s="609" t="s">
        <v>181</v>
      </c>
      <c r="M24"/>
      <c r="N24" s="311"/>
      <c r="O24" s="311"/>
      <c r="P24" s="6"/>
      <c r="Q24" s="6"/>
      <c r="AL24" s="255"/>
    </row>
    <row r="25" spans="1:38" s="254" customFormat="1" ht="18.75" customHeight="1">
      <c r="A25" s="462" t="s">
        <v>906</v>
      </c>
      <c r="B25" s="603"/>
      <c r="C25" s="605"/>
      <c r="D25" s="510"/>
      <c r="E25" s="2263"/>
      <c r="F25" s="518"/>
      <c r="G25" s="518"/>
      <c r="H25" s="525"/>
      <c r="I25" s="2263"/>
      <c r="J25" s="518"/>
      <c r="K25" s="518"/>
      <c r="L25" s="525"/>
      <c r="M25"/>
      <c r="N25" s="311"/>
      <c r="O25" s="311"/>
      <c r="P25" s="6"/>
      <c r="Q25" s="6"/>
      <c r="AL25" s="255"/>
    </row>
    <row r="26" spans="1:38" ht="37.5" customHeight="1">
      <c r="A26" s="462" t="s">
        <v>721</v>
      </c>
      <c r="B26" s="2244"/>
      <c r="C26" s="2245"/>
      <c r="D26" s="2245"/>
      <c r="E26" s="2245"/>
      <c r="F26" s="2245"/>
      <c r="G26" s="2245"/>
      <c r="H26" s="2245"/>
      <c r="I26" s="2245"/>
      <c r="J26" s="2245"/>
      <c r="K26" s="2245"/>
      <c r="L26" s="2245"/>
      <c r="M26" s="311"/>
      <c r="N26" s="254"/>
      <c r="AJ26" s="116"/>
    </row>
    <row r="27" spans="1:38" customFormat="1" ht="24.95" customHeight="1">
      <c r="H27" s="311"/>
      <c r="I27" s="311"/>
      <c r="J27" s="311"/>
      <c r="K27" s="311"/>
    </row>
    <row r="28" spans="1:38" ht="18.75" customHeight="1">
      <c r="A28" s="2143" t="s">
        <v>692</v>
      </c>
      <c r="B28" s="2243"/>
      <c r="C28" s="2243"/>
      <c r="D28" s="2243"/>
      <c r="E28" s="2243"/>
      <c r="F28" s="2243"/>
      <c r="G28" s="2243"/>
      <c r="H28" s="311"/>
      <c r="I28" s="311"/>
      <c r="J28" s="311"/>
      <c r="K28" s="311"/>
      <c r="AH28" s="116"/>
    </row>
    <row r="29" spans="1:38" ht="18.75" customHeight="1">
      <c r="A29" s="2056"/>
      <c r="B29" s="1877" t="s">
        <v>367</v>
      </c>
      <c r="C29" s="1877"/>
      <c r="D29" s="1877" t="s">
        <v>366</v>
      </c>
      <c r="E29" s="1877"/>
      <c r="F29" s="1877" t="s">
        <v>365</v>
      </c>
      <c r="G29" s="1877"/>
      <c r="H29" s="311"/>
      <c r="I29" s="311"/>
      <c r="J29" s="311"/>
      <c r="K29" s="311"/>
    </row>
    <row r="30" spans="1:38" ht="18.75" customHeight="1">
      <c r="A30" s="2070"/>
      <c r="B30" s="2246" t="str">
        <f>IF('3.8 Performances Protocoles'!$E$56="","",'3.8 Performances Protocoles'!$E$56)</f>
        <v/>
      </c>
      <c r="C30" s="2246"/>
      <c r="D30" s="2246" t="str">
        <f>IF('3.8 Performances Protocoles'!$G$56="","",'3.8 Performances Protocoles'!$G$56)</f>
        <v/>
      </c>
      <c r="E30" s="2246"/>
      <c r="F30" s="2247" t="str">
        <f>IF('3.8 Performances Protocoles'!$I$56="","",'3.8 Performances Protocoles'!$I$56)</f>
        <v/>
      </c>
      <c r="G30" s="2248"/>
      <c r="H30" s="306"/>
    </row>
    <row r="31" spans="1:38" ht="18.75" customHeight="1">
      <c r="A31" s="2056" t="s">
        <v>111</v>
      </c>
      <c r="B31" s="2056"/>
      <c r="C31" s="2056"/>
      <c r="D31" s="2056"/>
      <c r="E31" s="2056"/>
      <c r="F31" s="2056"/>
      <c r="G31" s="2056"/>
      <c r="H31" s="306"/>
    </row>
    <row r="32" spans="1:38" ht="18.75" customHeight="1">
      <c r="A32" s="649" t="s">
        <v>497</v>
      </c>
      <c r="B32" s="524" t="s">
        <v>494</v>
      </c>
      <c r="C32" s="452" t="s">
        <v>496</v>
      </c>
      <c r="D32" s="524" t="s">
        <v>494</v>
      </c>
      <c r="E32" s="452" t="s">
        <v>496</v>
      </c>
      <c r="F32" s="524" t="s">
        <v>494</v>
      </c>
      <c r="G32" s="463" t="s">
        <v>496</v>
      </c>
      <c r="H32" s="307"/>
    </row>
    <row r="33" spans="1:8" s="311" customFormat="1" ht="18.75" customHeight="1">
      <c r="A33" s="712">
        <v>3.0000000000000001E-3</v>
      </c>
      <c r="B33" s="614"/>
      <c r="C33" s="615" t="str">
        <f>IF(B18="","",B18)</f>
        <v/>
      </c>
      <c r="D33" s="614"/>
      <c r="E33" s="615" t="str">
        <f>IF(B19="","",B19)</f>
        <v/>
      </c>
      <c r="F33" s="614"/>
      <c r="G33" s="616" t="str">
        <f>IF(B20="","",B20)</f>
        <v/>
      </c>
      <c r="H33" s="610"/>
    </row>
    <row r="34" spans="1:8" s="311" customFormat="1" ht="18.75" customHeight="1">
      <c r="A34" s="712">
        <v>5.0000000000000001E-3</v>
      </c>
      <c r="B34" s="620"/>
      <c r="C34" s="621" t="str">
        <f>IF(C18="","",C18)</f>
        <v/>
      </c>
      <c r="D34" s="620"/>
      <c r="E34" s="621" t="str">
        <f>IF(C19="","",C19)</f>
        <v/>
      </c>
      <c r="F34" s="620"/>
      <c r="G34" s="622" t="str">
        <f>IF(C20="","",C20)</f>
        <v/>
      </c>
      <c r="H34" s="611"/>
    </row>
    <row r="35" spans="1:8" s="311" customFormat="1" ht="18.75" customHeight="1">
      <c r="A35" s="712">
        <v>0.01</v>
      </c>
      <c r="B35" s="620"/>
      <c r="C35" s="621" t="str">
        <f>IF(D18="","",D18)</f>
        <v/>
      </c>
      <c r="D35" s="620"/>
      <c r="E35" s="621" t="str">
        <f>IF(D19="","",D19)</f>
        <v/>
      </c>
      <c r="F35" s="620"/>
      <c r="G35" s="622" t="str">
        <f>IF(D20="","",D20)</f>
        <v/>
      </c>
      <c r="H35" s="611"/>
    </row>
    <row r="36" spans="1:8" s="311" customFormat="1" ht="18.75" customHeight="1">
      <c r="A36" s="646" t="s">
        <v>11</v>
      </c>
      <c r="B36" s="620"/>
      <c r="C36" s="621" t="str">
        <f>IF(E18="","",E18)</f>
        <v/>
      </c>
      <c r="D36" s="620"/>
      <c r="E36" s="621" t="str">
        <f>IF(E19="","",E19)</f>
        <v/>
      </c>
      <c r="F36" s="620"/>
      <c r="G36" s="622" t="str">
        <f>IF(E20="","",E20)</f>
        <v/>
      </c>
      <c r="H36" s="611"/>
    </row>
    <row r="37" spans="1:8" s="311" customFormat="1" ht="18.75" customHeight="1">
      <c r="A37" s="646" t="s">
        <v>10</v>
      </c>
      <c r="B37" s="620"/>
      <c r="C37" s="621" t="str">
        <f>IF(F18="","",F18)</f>
        <v/>
      </c>
      <c r="D37" s="620"/>
      <c r="E37" s="621" t="str">
        <f>IF(F19="","",F19)</f>
        <v/>
      </c>
      <c r="F37" s="620"/>
      <c r="G37" s="622" t="str">
        <f>IF(F20="","",F20)</f>
        <v/>
      </c>
      <c r="H37" s="611"/>
    </row>
    <row r="38" spans="1:8" s="311" customFormat="1" ht="18.75" customHeight="1">
      <c r="A38" s="646" t="s">
        <v>9</v>
      </c>
      <c r="B38" s="617"/>
      <c r="C38" s="618" t="str">
        <f>IF(G18="","",G18)</f>
        <v/>
      </c>
      <c r="D38" s="617"/>
      <c r="E38" s="618" t="str">
        <f>IF(G19="","",G19)</f>
        <v/>
      </c>
      <c r="F38" s="617"/>
      <c r="G38" s="619" t="str">
        <f>IF(G20="","",G20)</f>
        <v/>
      </c>
      <c r="H38" s="611"/>
    </row>
    <row r="39" spans="1:8" s="311" customFormat="1" ht="18.75" customHeight="1">
      <c r="A39" s="2131" t="s">
        <v>495</v>
      </c>
      <c r="B39" s="2131"/>
      <c r="C39" s="2131"/>
      <c r="D39" s="2131"/>
      <c r="E39" s="2131"/>
      <c r="F39" s="2131"/>
      <c r="G39" s="2131"/>
      <c r="H39" s="246"/>
    </row>
    <row r="40" spans="1:8" s="311" customFormat="1" ht="18.75" customHeight="1">
      <c r="A40" s="649" t="s">
        <v>57</v>
      </c>
      <c r="B40" s="524" t="s">
        <v>498</v>
      </c>
      <c r="C40" s="452" t="s">
        <v>496</v>
      </c>
      <c r="D40" s="524" t="s">
        <v>498</v>
      </c>
      <c r="E40" s="452" t="s">
        <v>496</v>
      </c>
      <c r="F40" s="524" t="s">
        <v>498</v>
      </c>
      <c r="G40" s="463" t="s">
        <v>496</v>
      </c>
      <c r="H40" s="307"/>
    </row>
    <row r="41" spans="1:8" s="311" customFormat="1" ht="18.75" customHeight="1">
      <c r="A41" s="646">
        <v>3</v>
      </c>
      <c r="B41" s="614"/>
      <c r="C41" s="615" t="str">
        <f>IF(H18="","",H18)</f>
        <v/>
      </c>
      <c r="D41" s="614"/>
      <c r="E41" s="615" t="str">
        <f>IF(H18="","",H18)</f>
        <v/>
      </c>
      <c r="F41" s="614"/>
      <c r="G41" s="616" t="str">
        <f>IF(H20="","",H20)</f>
        <v/>
      </c>
      <c r="H41" s="610"/>
    </row>
    <row r="42" spans="1:8" s="311" customFormat="1" ht="18.75" customHeight="1">
      <c r="A42" s="646">
        <v>6</v>
      </c>
      <c r="B42" s="620"/>
      <c r="C42" s="621" t="str">
        <f>IF(I18="","",I18)</f>
        <v/>
      </c>
      <c r="D42" s="620"/>
      <c r="E42" s="621" t="str">
        <f>IF(I19="","",I19)</f>
        <v/>
      </c>
      <c r="F42" s="620"/>
      <c r="G42" s="622" t="str">
        <f>IF(I20="","",I20)</f>
        <v/>
      </c>
      <c r="H42" s="611"/>
    </row>
    <row r="43" spans="1:8" s="311" customFormat="1" ht="18.75" customHeight="1">
      <c r="A43" s="646">
        <v>9</v>
      </c>
      <c r="B43" s="620"/>
      <c r="C43" s="621" t="str">
        <f>IF(J18="","",J18)</f>
        <v/>
      </c>
      <c r="D43" s="620"/>
      <c r="E43" s="621" t="str">
        <f>IF(J19="","",J19)</f>
        <v/>
      </c>
      <c r="F43" s="620"/>
      <c r="G43" s="622" t="str">
        <f>IF(J20="","",J20)</f>
        <v/>
      </c>
      <c r="H43" s="611"/>
    </row>
    <row r="44" spans="1:8" s="311" customFormat="1" ht="18.75" customHeight="1">
      <c r="A44" s="646">
        <v>12</v>
      </c>
      <c r="B44" s="620"/>
      <c r="C44" s="621" t="str">
        <f>IF(K18="","",K18)</f>
        <v/>
      </c>
      <c r="D44" s="620"/>
      <c r="E44" s="621" t="str">
        <f>IF(K19="","",K19)</f>
        <v/>
      </c>
      <c r="F44" s="620"/>
      <c r="G44" s="622" t="str">
        <f>IF(K20="","",K20)</f>
        <v/>
      </c>
      <c r="H44" s="611"/>
    </row>
    <row r="45" spans="1:8" s="311" customFormat="1" ht="18.75" customHeight="1">
      <c r="A45" s="646">
        <v>15</v>
      </c>
      <c r="B45" s="620"/>
      <c r="C45" s="621" t="str">
        <f>IF(L18="","",L18)</f>
        <v/>
      </c>
      <c r="D45" s="620"/>
      <c r="E45" s="621" t="str">
        <f>IF(L19="","",L19)</f>
        <v/>
      </c>
      <c r="F45" s="620"/>
      <c r="G45" s="622" t="str">
        <f>IF(L20="","",L20)</f>
        <v/>
      </c>
      <c r="H45" s="611"/>
    </row>
    <row r="46" spans="1:8" ht="37.5" customHeight="1">
      <c r="A46" s="451" t="s">
        <v>73</v>
      </c>
      <c r="B46" s="2061"/>
      <c r="C46" s="2258"/>
      <c r="D46" s="2258"/>
      <c r="E46" s="2258"/>
      <c r="F46" s="2258"/>
      <c r="G46" s="2258"/>
      <c r="H46" s="612"/>
    </row>
    <row r="47" spans="1:8" ht="37.5" customHeight="1">
      <c r="A47" s="451" t="s">
        <v>738</v>
      </c>
      <c r="B47" s="2114"/>
      <c r="C47" s="2149"/>
      <c r="D47" s="2149"/>
      <c r="E47" s="2149"/>
      <c r="F47" s="2149"/>
      <c r="G47" s="2149"/>
      <c r="H47" s="613"/>
    </row>
    <row r="48" spans="1:8" ht="20.100000000000001" customHeight="1">
      <c r="C48" s="304"/>
      <c r="D48" s="304"/>
      <c r="E48" s="304"/>
      <c r="F48" s="304"/>
      <c r="G48" s="304"/>
    </row>
    <row r="49" spans="1:34" ht="0.75" customHeight="1"/>
    <row r="50" spans="1:34" ht="18.75" customHeight="1">
      <c r="A50" s="2143" t="s">
        <v>420</v>
      </c>
      <c r="B50" s="2143"/>
      <c r="C50" s="2143"/>
      <c r="D50" s="2143"/>
      <c r="E50" s="2143"/>
      <c r="F50" s="2143"/>
      <c r="G50" s="2143"/>
      <c r="H50" s="2088"/>
      <c r="I50" s="2088"/>
      <c r="J50" s="2088"/>
    </row>
    <row r="51" spans="1:34" ht="18.75" customHeight="1">
      <c r="A51" s="578"/>
      <c r="B51" s="2203" t="s">
        <v>367</v>
      </c>
      <c r="C51" s="2203"/>
      <c r="D51" s="2203"/>
      <c r="E51" s="2203" t="s">
        <v>366</v>
      </c>
      <c r="F51" s="2203"/>
      <c r="G51" s="2203"/>
      <c r="H51" s="2204" t="s">
        <v>365</v>
      </c>
      <c r="I51" s="2131"/>
      <c r="J51" s="2131"/>
    </row>
    <row r="52" spans="1:34" ht="18.75" customHeight="1">
      <c r="A52" s="579" t="s">
        <v>638</v>
      </c>
      <c r="B52" s="2246" t="str">
        <f>IF('3.8 Performances Protocoles'!$E$56="","",'3.8 Performances Protocoles'!$E$56)</f>
        <v/>
      </c>
      <c r="C52" s="2246"/>
      <c r="D52" s="2246"/>
      <c r="E52" s="2246" t="str">
        <f>IF('3.8 Performances Protocoles'!$G$56="","",'3.8 Performances Protocoles'!$G$56)</f>
        <v/>
      </c>
      <c r="F52" s="2246"/>
      <c r="G52" s="2246"/>
      <c r="H52" s="2247" t="str">
        <f>IF('3.8 Performances Protocoles'!$I$56="","",'3.8 Performances Protocoles'!$I$56)</f>
        <v/>
      </c>
      <c r="I52" s="2248"/>
      <c r="J52" s="2248"/>
    </row>
    <row r="53" spans="1:34" s="311" customFormat="1" ht="18.75" customHeight="1">
      <c r="A53" s="623"/>
      <c r="B53" s="650" t="s">
        <v>183</v>
      </c>
      <c r="C53" s="650" t="s">
        <v>182</v>
      </c>
      <c r="D53" s="650" t="s">
        <v>181</v>
      </c>
      <c r="E53" s="650" t="s">
        <v>183</v>
      </c>
      <c r="F53" s="650" t="s">
        <v>182</v>
      </c>
      <c r="G53" s="650" t="s">
        <v>181</v>
      </c>
      <c r="H53" s="651" t="s">
        <v>183</v>
      </c>
      <c r="I53" s="648" t="s">
        <v>182</v>
      </c>
      <c r="J53" s="648" t="s">
        <v>181</v>
      </c>
    </row>
    <row r="54" spans="1:34" s="311" customFormat="1" ht="18.75" customHeight="1">
      <c r="A54" s="546" t="s">
        <v>216</v>
      </c>
      <c r="B54" s="527"/>
      <c r="C54" s="527"/>
      <c r="D54" s="527"/>
      <c r="E54" s="527"/>
      <c r="F54" s="527"/>
      <c r="G54" s="527"/>
      <c r="H54" s="627"/>
      <c r="I54" s="527"/>
      <c r="J54" s="528"/>
    </row>
    <row r="55" spans="1:34" s="311" customFormat="1" ht="18.75" customHeight="1">
      <c r="A55" s="546" t="s">
        <v>215</v>
      </c>
      <c r="B55" s="518"/>
      <c r="C55" s="518"/>
      <c r="D55" s="518"/>
      <c r="E55" s="518"/>
      <c r="F55" s="518"/>
      <c r="G55" s="518"/>
      <c r="H55" s="628"/>
      <c r="I55" s="518"/>
      <c r="J55" s="525"/>
    </row>
    <row r="56" spans="1:34" s="311" customFormat="1" ht="18.75" customHeight="1">
      <c r="A56" s="546" t="s">
        <v>488</v>
      </c>
      <c r="B56" s="518"/>
      <c r="C56" s="518"/>
      <c r="D56" s="518"/>
      <c r="E56" s="518"/>
      <c r="F56" s="518"/>
      <c r="G56" s="518"/>
      <c r="H56" s="628"/>
      <c r="I56" s="518"/>
      <c r="J56" s="525"/>
    </row>
    <row r="57" spans="1:34" s="311" customFormat="1" ht="18.75" customHeight="1">
      <c r="A57" s="579" t="s">
        <v>473</v>
      </c>
      <c r="B57" s="624" t="str">
        <f t="shared" ref="B57:J57" si="0">IF(OR(B54="",B55="", B56=""),"",(B54-B55)/B56)</f>
        <v/>
      </c>
      <c r="C57" s="624" t="str">
        <f t="shared" si="0"/>
        <v/>
      </c>
      <c r="D57" s="624" t="str">
        <f t="shared" si="0"/>
        <v/>
      </c>
      <c r="E57" s="624" t="str">
        <f t="shared" si="0"/>
        <v/>
      </c>
      <c r="F57" s="624" t="str">
        <f t="shared" si="0"/>
        <v/>
      </c>
      <c r="G57" s="624" t="str">
        <f t="shared" si="0"/>
        <v/>
      </c>
      <c r="H57" s="629" t="str">
        <f t="shared" si="0"/>
        <v/>
      </c>
      <c r="I57" s="624" t="str">
        <f t="shared" si="0"/>
        <v/>
      </c>
      <c r="J57" s="625" t="str">
        <f t="shared" si="0"/>
        <v/>
      </c>
    </row>
    <row r="58" spans="1:34" s="311" customFormat="1" ht="18.75" customHeight="1">
      <c r="A58" s="546" t="s">
        <v>485</v>
      </c>
      <c r="B58" s="575" t="str">
        <f>IF(OR(B57="",B$25=""),"",ABS(B57-B$25)/B$25)</f>
        <v/>
      </c>
      <c r="C58" s="575" t="str">
        <f>IF(OR(C57="",C$25=""),"",ABS(C57-C$25)/C$25)</f>
        <v/>
      </c>
      <c r="D58" s="575" t="str">
        <f>IF(OR(D57="",D$25=""),"",ABS(D57-D$25)/D$25)</f>
        <v/>
      </c>
      <c r="E58" s="575" t="str">
        <f>IF(OR(E57="",F$25=""),"",ABS(E57-F$25)/F$25)</f>
        <v/>
      </c>
      <c r="F58" s="575" t="str">
        <f>IF(OR(F57="",G$25=""),"",ABS(F57-G$25)/G$25)</f>
        <v/>
      </c>
      <c r="G58" s="575" t="str">
        <f>IF(OR(G57="",H$25=""),"",ABS(G57-H$25)/H$25)</f>
        <v/>
      </c>
      <c r="H58" s="630" t="str">
        <f>IF(OR(H57="",J$25=""),"",ABS(H57-J$25)/J$25)</f>
        <v/>
      </c>
      <c r="I58" s="575" t="str">
        <f>IF(OR(I57="",K$25=""),"",ABS(I57-K$25)/K$25)</f>
        <v/>
      </c>
      <c r="J58" s="576" t="str">
        <f>IF(OR(J57="",L$25=""),"",ABS(J57-L$25)/L$25)</f>
        <v/>
      </c>
    </row>
    <row r="59" spans="1:34" s="311" customFormat="1" ht="18.75" customHeight="1">
      <c r="A59" s="579" t="s">
        <v>476</v>
      </c>
      <c r="B59" s="483" t="str">
        <f t="shared" ref="B59:J59" si="1">IF(B58="","",IF(B58&gt;15%,"Non conforme","Conforme"))</f>
        <v/>
      </c>
      <c r="C59" s="483" t="str">
        <f t="shared" si="1"/>
        <v/>
      </c>
      <c r="D59" s="483" t="str">
        <f t="shared" si="1"/>
        <v/>
      </c>
      <c r="E59" s="483" t="str">
        <f t="shared" si="1"/>
        <v/>
      </c>
      <c r="F59" s="483" t="str">
        <f t="shared" si="1"/>
        <v/>
      </c>
      <c r="G59" s="483" t="str">
        <f t="shared" si="1"/>
        <v/>
      </c>
      <c r="H59" s="631" t="str">
        <f t="shared" si="1"/>
        <v/>
      </c>
      <c r="I59" s="483" t="str">
        <f t="shared" si="1"/>
        <v/>
      </c>
      <c r="J59" s="626" t="str">
        <f t="shared" si="1"/>
        <v/>
      </c>
    </row>
    <row r="60" spans="1:34" ht="37.5" customHeight="1">
      <c r="A60" s="451" t="s">
        <v>73</v>
      </c>
      <c r="B60" s="2061"/>
      <c r="C60" s="2249"/>
      <c r="D60" s="2249"/>
      <c r="E60" s="2249"/>
      <c r="F60" s="2249"/>
      <c r="G60" s="2249"/>
      <c r="H60" s="2249"/>
      <c r="I60" s="2249"/>
      <c r="J60" s="2249"/>
    </row>
    <row r="61" spans="1:34" ht="37.5" customHeight="1">
      <c r="A61" s="451" t="s">
        <v>738</v>
      </c>
      <c r="B61" s="2047"/>
      <c r="C61" s="2250"/>
      <c r="D61" s="2250"/>
      <c r="E61" s="2250"/>
      <c r="F61" s="2250"/>
      <c r="G61" s="2250"/>
      <c r="H61" s="2251"/>
      <c r="I61" s="2251"/>
      <c r="J61" s="2251"/>
    </row>
    <row r="62" spans="1:34" ht="22.5" customHeight="1">
      <c r="B62" s="8"/>
    </row>
    <row r="63" spans="1:34" ht="23.25" customHeight="1">
      <c r="A63" s="2214" t="s">
        <v>545</v>
      </c>
      <c r="B63" s="2215"/>
      <c r="C63" s="106"/>
      <c r="D63" s="106"/>
      <c r="E63" s="106"/>
      <c r="F63" s="106"/>
      <c r="G63" s="106"/>
      <c r="H63" s="106"/>
      <c r="I63" s="106"/>
      <c r="J63" s="106"/>
      <c r="K63" s="34"/>
      <c r="L63" s="34"/>
      <c r="M63" s="34"/>
      <c r="N63" s="34"/>
      <c r="O63" s="34"/>
      <c r="P63" s="34"/>
      <c r="AG63" s="34"/>
    </row>
    <row r="64" spans="1:34" ht="20.100000000000001" customHeight="1">
      <c r="A64" s="251"/>
      <c r="B64" s="252"/>
      <c r="C64" s="253"/>
      <c r="D64" s="253"/>
      <c r="E64" s="253"/>
      <c r="F64" s="253"/>
      <c r="G64" s="253"/>
      <c r="H64" s="253"/>
      <c r="I64" s="253"/>
      <c r="J64" s="253"/>
      <c r="AH64" s="116"/>
    </row>
    <row r="65" spans="1:38" ht="24.95" customHeight="1">
      <c r="A65" s="2260" t="s">
        <v>696</v>
      </c>
      <c r="B65" s="2260"/>
      <c r="C65" s="2260"/>
      <c r="D65" s="2260"/>
      <c r="E65" s="2260"/>
      <c r="F65" s="2260"/>
      <c r="G65" s="2260"/>
      <c r="H65" s="2260"/>
      <c r="I65" s="2260"/>
      <c r="J65" s="2260"/>
      <c r="K65" s="2260"/>
      <c r="L65" s="2260"/>
      <c r="M65" s="71"/>
      <c r="AH65" s="116"/>
    </row>
    <row r="66" spans="1:38" ht="24.95" customHeight="1">
      <c r="A66" s="791"/>
      <c r="B66" s="1898" t="s">
        <v>499</v>
      </c>
      <c r="C66" s="1898"/>
      <c r="D66" s="1898"/>
      <c r="E66" s="1898"/>
      <c r="F66" s="1898"/>
      <c r="G66" s="1898"/>
      <c r="H66" s="1821" t="s">
        <v>977</v>
      </c>
      <c r="I66" s="1800"/>
      <c r="J66" s="1800"/>
      <c r="K66" s="1800"/>
      <c r="L66" s="1800"/>
      <c r="M66" s="597"/>
      <c r="AJ66" s="116"/>
    </row>
    <row r="67" spans="1:38" ht="24.95" customHeight="1">
      <c r="A67" s="600"/>
      <c r="B67" s="435" t="s">
        <v>183</v>
      </c>
      <c r="C67" s="435" t="s">
        <v>182</v>
      </c>
      <c r="D67" s="553" t="s">
        <v>181</v>
      </c>
      <c r="E67" s="558" t="s">
        <v>493</v>
      </c>
      <c r="F67" s="558" t="s">
        <v>492</v>
      </c>
      <c r="G67" s="558" t="s">
        <v>491</v>
      </c>
      <c r="H67" s="558" t="s">
        <v>11</v>
      </c>
      <c r="I67" s="558" t="s">
        <v>500</v>
      </c>
      <c r="J67" s="558" t="s">
        <v>501</v>
      </c>
      <c r="K67" s="558" t="s">
        <v>502</v>
      </c>
      <c r="L67" s="601" t="s">
        <v>503</v>
      </c>
      <c r="M67" s="598"/>
      <c r="AJ67" s="116"/>
    </row>
    <row r="68" spans="1:38" ht="24.95" customHeight="1">
      <c r="A68" s="462" t="s">
        <v>697</v>
      </c>
      <c r="B68" s="527"/>
      <c r="C68" s="527"/>
      <c r="D68" s="527"/>
      <c r="E68" s="468"/>
      <c r="F68" s="468"/>
      <c r="G68" s="446"/>
      <c r="H68" s="468"/>
      <c r="I68" s="446"/>
      <c r="J68" s="468"/>
      <c r="K68" s="446"/>
      <c r="L68" s="589"/>
      <c r="M68" s="577"/>
      <c r="AJ68" s="116"/>
    </row>
    <row r="69" spans="1:38" ht="24.95" customHeight="1">
      <c r="A69" s="433" t="s">
        <v>700</v>
      </c>
      <c r="B69" s="518"/>
      <c r="C69" s="518"/>
      <c r="D69" s="518"/>
      <c r="E69" s="474"/>
      <c r="F69" s="474"/>
      <c r="G69" s="448"/>
      <c r="H69" s="474"/>
      <c r="I69" s="448"/>
      <c r="J69" s="474"/>
      <c r="K69" s="448"/>
      <c r="L69" s="590"/>
      <c r="M69" s="599"/>
      <c r="AJ69" s="116"/>
    </row>
    <row r="70" spans="1:38" s="254" customFormat="1" ht="24.95" customHeight="1">
      <c r="A70" s="433" t="s">
        <v>365</v>
      </c>
      <c r="B70" s="518"/>
      <c r="C70" s="518"/>
      <c r="D70" s="518"/>
      <c r="E70" s="474"/>
      <c r="F70" s="474"/>
      <c r="G70" s="448"/>
      <c r="H70" s="474"/>
      <c r="I70" s="448"/>
      <c r="J70" s="474"/>
      <c r="K70" s="448"/>
      <c r="L70" s="590"/>
      <c r="M70" s="577"/>
      <c r="N70" s="6"/>
      <c r="O70" s="6"/>
      <c r="AJ70" s="255"/>
    </row>
    <row r="71" spans="1:38" ht="37.5" customHeight="1">
      <c r="A71" s="462" t="s">
        <v>133</v>
      </c>
      <c r="B71" s="2244"/>
      <c r="C71" s="2252"/>
      <c r="D71" s="2252"/>
      <c r="E71" s="2252"/>
      <c r="F71" s="2252"/>
      <c r="G71" s="2252"/>
      <c r="H71" s="2252"/>
      <c r="I71" s="2252"/>
      <c r="J71" s="2252"/>
      <c r="K71" s="2252"/>
      <c r="L71" s="2252"/>
      <c r="M71" s="307"/>
      <c r="N71" s="254"/>
      <c r="AJ71" s="116"/>
    </row>
    <row r="72" spans="1:38" s="254" customFormat="1" ht="18.75" customHeight="1">
      <c r="A72" s="529"/>
      <c r="B72" s="2256" t="s">
        <v>976</v>
      </c>
      <c r="C72" s="2256"/>
      <c r="D72" s="2256"/>
      <c r="E72" s="2088"/>
      <c r="F72" s="2088"/>
      <c r="G72" s="2088"/>
      <c r="H72" s="2088"/>
      <c r="I72" s="2088"/>
      <c r="J72" s="2088"/>
      <c r="K72" s="2088"/>
      <c r="L72" s="2088"/>
      <c r="M72" s="311"/>
      <c r="N72" s="6"/>
      <c r="O72" s="6"/>
      <c r="AJ72" s="255"/>
    </row>
    <row r="73" spans="1:38" s="254" customFormat="1" ht="18.75" customHeight="1">
      <c r="A73" s="433"/>
      <c r="B73" s="2253" t="s">
        <v>697</v>
      </c>
      <c r="C73" s="2071"/>
      <c r="D73" s="2071"/>
      <c r="E73" s="2254"/>
      <c r="F73" s="2253" t="s">
        <v>366</v>
      </c>
      <c r="G73" s="2071"/>
      <c r="H73" s="2071"/>
      <c r="I73" s="2254"/>
      <c r="J73" s="2253" t="s">
        <v>698</v>
      </c>
      <c r="K73" s="2071"/>
      <c r="L73" s="2071"/>
      <c r="M73" s="311"/>
      <c r="N73" s="6"/>
      <c r="O73" s="6"/>
      <c r="AJ73" s="255"/>
    </row>
    <row r="74" spans="1:38" s="254" customFormat="1" ht="18.75" customHeight="1">
      <c r="A74" s="433"/>
      <c r="B74" s="632" t="s">
        <v>183</v>
      </c>
      <c r="C74" s="560" t="s">
        <v>182</v>
      </c>
      <c r="D74" s="607" t="s">
        <v>181</v>
      </c>
      <c r="E74" s="2077"/>
      <c r="F74" s="560" t="s">
        <v>183</v>
      </c>
      <c r="G74" s="560" t="s">
        <v>182</v>
      </c>
      <c r="H74" s="607" t="s">
        <v>181</v>
      </c>
      <c r="I74" s="2077"/>
      <c r="J74" s="560" t="s">
        <v>183</v>
      </c>
      <c r="K74" s="560" t="s">
        <v>182</v>
      </c>
      <c r="L74" s="607" t="s">
        <v>181</v>
      </c>
      <c r="M74" s="311"/>
      <c r="N74" s="311"/>
      <c r="O74" s="311"/>
      <c r="P74" s="6"/>
      <c r="Q74" s="6"/>
      <c r="AL74" s="255"/>
    </row>
    <row r="75" spans="1:38" s="254" customFormat="1" ht="18.75" customHeight="1">
      <c r="A75" s="462" t="s">
        <v>906</v>
      </c>
      <c r="B75" s="526"/>
      <c r="C75" s="527"/>
      <c r="D75" s="528"/>
      <c r="E75" s="2255"/>
      <c r="F75" s="527"/>
      <c r="G75" s="501"/>
      <c r="H75" s="528"/>
      <c r="I75" s="2255"/>
      <c r="J75" s="527"/>
      <c r="K75" s="501"/>
      <c r="L75" s="528"/>
      <c r="M75" s="311"/>
      <c r="N75" s="311"/>
      <c r="O75" s="311"/>
      <c r="P75" s="6"/>
      <c r="Q75" s="6"/>
      <c r="AL75" s="255"/>
    </row>
    <row r="76" spans="1:38" ht="37.5" customHeight="1">
      <c r="A76" s="462" t="s">
        <v>721</v>
      </c>
      <c r="B76" s="2244"/>
      <c r="C76" s="2245"/>
      <c r="D76" s="2245"/>
      <c r="E76" s="2245"/>
      <c r="F76" s="2245"/>
      <c r="G76" s="2245"/>
      <c r="H76" s="2245"/>
      <c r="I76" s="2245"/>
      <c r="J76" s="2245"/>
      <c r="K76" s="2245"/>
      <c r="L76" s="2245"/>
      <c r="M76" s="311"/>
      <c r="N76" s="254"/>
      <c r="AJ76" s="116"/>
    </row>
    <row r="77" spans="1:38" s="311" customFormat="1" ht="24.95" customHeight="1"/>
    <row r="78" spans="1:38" ht="18.75" customHeight="1">
      <c r="A78" s="2143" t="s">
        <v>692</v>
      </c>
      <c r="B78" s="2243"/>
      <c r="C78" s="2243"/>
      <c r="D78" s="2243"/>
      <c r="E78" s="2243"/>
      <c r="F78" s="2243"/>
      <c r="G78" s="2243"/>
      <c r="H78" s="311"/>
      <c r="I78" s="311"/>
      <c r="J78" s="311"/>
      <c r="K78" s="311"/>
      <c r="AH78" s="116"/>
    </row>
    <row r="79" spans="1:38" ht="18.75" customHeight="1">
      <c r="A79" s="2070"/>
      <c r="B79" s="1787" t="s">
        <v>367</v>
      </c>
      <c r="C79" s="1787"/>
      <c r="D79" s="1787" t="s">
        <v>366</v>
      </c>
      <c r="E79" s="1787"/>
      <c r="F79" s="2259" t="s">
        <v>365</v>
      </c>
      <c r="G79" s="1877"/>
      <c r="H79" s="311"/>
      <c r="I79" s="311"/>
      <c r="J79" s="311"/>
      <c r="K79" s="311"/>
    </row>
    <row r="80" spans="1:38" ht="18.75" customHeight="1">
      <c r="A80" s="2070"/>
      <c r="B80" s="2246" t="str">
        <f>IF('3.8 Performances Protocoles'!$E$67="","",'3.8 Performances Protocoles'!$E$67)</f>
        <v/>
      </c>
      <c r="C80" s="2246"/>
      <c r="D80" s="2246" t="str">
        <f>IF('3.8 Performances Protocoles'!$G$67="","",'3.8 Performances Protocoles'!$G$67)</f>
        <v/>
      </c>
      <c r="E80" s="2246"/>
      <c r="F80" s="2247" t="str">
        <f>IF('3.8 Performances Protocoles'!$I$67="","",'3.8 Performances Protocoles'!$I$67)</f>
        <v/>
      </c>
      <c r="G80" s="2248"/>
      <c r="H80" s="306"/>
    </row>
    <row r="81" spans="1:8" ht="18.75" customHeight="1">
      <c r="A81" s="2056" t="s">
        <v>111</v>
      </c>
      <c r="B81" s="2056"/>
      <c r="C81" s="2056"/>
      <c r="D81" s="2056"/>
      <c r="E81" s="2056"/>
      <c r="F81" s="2056"/>
      <c r="G81" s="2056"/>
      <c r="H81" s="306"/>
    </row>
    <row r="82" spans="1:8" ht="18.75" customHeight="1">
      <c r="A82" s="649" t="s">
        <v>497</v>
      </c>
      <c r="B82" s="524" t="s">
        <v>494</v>
      </c>
      <c r="C82" s="452" t="s">
        <v>496</v>
      </c>
      <c r="D82" s="524" t="s">
        <v>494</v>
      </c>
      <c r="E82" s="452" t="s">
        <v>496</v>
      </c>
      <c r="F82" s="524" t="s">
        <v>494</v>
      </c>
      <c r="G82" s="463" t="s">
        <v>496</v>
      </c>
      <c r="H82" s="307"/>
    </row>
    <row r="83" spans="1:8" s="311" customFormat="1" ht="18.75" customHeight="1">
      <c r="A83" s="712">
        <v>3.0000000000000001E-3</v>
      </c>
      <c r="B83" s="614"/>
      <c r="C83" s="615" t="str">
        <f>IF($B68="","",$B68)</f>
        <v/>
      </c>
      <c r="D83" s="614"/>
      <c r="E83" s="615" t="str">
        <f>IF($B69="","",$B69)</f>
        <v/>
      </c>
      <c r="F83" s="614"/>
      <c r="G83" s="616" t="str">
        <f>IF($B70="","",$B70)</f>
        <v/>
      </c>
      <c r="H83" s="610"/>
    </row>
    <row r="84" spans="1:8" s="311" customFormat="1" ht="18.75" customHeight="1">
      <c r="A84" s="712">
        <v>5.0000000000000001E-3</v>
      </c>
      <c r="B84" s="620"/>
      <c r="C84" s="621" t="str">
        <f>IF($C68="","",$C68)</f>
        <v/>
      </c>
      <c r="D84" s="620"/>
      <c r="E84" s="621" t="str">
        <f>IF($C69="","",$C69)</f>
        <v/>
      </c>
      <c r="F84" s="620"/>
      <c r="G84" s="622" t="str">
        <f>IF($C70="","",$C70)</f>
        <v/>
      </c>
      <c r="H84" s="611"/>
    </row>
    <row r="85" spans="1:8" s="311" customFormat="1" ht="18.75" customHeight="1">
      <c r="A85" s="712">
        <v>0.01</v>
      </c>
      <c r="B85" s="620"/>
      <c r="C85" s="621" t="str">
        <f>IF($D68="","",$D68)</f>
        <v/>
      </c>
      <c r="D85" s="620"/>
      <c r="E85" s="621" t="str">
        <f>IF($D69="","",$D69)</f>
        <v/>
      </c>
      <c r="F85" s="620"/>
      <c r="G85" s="622" t="str">
        <f>IF($D70="","",$D70)</f>
        <v/>
      </c>
      <c r="H85" s="611"/>
    </row>
    <row r="86" spans="1:8" s="311" customFormat="1" ht="18.75" customHeight="1">
      <c r="A86" s="646" t="s">
        <v>11</v>
      </c>
      <c r="B86" s="620"/>
      <c r="C86" s="621" t="str">
        <f>IF($E68="","",$E68)</f>
        <v/>
      </c>
      <c r="D86" s="620"/>
      <c r="E86" s="621" t="str">
        <f>IF($E69="","",$E69)</f>
        <v/>
      </c>
      <c r="F86" s="620"/>
      <c r="G86" s="622" t="str">
        <f>IF($E70="","",$E70)</f>
        <v/>
      </c>
      <c r="H86" s="611"/>
    </row>
    <row r="87" spans="1:8" s="311" customFormat="1" ht="18.75" customHeight="1">
      <c r="A87" s="646" t="s">
        <v>10</v>
      </c>
      <c r="B87" s="620"/>
      <c r="C87" s="621" t="str">
        <f>IF($F68="","",$F68)</f>
        <v/>
      </c>
      <c r="D87" s="620"/>
      <c r="E87" s="621" t="str">
        <f>IF($F69="","",$F69)</f>
        <v/>
      </c>
      <c r="F87" s="620"/>
      <c r="G87" s="622" t="str">
        <f>IF($F70="","",$F70)</f>
        <v/>
      </c>
      <c r="H87" s="611"/>
    </row>
    <row r="88" spans="1:8" s="311" customFormat="1" ht="18.75" customHeight="1">
      <c r="A88" s="646" t="s">
        <v>1080</v>
      </c>
      <c r="B88" s="617"/>
      <c r="C88" s="618" t="str">
        <f>IF($G68="","",$G68)</f>
        <v/>
      </c>
      <c r="D88" s="617"/>
      <c r="E88" s="618" t="str">
        <f>IF($G69="","",$G69)</f>
        <v/>
      </c>
      <c r="F88" s="617"/>
      <c r="G88" s="619" t="str">
        <f>IF($G70="","",$G70)</f>
        <v/>
      </c>
      <c r="H88" s="611"/>
    </row>
    <row r="89" spans="1:8" s="311" customFormat="1" ht="18.75" customHeight="1">
      <c r="A89" s="2131" t="s">
        <v>495</v>
      </c>
      <c r="B89" s="2131"/>
      <c r="C89" s="2131"/>
      <c r="D89" s="2131"/>
      <c r="E89" s="2131"/>
      <c r="F89" s="2131"/>
      <c r="G89" s="2131"/>
      <c r="H89" s="246"/>
    </row>
    <row r="90" spans="1:8" s="311" customFormat="1" ht="18.75" customHeight="1">
      <c r="A90" s="649" t="s">
        <v>57</v>
      </c>
      <c r="B90" s="524" t="s">
        <v>498</v>
      </c>
      <c r="C90" s="452" t="s">
        <v>496</v>
      </c>
      <c r="D90" s="524" t="s">
        <v>498</v>
      </c>
      <c r="E90" s="452" t="s">
        <v>496</v>
      </c>
      <c r="F90" s="524" t="s">
        <v>498</v>
      </c>
      <c r="G90" s="463" t="s">
        <v>496</v>
      </c>
      <c r="H90" s="307"/>
    </row>
    <row r="91" spans="1:8" s="311" customFormat="1" ht="18.75" customHeight="1">
      <c r="A91" s="646">
        <v>3</v>
      </c>
      <c r="B91" s="614"/>
      <c r="C91" s="615" t="str">
        <f>IF($H$68="","",$H$68)</f>
        <v/>
      </c>
      <c r="D91" s="614"/>
      <c r="E91" s="615" t="str">
        <f>IF($H$69="","",$H$69)</f>
        <v/>
      </c>
      <c r="F91" s="614"/>
      <c r="G91" s="616" t="str">
        <f>IF($H$70="","",$H$70)</f>
        <v/>
      </c>
      <c r="H91" s="610"/>
    </row>
    <row r="92" spans="1:8" s="311" customFormat="1" ht="18.75" customHeight="1">
      <c r="A92" s="646">
        <v>6</v>
      </c>
      <c r="B92" s="620"/>
      <c r="C92" s="621" t="str">
        <f>IF($I$68="","",$I$68)</f>
        <v/>
      </c>
      <c r="D92" s="620"/>
      <c r="E92" s="621" t="str">
        <f>IF($I$69="","",$I$69)</f>
        <v/>
      </c>
      <c r="F92" s="620"/>
      <c r="G92" s="622" t="str">
        <f>IF($I$70="","",$I$70)</f>
        <v/>
      </c>
      <c r="H92" s="611"/>
    </row>
    <row r="93" spans="1:8" s="311" customFormat="1" ht="18.75" customHeight="1">
      <c r="A93" s="646">
        <v>9</v>
      </c>
      <c r="B93" s="620"/>
      <c r="C93" s="621" t="str">
        <f>IF($J$68="","",$J$68)</f>
        <v/>
      </c>
      <c r="D93" s="620"/>
      <c r="E93" s="621" t="str">
        <f>IF($J$69="","",$J$69)</f>
        <v/>
      </c>
      <c r="F93" s="620"/>
      <c r="G93" s="622" t="str">
        <f>IF($J$70="","",$J$70)</f>
        <v/>
      </c>
      <c r="H93" s="611"/>
    </row>
    <row r="94" spans="1:8" s="311" customFormat="1" ht="18.75" customHeight="1">
      <c r="A94" s="646">
        <v>12</v>
      </c>
      <c r="B94" s="620"/>
      <c r="C94" s="621" t="str">
        <f>IF($K$68="","",$K$68)</f>
        <v/>
      </c>
      <c r="D94" s="620"/>
      <c r="E94" s="621" t="str">
        <f>IF($K$69="","",$K$69)</f>
        <v/>
      </c>
      <c r="F94" s="620"/>
      <c r="G94" s="622" t="str">
        <f>IF($K$70="","",$K$70)</f>
        <v/>
      </c>
      <c r="H94" s="611"/>
    </row>
    <row r="95" spans="1:8" s="311" customFormat="1" ht="18.75" customHeight="1">
      <c r="A95" s="646">
        <v>15</v>
      </c>
      <c r="B95" s="620"/>
      <c r="C95" s="621" t="str">
        <f>IF($L$68="","",$L$68)</f>
        <v/>
      </c>
      <c r="D95" s="620"/>
      <c r="E95" s="621" t="str">
        <f>IF($L$69="","",$L$69)</f>
        <v/>
      </c>
      <c r="F95" s="620"/>
      <c r="G95" s="622" t="str">
        <f>IF($L$70="","",$L$70)</f>
        <v/>
      </c>
      <c r="H95" s="611"/>
    </row>
    <row r="96" spans="1:8" ht="37.5" customHeight="1">
      <c r="A96" s="451" t="s">
        <v>73</v>
      </c>
      <c r="B96" s="2061"/>
      <c r="C96" s="2258"/>
      <c r="D96" s="2258"/>
      <c r="E96" s="2258"/>
      <c r="F96" s="2258"/>
      <c r="G96" s="2258"/>
      <c r="H96" s="612"/>
    </row>
    <row r="97" spans="1:10" ht="37.5" customHeight="1">
      <c r="A97" s="451" t="s">
        <v>71</v>
      </c>
      <c r="B97" s="2047"/>
      <c r="C97" s="2257"/>
      <c r="D97" s="2257"/>
      <c r="E97" s="2257"/>
      <c r="F97" s="2257"/>
      <c r="G97" s="2257"/>
      <c r="H97" s="613"/>
    </row>
    <row r="98" spans="1:10" ht="20.100000000000001" customHeight="1">
      <c r="C98" s="304"/>
      <c r="D98" s="304"/>
      <c r="E98" s="304"/>
      <c r="F98" s="304"/>
      <c r="G98" s="304"/>
    </row>
    <row r="99" spans="1:10" ht="0.75" customHeight="1"/>
    <row r="100" spans="1:10" ht="18.75" customHeight="1">
      <c r="A100" s="2143" t="s">
        <v>420</v>
      </c>
      <c r="B100" s="2143"/>
      <c r="C100" s="2143"/>
      <c r="D100" s="2143"/>
      <c r="E100" s="2143"/>
      <c r="F100" s="2143"/>
      <c r="G100" s="2143"/>
      <c r="H100" s="2088"/>
      <c r="I100" s="2088"/>
      <c r="J100" s="2088"/>
    </row>
    <row r="101" spans="1:10" ht="18.75" customHeight="1">
      <c r="A101" s="578"/>
      <c r="B101" s="2203" t="s">
        <v>367</v>
      </c>
      <c r="C101" s="2203"/>
      <c r="D101" s="2203"/>
      <c r="E101" s="2203" t="s">
        <v>366</v>
      </c>
      <c r="F101" s="2203"/>
      <c r="G101" s="2203"/>
      <c r="H101" s="2204" t="s">
        <v>365</v>
      </c>
      <c r="I101" s="2131"/>
      <c r="J101" s="2131"/>
    </row>
    <row r="102" spans="1:10" ht="18.75" customHeight="1">
      <c r="A102" s="579" t="s">
        <v>649</v>
      </c>
      <c r="B102" s="2246" t="str">
        <f>IF('3.8 Performances Protocoles'!$E$67="","",'3.8 Performances Protocoles'!$E$67)</f>
        <v/>
      </c>
      <c r="C102" s="2246"/>
      <c r="D102" s="2246"/>
      <c r="E102" s="2246" t="str">
        <f>IF('3.8 Performances Protocoles'!$G$67="","",'3.8 Performances Protocoles'!$G$67)</f>
        <v/>
      </c>
      <c r="F102" s="2246"/>
      <c r="G102" s="2246"/>
      <c r="H102" s="2247" t="str">
        <f>IF('3.8 Performances Protocoles'!$I$67="","",'3.8 Performances Protocoles'!$I$67)</f>
        <v/>
      </c>
      <c r="I102" s="2248"/>
      <c r="J102" s="2248"/>
    </row>
    <row r="103" spans="1:10" s="311" customFormat="1" ht="18.75" customHeight="1">
      <c r="A103" s="623"/>
      <c r="B103" s="507" t="s">
        <v>183</v>
      </c>
      <c r="C103" s="507" t="s">
        <v>182</v>
      </c>
      <c r="D103" s="507" t="s">
        <v>181</v>
      </c>
      <c r="E103" s="507" t="s">
        <v>183</v>
      </c>
      <c r="F103" s="507" t="s">
        <v>182</v>
      </c>
      <c r="G103" s="507" t="s">
        <v>181</v>
      </c>
      <c r="H103" s="507" t="s">
        <v>183</v>
      </c>
      <c r="I103" s="507" t="s">
        <v>182</v>
      </c>
      <c r="J103" s="506" t="s">
        <v>181</v>
      </c>
    </row>
    <row r="104" spans="1:10" s="311" customFormat="1" ht="18.75" customHeight="1">
      <c r="A104" s="546" t="s">
        <v>216</v>
      </c>
      <c r="B104" s="527"/>
      <c r="C104" s="527"/>
      <c r="D104" s="527"/>
      <c r="E104" s="527"/>
      <c r="F104" s="527"/>
      <c r="G104" s="527"/>
      <c r="H104" s="527"/>
      <c r="I104" s="527"/>
      <c r="J104" s="528"/>
    </row>
    <row r="105" spans="1:10" s="311" customFormat="1" ht="18.75" customHeight="1">
      <c r="A105" s="546" t="s">
        <v>215</v>
      </c>
      <c r="B105" s="518"/>
      <c r="C105" s="518"/>
      <c r="D105" s="518"/>
      <c r="E105" s="518"/>
      <c r="F105" s="518"/>
      <c r="G105" s="518"/>
      <c r="H105" s="518"/>
      <c r="I105" s="518"/>
      <c r="J105" s="525"/>
    </row>
    <row r="106" spans="1:10" s="311" customFormat="1" ht="18.75" customHeight="1">
      <c r="A106" s="546" t="s">
        <v>488</v>
      </c>
      <c r="B106" s="518"/>
      <c r="C106" s="518"/>
      <c r="D106" s="518"/>
      <c r="E106" s="518"/>
      <c r="F106" s="518"/>
      <c r="G106" s="518"/>
      <c r="H106" s="518"/>
      <c r="I106" s="518"/>
      <c r="J106" s="525"/>
    </row>
    <row r="107" spans="1:10" s="311" customFormat="1" ht="18.75" customHeight="1">
      <c r="A107" s="579" t="s">
        <v>473</v>
      </c>
      <c r="B107" s="624" t="str">
        <f t="shared" ref="B107:J107" si="2">IF(OR(B104="",B105="", B106=""),"",(B104-B105)/B106)</f>
        <v/>
      </c>
      <c r="C107" s="624" t="str">
        <f t="shared" si="2"/>
        <v/>
      </c>
      <c r="D107" s="624" t="str">
        <f t="shared" si="2"/>
        <v/>
      </c>
      <c r="E107" s="624" t="str">
        <f t="shared" si="2"/>
        <v/>
      </c>
      <c r="F107" s="624" t="str">
        <f t="shared" si="2"/>
        <v/>
      </c>
      <c r="G107" s="624" t="str">
        <f t="shared" si="2"/>
        <v/>
      </c>
      <c r="H107" s="624" t="str">
        <f t="shared" si="2"/>
        <v/>
      </c>
      <c r="I107" s="624" t="str">
        <f t="shared" si="2"/>
        <v/>
      </c>
      <c r="J107" s="625" t="str">
        <f t="shared" si="2"/>
        <v/>
      </c>
    </row>
    <row r="108" spans="1:10" s="311" customFormat="1" ht="18.75" customHeight="1">
      <c r="A108" s="546" t="s">
        <v>485</v>
      </c>
      <c r="B108" s="575" t="str">
        <f>IF(OR(B107="",B$75=""),"",ABS(B107-B$75)/B$75)</f>
        <v/>
      </c>
      <c r="C108" s="575" t="str">
        <f>IF(OR(C107="",C$75=""),"",ABS(C107-C$75)/C$75)</f>
        <v/>
      </c>
      <c r="D108" s="575" t="str">
        <f>IF(OR(D107="",D$75=""),"",ABS(D107-D$75)/D$75)</f>
        <v/>
      </c>
      <c r="E108" s="575" t="str">
        <f>IF(OR(E107="",F$75=""),"",ABS(E107-F$75)/F$75)</f>
        <v/>
      </c>
      <c r="F108" s="575" t="str">
        <f>IF(OR(F107="",G$75=""),"",ABS(F107-G$75)/G$75)</f>
        <v/>
      </c>
      <c r="G108" s="575" t="str">
        <f>IF(OR(G107="",H$75=""),"",ABS(G107-H$75)/H$75)</f>
        <v/>
      </c>
      <c r="H108" s="575" t="str">
        <f>IF(OR(H107="",J$75=""),"",ABS(H107-J$75)/J$75)</f>
        <v/>
      </c>
      <c r="I108" s="575" t="str">
        <f>IF(OR(I107="",K$75=""),"",ABS(I107-K$75)/K$75)</f>
        <v/>
      </c>
      <c r="J108" s="576" t="str">
        <f>IF(OR(J107="",L$75=""),"",ABS(J107-L$75)/L$75)</f>
        <v/>
      </c>
    </row>
    <row r="109" spans="1:10" s="311" customFormat="1" ht="18.75" customHeight="1">
      <c r="A109" s="579" t="s">
        <v>476</v>
      </c>
      <c r="B109" s="483" t="str">
        <f t="shared" ref="B109:J109" si="3">IF(B108="","",IF(B108&gt;15%,"Non conforme","Conforme"))</f>
        <v/>
      </c>
      <c r="C109" s="483" t="str">
        <f t="shared" si="3"/>
        <v/>
      </c>
      <c r="D109" s="483" t="str">
        <f t="shared" si="3"/>
        <v/>
      </c>
      <c r="E109" s="483" t="str">
        <f t="shared" si="3"/>
        <v/>
      </c>
      <c r="F109" s="483" t="str">
        <f t="shared" si="3"/>
        <v/>
      </c>
      <c r="G109" s="483" t="str">
        <f t="shared" si="3"/>
        <v/>
      </c>
      <c r="H109" s="483" t="str">
        <f t="shared" si="3"/>
        <v/>
      </c>
      <c r="I109" s="483" t="str">
        <f t="shared" si="3"/>
        <v/>
      </c>
      <c r="J109" s="626" t="str">
        <f t="shared" si="3"/>
        <v/>
      </c>
    </row>
    <row r="110" spans="1:10" ht="37.5" customHeight="1">
      <c r="A110" s="451" t="s">
        <v>73</v>
      </c>
      <c r="B110" s="2061"/>
      <c r="C110" s="2249"/>
      <c r="D110" s="2249"/>
      <c r="E110" s="2249"/>
      <c r="F110" s="2249"/>
      <c r="G110" s="2249"/>
      <c r="H110" s="2249"/>
      <c r="I110" s="2249"/>
      <c r="J110" s="2249"/>
    </row>
    <row r="111" spans="1:10" ht="37.5" customHeight="1">
      <c r="A111" s="451" t="s">
        <v>738</v>
      </c>
      <c r="B111" s="2047"/>
      <c r="C111" s="2250"/>
      <c r="D111" s="2250"/>
      <c r="E111" s="2250"/>
      <c r="F111" s="2250"/>
      <c r="G111" s="2250"/>
      <c r="H111" s="2251"/>
      <c r="I111" s="2251"/>
      <c r="J111" s="2251"/>
    </row>
  </sheetData>
  <sheetProtection password="DDA1" sheet="1" objects="1" scenarios="1" selectLockedCells="1"/>
  <mergeCells count="73">
    <mergeCell ref="A8:K8"/>
    <mergeCell ref="A9:K9"/>
    <mergeCell ref="A7:K7"/>
    <mergeCell ref="A1:K1"/>
    <mergeCell ref="A3:K3"/>
    <mergeCell ref="A5:K5"/>
    <mergeCell ref="B21:L21"/>
    <mergeCell ref="B23:D23"/>
    <mergeCell ref="A15:L15"/>
    <mergeCell ref="A11:K11"/>
    <mergeCell ref="A13:B13"/>
    <mergeCell ref="H16:L16"/>
    <mergeCell ref="B16:G16"/>
    <mergeCell ref="B111:J111"/>
    <mergeCell ref="A65:L65"/>
    <mergeCell ref="B22:L22"/>
    <mergeCell ref="F23:H23"/>
    <mergeCell ref="J23:L23"/>
    <mergeCell ref="I23:I25"/>
    <mergeCell ref="E23:E25"/>
    <mergeCell ref="A63:B63"/>
    <mergeCell ref="A29:A30"/>
    <mergeCell ref="B102:D102"/>
    <mergeCell ref="E102:G102"/>
    <mergeCell ref="H102:J102"/>
    <mergeCell ref="B29:C29"/>
    <mergeCell ref="D29:E29"/>
    <mergeCell ref="F30:G30"/>
    <mergeCell ref="A39:G39"/>
    <mergeCell ref="B46:G46"/>
    <mergeCell ref="B47:G47"/>
    <mergeCell ref="A50:J50"/>
    <mergeCell ref="B110:J110"/>
    <mergeCell ref="A81:G81"/>
    <mergeCell ref="A89:G89"/>
    <mergeCell ref="B96:G96"/>
    <mergeCell ref="F79:G79"/>
    <mergeCell ref="B80:C80"/>
    <mergeCell ref="D80:E80"/>
    <mergeCell ref="F80:G80"/>
    <mergeCell ref="B76:L76"/>
    <mergeCell ref="A78:G78"/>
    <mergeCell ref="A79:A80"/>
    <mergeCell ref="B79:C79"/>
    <mergeCell ref="D79:E79"/>
    <mergeCell ref="A100:J100"/>
    <mergeCell ref="B101:D101"/>
    <mergeCell ref="E101:G101"/>
    <mergeCell ref="H101:J101"/>
    <mergeCell ref="B97:G97"/>
    <mergeCell ref="B71:L71"/>
    <mergeCell ref="B73:D73"/>
    <mergeCell ref="E73:E75"/>
    <mergeCell ref="F73:H73"/>
    <mergeCell ref="I73:I75"/>
    <mergeCell ref="J73:L73"/>
    <mergeCell ref="B72:L72"/>
    <mergeCell ref="A28:G28"/>
    <mergeCell ref="B26:L26"/>
    <mergeCell ref="B66:G66"/>
    <mergeCell ref="H66:L66"/>
    <mergeCell ref="B52:D52"/>
    <mergeCell ref="E52:G52"/>
    <mergeCell ref="H52:J52"/>
    <mergeCell ref="B60:J60"/>
    <mergeCell ref="B51:D51"/>
    <mergeCell ref="E51:G51"/>
    <mergeCell ref="H51:J51"/>
    <mergeCell ref="F29:G29"/>
    <mergeCell ref="B30:C30"/>
    <mergeCell ref="D30:E30"/>
    <mergeCell ref="B61:J61"/>
    <mergeCell ref="A31:G31"/>
  </mergeCells>
  <printOptions horizontalCentered="1" verticalCentered="1"/>
  <pageMargins left="0.31496062992125984" right="0.31496062992125984" top="0.55118110236220474" bottom="0.35433070866141736" header="0.31496062992125984" footer="0.51181102362204722"/>
  <pageSetup scale="45" orientation="landscape" r:id="rId1"/>
  <headerFooter>
    <oddFooter>&amp;L&amp;10CECR - Outil de compilation des données
Gabarit disponible au www.chus.qc.ca/cecr&amp;C&amp;10&amp;A
&amp;R&amp;10Contrôle de qualité TDM - volet physicien ou ingénieur</oddFooter>
  </headerFooter>
  <rowBreaks count="1" manualBreakCount="1">
    <brk id="61"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1"/>
  <sheetViews>
    <sheetView showGridLines="0" zoomScaleNormal="100" zoomScalePageLayoutView="50" workbookViewId="0">
      <selection activeCell="C24" sqref="C24:D24"/>
    </sheetView>
  </sheetViews>
  <sheetFormatPr baseColWidth="10" defaultRowHeight="15.75" customHeight="1"/>
  <cols>
    <col min="1" max="1" width="42.140625" style="6" customWidth="1"/>
    <col min="2" max="2" width="18.5703125" style="6" customWidth="1"/>
    <col min="3" max="4" width="16.5703125" style="6" customWidth="1"/>
    <col min="5" max="5" width="19.85546875" style="6" customWidth="1"/>
    <col min="6" max="6" width="16.5703125" style="6" customWidth="1"/>
    <col min="7" max="7" width="22" style="6" customWidth="1"/>
    <col min="8" max="8" width="16.5703125" style="6" customWidth="1"/>
    <col min="9" max="9" width="21.28515625" style="6" customWidth="1"/>
    <col min="10" max="11" width="16.5703125" style="6" customWidth="1"/>
    <col min="12" max="12" width="20.42578125" style="6" customWidth="1"/>
    <col min="13" max="13" width="20.85546875" style="6" customWidth="1"/>
    <col min="14" max="14" width="19.85546875" style="6" customWidth="1"/>
    <col min="15" max="15" width="15.5703125" style="6" customWidth="1"/>
    <col min="16" max="16" width="18.5703125" style="6" customWidth="1"/>
    <col min="17" max="17" width="20.85546875" style="6" customWidth="1"/>
    <col min="18" max="18" width="20.7109375" style="6" customWidth="1"/>
    <col min="19" max="19" width="15.28515625" style="6" customWidth="1"/>
    <col min="20" max="20" width="15.85546875" style="6" customWidth="1"/>
    <col min="21" max="21" width="24.140625" style="6" customWidth="1"/>
    <col min="22" max="22" width="29.42578125" style="6" customWidth="1"/>
    <col min="23" max="23" width="16.140625" style="6" customWidth="1"/>
    <col min="24" max="24" width="19.85546875" style="6" customWidth="1"/>
    <col min="25" max="25" width="11.42578125" style="6"/>
    <col min="26" max="26" width="13.7109375" style="6" customWidth="1"/>
    <col min="27" max="27" width="11.42578125" style="6"/>
    <col min="28" max="28" width="14.85546875" style="6" customWidth="1"/>
    <col min="29" max="29" width="14.42578125" style="6" customWidth="1"/>
    <col min="30" max="30" width="10.28515625" style="6" customWidth="1"/>
    <col min="31" max="31" width="15.42578125" style="6" customWidth="1"/>
    <col min="32" max="32" width="19.7109375" style="6" customWidth="1"/>
    <col min="33" max="33" width="19.5703125" style="6" hidden="1" customWidth="1"/>
    <col min="34" max="34" width="19.7109375" style="6" customWidth="1"/>
    <col min="35" max="16384" width="11.42578125" style="6"/>
  </cols>
  <sheetData>
    <row r="1" spans="1:33" s="3" customFormat="1" ht="30" customHeight="1">
      <c r="A1" s="2161" t="s">
        <v>317</v>
      </c>
      <c r="B1" s="2161"/>
      <c r="C1" s="2161"/>
      <c r="D1" s="2161"/>
      <c r="E1" s="2161"/>
      <c r="F1" s="2161"/>
      <c r="G1" s="2161"/>
      <c r="H1" s="2161"/>
      <c r="I1" s="2161"/>
      <c r="J1" s="2161"/>
      <c r="K1" s="2161"/>
      <c r="L1" s="69"/>
      <c r="M1" s="69"/>
      <c r="N1" s="69"/>
      <c r="O1" s="69"/>
      <c r="P1" s="69"/>
      <c r="Q1" s="125"/>
      <c r="R1" s="125"/>
      <c r="S1" s="125"/>
      <c r="T1" s="125"/>
      <c r="U1" s="125"/>
      <c r="V1" s="125"/>
      <c r="W1" s="125"/>
    </row>
    <row r="2" spans="1:33" s="311" customFormat="1" ht="13.5" customHeight="1">
      <c r="Q2" s="34"/>
      <c r="R2" s="34"/>
      <c r="S2" s="34"/>
      <c r="T2" s="34"/>
      <c r="U2" s="34"/>
      <c r="V2" s="34"/>
      <c r="W2" s="34"/>
    </row>
    <row r="3" spans="1:33" s="152" customFormat="1" ht="30" customHeight="1">
      <c r="A3" s="1777" t="s">
        <v>881</v>
      </c>
      <c r="B3" s="1777"/>
      <c r="C3" s="1777"/>
      <c r="D3" s="1777"/>
      <c r="E3" s="1777"/>
      <c r="F3" s="1777"/>
      <c r="G3" s="1777"/>
      <c r="H3" s="1777"/>
      <c r="I3" s="1777"/>
      <c r="J3" s="1777"/>
      <c r="K3" s="1777"/>
      <c r="L3" s="69"/>
      <c r="M3" s="69"/>
      <c r="N3" s="69"/>
      <c r="O3" s="69"/>
      <c r="P3" s="69"/>
      <c r="Q3" s="34"/>
      <c r="R3" s="34"/>
      <c r="S3" s="34"/>
      <c r="T3" s="34"/>
      <c r="U3" s="34"/>
      <c r="V3" s="34"/>
      <c r="W3" s="34"/>
    </row>
    <row r="4" spans="1:33" ht="18.75" customHeight="1"/>
    <row r="5" spans="1:33" ht="27" customHeight="1">
      <c r="A5" s="2318" t="s">
        <v>59</v>
      </c>
      <c r="B5" s="2242"/>
      <c r="C5" s="2242"/>
      <c r="D5" s="2242"/>
      <c r="E5" s="2242"/>
      <c r="F5" s="2242"/>
      <c r="G5" s="2242"/>
      <c r="H5" s="2242"/>
      <c r="I5" s="2242"/>
      <c r="J5" s="2242"/>
      <c r="K5" s="2242"/>
      <c r="N5" s="34"/>
      <c r="O5" s="34"/>
      <c r="P5" s="34"/>
      <c r="Q5" s="34"/>
      <c r="R5" s="34"/>
      <c r="S5" s="34"/>
      <c r="T5" s="34"/>
      <c r="U5" s="34"/>
      <c r="V5" s="34"/>
      <c r="W5" s="34"/>
    </row>
    <row r="6" spans="1:33" ht="7.5" customHeight="1"/>
    <row r="7" spans="1:33" ht="20.25" hidden="1" customHeight="1">
      <c r="A7" s="106"/>
      <c r="B7" s="8"/>
      <c r="C7" s="106"/>
      <c r="D7" s="106"/>
      <c r="E7" s="8"/>
      <c r="F7" s="106"/>
      <c r="G7" s="106"/>
      <c r="H7" s="106"/>
      <c r="I7" s="106"/>
      <c r="J7" s="106"/>
    </row>
    <row r="8" spans="1:33" ht="7.5" customHeight="1">
      <c r="G8" s="8"/>
      <c r="H8" s="8"/>
      <c r="I8" s="8"/>
      <c r="J8" s="8"/>
    </row>
    <row r="9" spans="1:33" ht="15" customHeight="1">
      <c r="A9" s="1779" t="s">
        <v>699</v>
      </c>
      <c r="B9" s="1742"/>
      <c r="C9" s="1742"/>
      <c r="D9" s="1742"/>
      <c r="E9" s="1742"/>
      <c r="F9" s="1742"/>
      <c r="G9" s="1742"/>
      <c r="H9" s="1742"/>
      <c r="I9" s="1742"/>
      <c r="J9" s="1742"/>
      <c r="K9" s="1742"/>
      <c r="L9" s="34"/>
      <c r="M9" s="34"/>
      <c r="N9" s="34"/>
      <c r="O9" s="34"/>
      <c r="P9" s="34"/>
      <c r="Q9" s="34"/>
      <c r="R9" s="34"/>
      <c r="S9" s="34"/>
      <c r="T9" s="34"/>
      <c r="U9" s="34"/>
      <c r="V9" s="34"/>
      <c r="W9" s="34"/>
      <c r="X9" s="34"/>
      <c r="Y9" s="34"/>
      <c r="AG9" s="7" t="s">
        <v>131</v>
      </c>
    </row>
    <row r="10" spans="1:33" ht="15" customHeight="1">
      <c r="A10" s="1917" t="s">
        <v>907</v>
      </c>
      <c r="B10" s="1917"/>
      <c r="C10" s="1917"/>
      <c r="D10" s="1917"/>
      <c r="E10" s="1917"/>
      <c r="F10" s="1917"/>
      <c r="G10" s="1917"/>
      <c r="H10" s="1917"/>
      <c r="I10" s="1917"/>
      <c r="J10" s="1917"/>
      <c r="K10" s="1917"/>
      <c r="L10" s="34"/>
      <c r="M10" s="34"/>
      <c r="N10" s="34"/>
      <c r="O10" s="34"/>
      <c r="P10" s="34"/>
      <c r="AG10" s="270" t="s">
        <v>132</v>
      </c>
    </row>
    <row r="11" spans="1:33" ht="15" customHeight="1">
      <c r="A11" s="1989" t="s">
        <v>978</v>
      </c>
      <c r="B11" s="1989"/>
      <c r="C11" s="1989"/>
      <c r="D11" s="1989"/>
      <c r="E11" s="1989"/>
      <c r="F11" s="1989"/>
      <c r="G11" s="1989"/>
      <c r="H11" s="1989"/>
      <c r="I11" s="1989"/>
      <c r="J11" s="1989"/>
      <c r="K11" s="1989"/>
      <c r="L11" s="34"/>
      <c r="M11" s="34"/>
      <c r="N11" s="34"/>
      <c r="O11" s="34"/>
      <c r="P11" s="34"/>
      <c r="AG11" s="256" t="s">
        <v>369</v>
      </c>
    </row>
    <row r="12" spans="1:33" ht="15" customHeight="1">
      <c r="A12" s="1730" t="s">
        <v>358</v>
      </c>
      <c r="B12" s="1730"/>
      <c r="C12" s="1730"/>
      <c r="D12" s="1730"/>
      <c r="E12" s="1730"/>
      <c r="F12" s="1730"/>
      <c r="G12" s="1730"/>
      <c r="H12" s="1730"/>
      <c r="I12" s="1730"/>
      <c r="J12" s="1730"/>
      <c r="K12" s="1730"/>
      <c r="L12" s="34"/>
      <c r="M12" s="34"/>
      <c r="N12" s="34"/>
      <c r="O12" s="34"/>
      <c r="P12" s="34"/>
    </row>
    <row r="13" spans="1:33" ht="15" customHeight="1">
      <c r="A13" s="1887" t="s">
        <v>286</v>
      </c>
      <c r="B13" s="1887"/>
      <c r="C13" s="1887"/>
      <c r="D13" s="1887"/>
      <c r="E13" s="1887"/>
      <c r="F13" s="1887"/>
      <c r="G13" s="1887"/>
      <c r="H13" s="1887"/>
      <c r="I13" s="1887"/>
      <c r="J13" s="1887"/>
      <c r="K13" s="1887"/>
      <c r="L13" s="34"/>
      <c r="M13" s="34"/>
      <c r="N13" s="34"/>
      <c r="O13" s="34"/>
      <c r="P13" s="34"/>
    </row>
    <row r="14" spans="1:33" ht="15" customHeight="1">
      <c r="A14" s="1887" t="s">
        <v>287</v>
      </c>
      <c r="B14" s="1887"/>
      <c r="C14" s="1887"/>
      <c r="D14" s="1887"/>
      <c r="E14" s="1887"/>
      <c r="F14" s="1887"/>
      <c r="G14" s="1887"/>
      <c r="H14" s="1887"/>
      <c r="I14" s="1887"/>
      <c r="J14" s="1887"/>
      <c r="K14" s="1887"/>
      <c r="L14" s="34"/>
      <c r="M14" s="34"/>
      <c r="N14" s="34"/>
      <c r="O14" s="34"/>
      <c r="P14" s="34"/>
    </row>
    <row r="15" spans="1:33" ht="15" customHeight="1">
      <c r="A15" s="1917" t="s">
        <v>878</v>
      </c>
      <c r="B15" s="1887"/>
      <c r="C15" s="1887"/>
      <c r="D15" s="1887"/>
      <c r="E15" s="1887"/>
      <c r="F15" s="1887"/>
      <c r="G15" s="1887"/>
      <c r="H15" s="1887"/>
      <c r="I15" s="1887"/>
      <c r="J15" s="1887"/>
      <c r="K15" s="1887"/>
      <c r="L15" s="34"/>
      <c r="M15" s="34"/>
      <c r="N15" s="34"/>
      <c r="O15" s="34"/>
      <c r="P15" s="34"/>
    </row>
    <row r="16" spans="1:33" s="34" customFormat="1" ht="7.5" customHeight="1">
      <c r="G16" s="106"/>
      <c r="H16" s="106"/>
      <c r="AG16" s="6"/>
    </row>
    <row r="17" spans="1:37" ht="17.25" customHeight="1">
      <c r="A17" s="1917" t="s">
        <v>893</v>
      </c>
      <c r="B17" s="1887"/>
      <c r="C17" s="1887"/>
      <c r="D17" s="1887"/>
      <c r="E17" s="1887"/>
      <c r="F17" s="1887"/>
      <c r="G17" s="1887"/>
      <c r="H17" s="1887"/>
      <c r="I17" s="1887"/>
      <c r="J17" s="1887"/>
      <c r="K17" s="1887"/>
      <c r="L17" s="34"/>
      <c r="M17" s="34"/>
      <c r="N17" s="34"/>
      <c r="O17" s="34"/>
      <c r="P17" s="34"/>
      <c r="AG17" s="34"/>
    </row>
    <row r="18" spans="1:37" ht="20.25" customHeight="1">
      <c r="A18" s="106"/>
      <c r="B18" s="106"/>
      <c r="C18" s="106"/>
      <c r="D18" s="106"/>
      <c r="E18" s="106"/>
      <c r="F18" s="106"/>
      <c r="G18" s="106"/>
      <c r="H18" s="106"/>
      <c r="I18" s="106"/>
      <c r="J18" s="106"/>
      <c r="K18" s="34"/>
      <c r="L18" s="34"/>
      <c r="M18" s="34"/>
      <c r="N18" s="34"/>
      <c r="O18" s="34"/>
      <c r="P18" s="34"/>
      <c r="AG18" s="34"/>
    </row>
    <row r="19" spans="1:37" ht="21" customHeight="1">
      <c r="A19" s="2320" t="s">
        <v>62</v>
      </c>
      <c r="B19" s="2321"/>
      <c r="C19" s="106"/>
      <c r="D19" s="106"/>
      <c r="E19" s="106"/>
      <c r="F19" s="106"/>
      <c r="G19" s="106"/>
      <c r="H19" s="106"/>
      <c r="I19" s="106"/>
      <c r="J19" s="106"/>
      <c r="K19" s="34"/>
      <c r="L19" s="34"/>
      <c r="M19" s="34"/>
      <c r="N19" s="34"/>
      <c r="O19" s="34"/>
      <c r="P19" s="34"/>
      <c r="AG19" s="34"/>
    </row>
    <row r="20" spans="1:37" ht="18.75" customHeight="1">
      <c r="A20" s="34"/>
      <c r="B20" s="34"/>
      <c r="C20" s="34"/>
      <c r="D20" s="34"/>
      <c r="E20" s="34"/>
      <c r="F20" s="34"/>
      <c r="G20" s="34"/>
      <c r="H20" s="34"/>
    </row>
    <row r="21" spans="1:37" ht="18.75" customHeight="1">
      <c r="A21" s="2274" t="s">
        <v>705</v>
      </c>
      <c r="B21" s="2243"/>
      <c r="C21" s="2243"/>
      <c r="D21" s="2243"/>
      <c r="E21" s="2243"/>
      <c r="F21" s="2243"/>
      <c r="G21" s="2243"/>
      <c r="H21" s="2322"/>
    </row>
    <row r="22" spans="1:37" s="254" customFormat="1" ht="18.75" customHeight="1">
      <c r="A22" s="2319"/>
      <c r="B22" s="2309"/>
      <c r="C22" s="2323" t="s">
        <v>908</v>
      </c>
      <c r="D22" s="2323"/>
      <c r="E22" s="2133"/>
      <c r="F22" s="2133"/>
      <c r="G22" s="2133"/>
      <c r="H22" s="2311"/>
      <c r="AB22" s="255"/>
    </row>
    <row r="23" spans="1:37" s="254" customFormat="1" ht="18.75" customHeight="1">
      <c r="A23" s="1752"/>
      <c r="B23" s="2309"/>
      <c r="C23" s="2291" t="s">
        <v>634</v>
      </c>
      <c r="D23" s="2291"/>
      <c r="E23" s="2291" t="s">
        <v>700</v>
      </c>
      <c r="F23" s="2291"/>
      <c r="G23" s="2291" t="s">
        <v>698</v>
      </c>
      <c r="H23" s="2292"/>
      <c r="AB23" s="255"/>
    </row>
    <row r="24" spans="1:37" s="254" customFormat="1" ht="18.75" customHeight="1">
      <c r="A24" s="1793" t="s">
        <v>696</v>
      </c>
      <c r="B24" s="1588"/>
      <c r="C24" s="2009"/>
      <c r="D24" s="2009"/>
      <c r="E24" s="2009"/>
      <c r="F24" s="2009"/>
      <c r="G24" s="2009"/>
      <c r="H24" s="1954"/>
      <c r="AB24" s="255"/>
    </row>
    <row r="25" spans="1:37" s="254" customFormat="1" ht="18.75" customHeight="1">
      <c r="A25" s="1754" t="s">
        <v>468</v>
      </c>
      <c r="B25" s="1755"/>
      <c r="C25" s="2289"/>
      <c r="D25" s="2289"/>
      <c r="E25" s="2289"/>
      <c r="F25" s="2289"/>
      <c r="G25" s="2289"/>
      <c r="H25" s="2290"/>
      <c r="AB25" s="255"/>
    </row>
    <row r="26" spans="1:37" ht="37.5" customHeight="1">
      <c r="A26" s="1754" t="s">
        <v>133</v>
      </c>
      <c r="B26" s="1755"/>
      <c r="C26" s="2218"/>
      <c r="D26" s="2219"/>
      <c r="E26" s="2219"/>
      <c r="F26" s="2219"/>
      <c r="G26" s="2219"/>
      <c r="H26" s="2236"/>
      <c r="I26" s="254"/>
      <c r="J26" s="254"/>
      <c r="K26" s="254"/>
      <c r="L26" s="254"/>
      <c r="M26" s="254"/>
      <c r="N26" s="307"/>
      <c r="O26" s="254"/>
      <c r="AK26" s="116"/>
    </row>
    <row r="27" spans="1:37" ht="24.75" customHeight="1">
      <c r="B27" s="8"/>
    </row>
    <row r="28" spans="1:37" ht="18.75" customHeight="1">
      <c r="A28" s="2274" t="s">
        <v>692</v>
      </c>
      <c r="B28" s="2243"/>
      <c r="C28" s="2243"/>
      <c r="D28" s="2243"/>
      <c r="E28" s="2243"/>
      <c r="F28" s="2243"/>
      <c r="G28" s="2243"/>
      <c r="H28" s="2243"/>
      <c r="I28" s="2243"/>
      <c r="J28" s="2243"/>
      <c r="K28" s="2243"/>
      <c r="L28" s="2243"/>
      <c r="M28" s="2243"/>
    </row>
    <row r="29" spans="1:37" ht="48.75" customHeight="1">
      <c r="A29" s="543" t="s">
        <v>2</v>
      </c>
      <c r="B29" s="524" t="s">
        <v>179</v>
      </c>
      <c r="C29" s="524" t="s">
        <v>217</v>
      </c>
      <c r="D29" s="524" t="s">
        <v>60</v>
      </c>
      <c r="E29" s="524" t="s">
        <v>483</v>
      </c>
      <c r="F29" s="524" t="s">
        <v>565</v>
      </c>
      <c r="G29" s="524" t="s">
        <v>487</v>
      </c>
      <c r="H29" s="2102" t="s">
        <v>979</v>
      </c>
      <c r="I29" s="2103"/>
      <c r="J29" s="2102" t="s">
        <v>980</v>
      </c>
      <c r="K29" s="2103"/>
      <c r="L29" s="2102" t="s">
        <v>981</v>
      </c>
      <c r="M29" s="2275"/>
    </row>
    <row r="30" spans="1:37" ht="18.75" customHeight="1">
      <c r="A30" s="713" t="s">
        <v>367</v>
      </c>
      <c r="B30" s="2293" t="str">
        <f>IF('3.8 Performances Protocoles'!$E$56="","",'3.8 Performances Protocoles'!$E$56)</f>
        <v/>
      </c>
      <c r="C30" s="2294"/>
      <c r="D30" s="2294"/>
      <c r="E30" s="1273"/>
      <c r="F30" s="1273"/>
      <c r="G30" s="1273"/>
      <c r="H30" s="1273"/>
      <c r="I30" s="1273"/>
      <c r="J30" s="1273"/>
      <c r="K30" s="1273"/>
      <c r="L30" s="1273"/>
      <c r="M30" s="1252"/>
    </row>
    <row r="31" spans="1:37" ht="18.75" customHeight="1">
      <c r="A31" s="647" t="s">
        <v>477</v>
      </c>
      <c r="B31" s="518"/>
      <c r="C31" s="518"/>
      <c r="D31" s="2284" t="str">
        <f>IF(OR(C31="", C32="",C33="", C34="", C35=""),"", AVERAGE(C31:C35))</f>
        <v/>
      </c>
      <c r="E31" s="2286" t="str">
        <f>IF(OR(D31="",C24=""),"",ABS(D31-C24)/C24)</f>
        <v/>
      </c>
      <c r="F31" s="633" t="str">
        <f>IF(OR(B31="",$B$35=""),"", ABS(B31-$B$35))</f>
        <v/>
      </c>
      <c r="G31" s="634" t="str">
        <f>IF(B31="","",IF(AND(5&lt;=B31,B31&lt;=18),"Conforme","Non conforme"))</f>
        <v/>
      </c>
      <c r="H31" s="2270" t="str">
        <f>IF(OR(B31="", $B$35=""),"",IF(F31&lt;5,"Conforme","Non conforme"))</f>
        <v/>
      </c>
      <c r="I31" s="1185"/>
      <c r="J31" s="2270" t="str">
        <f>IF(E31="","", IF(E31&lt;=15%,"Conforme", "Non conforme"))</f>
        <v/>
      </c>
      <c r="K31" s="1111"/>
      <c r="L31" s="2271"/>
      <c r="M31" s="2272"/>
    </row>
    <row r="32" spans="1:37" ht="18.75" customHeight="1">
      <c r="A32" s="647" t="s">
        <v>505</v>
      </c>
      <c r="B32" s="518"/>
      <c r="C32" s="518"/>
      <c r="D32" s="2285"/>
      <c r="E32" s="1446"/>
      <c r="F32" s="633" t="str">
        <f>IF(OR(B32="",$B$35=""),"", ABS(B32-$B$35))</f>
        <v/>
      </c>
      <c r="G32" s="634" t="str">
        <f>IF(B32="","",IF(AND(5&lt;=B32,B32&lt;=18),"Conforme","Non conforme"))</f>
        <v/>
      </c>
      <c r="H32" s="2270" t="str">
        <f>IF(OR(B32="", $B$35=""),"",IF(F32&lt;5,"Conforme","Non conforme"))</f>
        <v/>
      </c>
      <c r="I32" s="1185"/>
      <c r="J32" s="1111"/>
      <c r="K32" s="1111"/>
      <c r="L32" s="2273"/>
      <c r="M32" s="2272"/>
    </row>
    <row r="33" spans="1:13" ht="18.75" customHeight="1">
      <c r="A33" s="647" t="s">
        <v>506</v>
      </c>
      <c r="B33" s="518"/>
      <c r="C33" s="518"/>
      <c r="D33" s="2285"/>
      <c r="E33" s="1446"/>
      <c r="F33" s="633" t="str">
        <f>IF(OR(B33="",$B$35=""),"", ABS(B33-$B$35))</f>
        <v/>
      </c>
      <c r="G33" s="634" t="str">
        <f>IF(B33="","",IF(AND(5&lt;=B33,B33&lt;=18),"Conforme","Non conforme"))</f>
        <v/>
      </c>
      <c r="H33" s="2270" t="str">
        <f>IF(OR(B33="", $B$35=""),"",IF(F33&lt;5,"Conforme","Non conforme"))</f>
        <v/>
      </c>
      <c r="I33" s="1185"/>
      <c r="J33" s="1111"/>
      <c r="K33" s="1111"/>
      <c r="L33" s="2273"/>
      <c r="M33" s="2272"/>
    </row>
    <row r="34" spans="1:13" ht="18.75" customHeight="1">
      <c r="A34" s="647" t="s">
        <v>507</v>
      </c>
      <c r="B34" s="518"/>
      <c r="C34" s="518"/>
      <c r="D34" s="2285"/>
      <c r="E34" s="1446"/>
      <c r="F34" s="633" t="str">
        <f>IF(OR(B34="",$B$35=""),"", ABS(B34-$B$35))</f>
        <v/>
      </c>
      <c r="G34" s="634" t="str">
        <f>IF(B34="","",IF(AND(5&lt;=B34,B34&lt;=18),"Conforme","Non conforme"))</f>
        <v/>
      </c>
      <c r="H34" s="2270" t="str">
        <f>IF(OR(B34="", $B$35=""),"",IF(F34&lt;5,"Conforme","Non conforme"))</f>
        <v/>
      </c>
      <c r="I34" s="1185"/>
      <c r="J34" s="1111"/>
      <c r="K34" s="1111"/>
      <c r="L34" s="2273"/>
      <c r="M34" s="2272"/>
    </row>
    <row r="35" spans="1:13" ht="18.75" customHeight="1">
      <c r="A35" s="647" t="s">
        <v>170</v>
      </c>
      <c r="B35" s="518"/>
      <c r="C35" s="518"/>
      <c r="D35" s="2285"/>
      <c r="E35" s="1446"/>
      <c r="F35" s="635"/>
      <c r="G35" s="634" t="str">
        <f>IF(B35="","",IF(AND(5&lt;=B35,B35&lt;=18),"Conforme","Non conforme"))</f>
        <v/>
      </c>
      <c r="H35" s="2287"/>
      <c r="I35" s="2288"/>
      <c r="J35" s="1111"/>
      <c r="K35" s="1111"/>
      <c r="L35" s="2273"/>
      <c r="M35" s="2272"/>
    </row>
    <row r="36" spans="1:13" ht="18.75" customHeight="1">
      <c r="A36" s="713" t="s">
        <v>366</v>
      </c>
      <c r="B36" s="2281" t="str">
        <f>IF('3.8 Performances Protocoles'!$G$56="","",'3.8 Performances Protocoles'!$G$56)</f>
        <v/>
      </c>
      <c r="C36" s="2282"/>
      <c r="D36" s="2282"/>
      <c r="E36" s="2283"/>
      <c r="F36" s="2283"/>
      <c r="G36" s="2283"/>
      <c r="H36" s="2283"/>
      <c r="I36" s="2283"/>
      <c r="J36" s="2283"/>
      <c r="K36" s="2283"/>
      <c r="L36" s="2283"/>
      <c r="M36" s="1249"/>
    </row>
    <row r="37" spans="1:13" ht="18.75" customHeight="1">
      <c r="A37" s="647" t="s">
        <v>477</v>
      </c>
      <c r="B37" s="518"/>
      <c r="C37" s="518"/>
      <c r="D37" s="2284" t="str">
        <f>IF(OR(C37="", C38="",C39="", C40="", C41=""),"", AVERAGE(C37:C41))</f>
        <v/>
      </c>
      <c r="E37" s="2286" t="str">
        <f>IF(OR(D37="",E24=""),"",ABS(D37-E24)/E24)</f>
        <v/>
      </c>
      <c r="F37" s="633" t="str">
        <f>IF(OR(B37="",$B$41=""),"", ABS(B37-$B$41))</f>
        <v/>
      </c>
      <c r="G37" s="634" t="str">
        <f>IF(B37="","",IF(AND(5&lt;=B37,B37&lt;=18),"Conforme","Non conforme"))</f>
        <v/>
      </c>
      <c r="H37" s="2270" t="str">
        <f>IF(OR(B37="", $B$41=""),"",IF(F37&lt;5,"Conforme","Non conforme"))</f>
        <v/>
      </c>
      <c r="I37" s="1185"/>
      <c r="J37" s="2270" t="str">
        <f>IF(E37="","", IF(E37&lt;=15%,"Conforme", "Non conforme"))</f>
        <v/>
      </c>
      <c r="K37" s="1111"/>
      <c r="L37" s="2271"/>
      <c r="M37" s="2272"/>
    </row>
    <row r="38" spans="1:13" ht="18.75" customHeight="1">
      <c r="A38" s="647" t="s">
        <v>505</v>
      </c>
      <c r="B38" s="518"/>
      <c r="C38" s="518"/>
      <c r="D38" s="2285"/>
      <c r="E38" s="1446"/>
      <c r="F38" s="633" t="str">
        <f>IF(OR(B38="",$B$41=""),"", ABS(B38-$B$41))</f>
        <v/>
      </c>
      <c r="G38" s="634" t="str">
        <f>IF(B38="","",IF(AND(5&lt;=B38,B38&lt;=18),"Conforme","Non conforme"))</f>
        <v/>
      </c>
      <c r="H38" s="2270" t="str">
        <f>IF(OR(B38="", $B$41=""),"",IF(F38&lt;5,"Conforme","Non conforme"))</f>
        <v/>
      </c>
      <c r="I38" s="1185"/>
      <c r="J38" s="1111"/>
      <c r="K38" s="1111"/>
      <c r="L38" s="2273"/>
      <c r="M38" s="2272"/>
    </row>
    <row r="39" spans="1:13" ht="18.75" customHeight="1">
      <c r="A39" s="647" t="s">
        <v>506</v>
      </c>
      <c r="B39" s="518"/>
      <c r="C39" s="518"/>
      <c r="D39" s="2285"/>
      <c r="E39" s="1446"/>
      <c r="F39" s="633" t="str">
        <f>IF(OR(B39="",$B$41=""),"", ABS(B39-$B$41))</f>
        <v/>
      </c>
      <c r="G39" s="634" t="str">
        <f>IF(B39="","",IF(AND(5&lt;=B39,B39&lt;=18),"Conforme","Non conforme"))</f>
        <v/>
      </c>
      <c r="H39" s="2270" t="str">
        <f>IF(OR(B39="", $B$41=""),"",IF(F39&lt;5,"Conforme","Non conforme"))</f>
        <v/>
      </c>
      <c r="I39" s="1185"/>
      <c r="J39" s="1111"/>
      <c r="K39" s="1111"/>
      <c r="L39" s="2273"/>
      <c r="M39" s="2272"/>
    </row>
    <row r="40" spans="1:13" ht="18.75" customHeight="1">
      <c r="A40" s="647" t="s">
        <v>507</v>
      </c>
      <c r="B40" s="518"/>
      <c r="C40" s="518"/>
      <c r="D40" s="2285"/>
      <c r="E40" s="1446"/>
      <c r="F40" s="633" t="str">
        <f>IF(OR(B40="",$B$41=""),"", ABS(B40-$B$41))</f>
        <v/>
      </c>
      <c r="G40" s="634" t="str">
        <f>IF(B40="","",IF(AND(5&lt;=B40,B40&lt;=18),"Conforme","Non conforme"))</f>
        <v/>
      </c>
      <c r="H40" s="2270" t="str">
        <f>IF(OR(B40="", $B$41=""),"",IF(F40&lt;5,"Conforme","Non conforme"))</f>
        <v/>
      </c>
      <c r="I40" s="1185"/>
      <c r="J40" s="1111"/>
      <c r="K40" s="1111"/>
      <c r="L40" s="2273"/>
      <c r="M40" s="2272"/>
    </row>
    <row r="41" spans="1:13" ht="18.75" customHeight="1">
      <c r="A41" s="647" t="s">
        <v>170</v>
      </c>
      <c r="B41" s="518"/>
      <c r="C41" s="518"/>
      <c r="D41" s="2285"/>
      <c r="E41" s="1446"/>
      <c r="F41" s="635"/>
      <c r="G41" s="634" t="str">
        <f>IF(B41="","",IF(AND(5&lt;=B41,B41&lt;=18),"Conforme","Non conforme"))</f>
        <v/>
      </c>
      <c r="H41" s="2287"/>
      <c r="I41" s="2288"/>
      <c r="J41" s="1111"/>
      <c r="K41" s="1111"/>
      <c r="L41" s="2273"/>
      <c r="M41" s="2272"/>
    </row>
    <row r="42" spans="1:13" ht="18.75" customHeight="1">
      <c r="A42" s="713" t="s">
        <v>365</v>
      </c>
      <c r="B42" s="2281" t="str">
        <f>IF('3.8 Performances Protocoles'!$I$56="","",'3.8 Performances Protocoles'!$I$56)</f>
        <v/>
      </c>
      <c r="C42" s="2282"/>
      <c r="D42" s="2282"/>
      <c r="E42" s="2283"/>
      <c r="F42" s="2283"/>
      <c r="G42" s="2283"/>
      <c r="H42" s="2283"/>
      <c r="I42" s="2283"/>
      <c r="J42" s="2283"/>
      <c r="K42" s="2283"/>
      <c r="L42" s="2283"/>
      <c r="M42" s="1249"/>
    </row>
    <row r="43" spans="1:13" ht="18.75" customHeight="1">
      <c r="A43" s="647" t="s">
        <v>477</v>
      </c>
      <c r="B43" s="518"/>
      <c r="C43" s="518"/>
      <c r="D43" s="2284" t="str">
        <f>IF(OR(C43="", C44="",C45="", C46="", C47=""),"", AVERAGE(C43:C47))</f>
        <v/>
      </c>
      <c r="E43" s="2286" t="str">
        <f>IF(OR(D43="",G24=""),"",ABS(D43-G24)/G24)</f>
        <v/>
      </c>
      <c r="F43" s="633" t="str">
        <f>IF(OR(B43="",$B$47=""),"", ABS(B43-$B$47))</f>
        <v/>
      </c>
      <c r="G43" s="634" t="str">
        <f>IF(B43="","",IF(AND(5&lt;=B43,B43&lt;=18),"Conforme","Non conforme"))</f>
        <v/>
      </c>
      <c r="H43" s="2270" t="str">
        <f>IF(OR(B43="", $B$47=""),"",IF(F43&lt;5,"Conforme","Non conforme"))</f>
        <v/>
      </c>
      <c r="I43" s="1185"/>
      <c r="J43" s="2270" t="str">
        <f>IF(E43="","", IF(E43&lt;=15%,"Conforme", "Non conforme"))</f>
        <v/>
      </c>
      <c r="K43" s="1111"/>
      <c r="L43" s="2271"/>
      <c r="M43" s="2272"/>
    </row>
    <row r="44" spans="1:13" ht="18.75" customHeight="1">
      <c r="A44" s="647" t="s">
        <v>505</v>
      </c>
      <c r="B44" s="518"/>
      <c r="C44" s="518"/>
      <c r="D44" s="2285"/>
      <c r="E44" s="1446"/>
      <c r="F44" s="633" t="str">
        <f>IF(OR(B44="",$B$47=""),"", ABS(B44-$B$47))</f>
        <v/>
      </c>
      <c r="G44" s="634" t="str">
        <f>IF(B44="","",IF(AND(5&lt;=B44,B44&lt;=18),"Conforme","Non conforme"))</f>
        <v/>
      </c>
      <c r="H44" s="2270" t="str">
        <f>IF(OR(B44="", $B$47=""),"",IF(F44&lt;5,"Conforme","Non conforme"))</f>
        <v/>
      </c>
      <c r="I44" s="1185"/>
      <c r="J44" s="1111"/>
      <c r="K44" s="1111"/>
      <c r="L44" s="2273"/>
      <c r="M44" s="2272"/>
    </row>
    <row r="45" spans="1:13" ht="18.75" customHeight="1">
      <c r="A45" s="647" t="s">
        <v>506</v>
      </c>
      <c r="B45" s="518"/>
      <c r="C45" s="518"/>
      <c r="D45" s="2285"/>
      <c r="E45" s="1446"/>
      <c r="F45" s="633" t="str">
        <f>IF(OR(B45="",$B$47=""),"", ABS(B45-$B$47))</f>
        <v/>
      </c>
      <c r="G45" s="634" t="str">
        <f>IF(B45="","",IF(AND(5&lt;=B45,B45&lt;=18),"Conforme","Non conforme"))</f>
        <v/>
      </c>
      <c r="H45" s="2270" t="str">
        <f>IF(OR(B45="", $B$47=""),"",IF(F45&lt;5,"Conforme","Non conforme"))</f>
        <v/>
      </c>
      <c r="I45" s="1185"/>
      <c r="J45" s="1111"/>
      <c r="K45" s="1111"/>
      <c r="L45" s="2273"/>
      <c r="M45" s="2272"/>
    </row>
    <row r="46" spans="1:13" ht="18.75" customHeight="1">
      <c r="A46" s="647" t="s">
        <v>507</v>
      </c>
      <c r="B46" s="518"/>
      <c r="C46" s="518"/>
      <c r="D46" s="2285"/>
      <c r="E46" s="1446"/>
      <c r="F46" s="633" t="str">
        <f>IF(OR(B46="",$B$47=""),"", ABS(B46-$B$47))</f>
        <v/>
      </c>
      <c r="G46" s="634" t="str">
        <f>IF(B46="","",IF(AND(5&lt;=B46,B46&lt;=18),"Conforme","Non conforme"))</f>
        <v/>
      </c>
      <c r="H46" s="2270" t="str">
        <f>IF(OR(B46="", $B$47=""),"",IF(F46&lt;5,"Conforme","Non conforme"))</f>
        <v/>
      </c>
      <c r="I46" s="1185"/>
      <c r="J46" s="1111"/>
      <c r="K46" s="1111"/>
      <c r="L46" s="2273"/>
      <c r="M46" s="2272"/>
    </row>
    <row r="47" spans="1:13" ht="18.75" customHeight="1">
      <c r="A47" s="647" t="s">
        <v>170</v>
      </c>
      <c r="B47" s="518"/>
      <c r="C47" s="518"/>
      <c r="D47" s="2285"/>
      <c r="E47" s="1446"/>
      <c r="F47" s="635"/>
      <c r="G47" s="634" t="str">
        <f>IF(B47="","",IF(AND(5&lt;=B47,B47&lt;=18),"Conforme","Non conforme"))</f>
        <v/>
      </c>
      <c r="H47" s="2287"/>
      <c r="I47" s="2288"/>
      <c r="J47" s="1111"/>
      <c r="K47" s="1111"/>
      <c r="L47" s="2273"/>
      <c r="M47" s="2272"/>
    </row>
    <row r="48" spans="1:13" ht="37.5" customHeight="1">
      <c r="A48" s="451" t="s">
        <v>607</v>
      </c>
      <c r="B48" s="2061"/>
      <c r="C48" s="2258"/>
      <c r="D48" s="2258"/>
      <c r="E48" s="2258"/>
      <c r="F48" s="2258"/>
      <c r="G48" s="2258"/>
      <c r="H48" s="2258"/>
      <c r="I48" s="2258"/>
      <c r="J48" s="2258"/>
      <c r="K48" s="2258"/>
      <c r="L48" s="2258"/>
      <c r="M48" s="2258"/>
    </row>
    <row r="49" spans="1:37" ht="37.5" customHeight="1">
      <c r="A49" s="451" t="s">
        <v>738</v>
      </c>
      <c r="B49" s="2047"/>
      <c r="C49" s="2257"/>
      <c r="D49" s="2257"/>
      <c r="E49" s="2257"/>
      <c r="F49" s="2257"/>
      <c r="G49" s="2257"/>
      <c r="H49" s="2257"/>
      <c r="I49" s="2257"/>
      <c r="J49" s="2257"/>
      <c r="K49" s="2257"/>
      <c r="L49" s="2257"/>
      <c r="M49" s="2257"/>
    </row>
    <row r="50" spans="1:37" ht="23.25" customHeight="1"/>
    <row r="51" spans="1:37" ht="21" customHeight="1">
      <c r="A51" s="2314" t="s">
        <v>63</v>
      </c>
      <c r="B51" s="2315"/>
      <c r="C51" s="106"/>
      <c r="D51" s="106"/>
      <c r="E51" s="106"/>
      <c r="F51" s="106"/>
      <c r="G51" s="106"/>
      <c r="H51" s="106"/>
      <c r="I51" s="106"/>
      <c r="J51" s="106"/>
      <c r="K51" s="34"/>
      <c r="L51" s="34"/>
      <c r="M51" s="34"/>
      <c r="N51" s="34"/>
      <c r="O51" s="34"/>
      <c r="P51" s="34"/>
      <c r="AG51" s="34"/>
    </row>
    <row r="52" spans="1:37" ht="18" customHeight="1">
      <c r="A52" s="34"/>
      <c r="B52" s="34"/>
      <c r="C52" s="34"/>
      <c r="D52" s="34"/>
      <c r="E52" s="34"/>
      <c r="F52" s="34"/>
      <c r="G52" s="34"/>
      <c r="H52" s="34"/>
    </row>
    <row r="53" spans="1:37" ht="18.75" customHeight="1">
      <c r="A53" s="2274" t="s">
        <v>705</v>
      </c>
      <c r="B53" s="2243"/>
      <c r="C53" s="2243"/>
      <c r="D53" s="2243"/>
      <c r="E53" s="2243"/>
      <c r="F53" s="2243"/>
      <c r="G53" s="2243"/>
      <c r="H53" s="2088"/>
    </row>
    <row r="54" spans="1:37" s="254" customFormat="1" ht="18.75" customHeight="1">
      <c r="A54" s="1825"/>
      <c r="B54" s="2309"/>
      <c r="C54" s="2026" t="s">
        <v>982</v>
      </c>
      <c r="D54" s="2310"/>
      <c r="E54" s="2133"/>
      <c r="F54" s="2133"/>
      <c r="G54" s="2133"/>
      <c r="H54" s="2311"/>
      <c r="AB54" s="255"/>
    </row>
    <row r="55" spans="1:37" s="254" customFormat="1" ht="18.75" customHeight="1">
      <c r="A55" s="1752"/>
      <c r="B55" s="2309"/>
      <c r="C55" s="2312" t="s">
        <v>634</v>
      </c>
      <c r="D55" s="2312"/>
      <c r="E55" s="2312" t="s">
        <v>700</v>
      </c>
      <c r="F55" s="2312"/>
      <c r="G55" s="2312" t="s">
        <v>698</v>
      </c>
      <c r="H55" s="2313"/>
      <c r="AB55" s="255"/>
    </row>
    <row r="56" spans="1:37" s="254" customFormat="1" ht="18.75" customHeight="1">
      <c r="A56" s="1793" t="s">
        <v>983</v>
      </c>
      <c r="B56" s="1588"/>
      <c r="C56" s="2276"/>
      <c r="D56" s="2276"/>
      <c r="E56" s="2276"/>
      <c r="F56" s="2276"/>
      <c r="G56" s="2276"/>
      <c r="H56" s="2280"/>
      <c r="AB56" s="255"/>
    </row>
    <row r="57" spans="1:37" s="254" customFormat="1" ht="18.75" customHeight="1">
      <c r="A57" s="1754" t="s">
        <v>468</v>
      </c>
      <c r="B57" s="1755"/>
      <c r="C57" s="2276"/>
      <c r="D57" s="2276"/>
      <c r="E57" s="2276"/>
      <c r="F57" s="2276"/>
      <c r="G57" s="2276"/>
      <c r="H57" s="2280"/>
      <c r="AB57" s="255"/>
    </row>
    <row r="58" spans="1:37" ht="37.5" customHeight="1">
      <c r="A58" s="1754" t="s">
        <v>721</v>
      </c>
      <c r="B58" s="1755"/>
      <c r="C58" s="2277"/>
      <c r="D58" s="2278"/>
      <c r="E58" s="2278"/>
      <c r="F58" s="2278"/>
      <c r="G58" s="2278"/>
      <c r="H58" s="2279"/>
      <c r="I58" s="254"/>
      <c r="J58" s="254"/>
      <c r="K58" s="254"/>
      <c r="L58" s="254"/>
      <c r="M58" s="254"/>
      <c r="N58" s="307"/>
      <c r="O58" s="254"/>
      <c r="AK58" s="116"/>
    </row>
    <row r="59" spans="1:37" ht="24.75" customHeight="1">
      <c r="B59" s="8"/>
    </row>
    <row r="60" spans="1:37" ht="18.75" customHeight="1">
      <c r="A60" s="2274" t="s">
        <v>692</v>
      </c>
      <c r="B60" s="1752"/>
      <c r="C60" s="1752"/>
      <c r="D60" s="1752"/>
      <c r="E60" s="1752"/>
      <c r="F60" s="1752"/>
      <c r="G60" s="1752"/>
      <c r="H60" s="1752"/>
      <c r="I60" s="1752"/>
      <c r="J60" s="1752"/>
      <c r="K60" s="1752"/>
      <c r="L60" s="1752"/>
      <c r="M60" s="1752"/>
    </row>
    <row r="61" spans="1:37" ht="48.75" customHeight="1">
      <c r="A61" s="543" t="s">
        <v>2</v>
      </c>
      <c r="B61" s="524" t="s">
        <v>179</v>
      </c>
      <c r="C61" s="524" t="s">
        <v>217</v>
      </c>
      <c r="D61" s="524" t="s">
        <v>60</v>
      </c>
      <c r="E61" s="524" t="s">
        <v>984</v>
      </c>
      <c r="F61" s="524" t="s">
        <v>565</v>
      </c>
      <c r="G61" s="524" t="s">
        <v>487</v>
      </c>
      <c r="H61" s="2102" t="s">
        <v>979</v>
      </c>
      <c r="I61" s="2103"/>
      <c r="J61" s="2102" t="s">
        <v>980</v>
      </c>
      <c r="K61" s="2103"/>
      <c r="L61" s="2102" t="s">
        <v>567</v>
      </c>
      <c r="M61" s="2275"/>
    </row>
    <row r="62" spans="1:37" ht="18.75" customHeight="1">
      <c r="A62" s="546" t="s">
        <v>367</v>
      </c>
      <c r="B62" s="2234" t="str">
        <f>IF('3.8 Performances Protocoles'!$E$67="","",'3.8 Performances Protocoles'!$E$67)</f>
        <v/>
      </c>
      <c r="C62" s="2234"/>
      <c r="D62" s="2234"/>
      <c r="E62" s="1206"/>
      <c r="F62" s="1206"/>
      <c r="G62" s="1206"/>
      <c r="H62" s="1206"/>
      <c r="I62" s="1206"/>
      <c r="J62" s="1206"/>
      <c r="K62" s="1206"/>
      <c r="L62" s="1206"/>
      <c r="M62" s="2264"/>
    </row>
    <row r="63" spans="1:37" ht="18.75" customHeight="1">
      <c r="A63" s="546" t="s">
        <v>477</v>
      </c>
      <c r="B63" s="527"/>
      <c r="C63" s="527"/>
      <c r="D63" s="2265" t="str">
        <f>IF(OR(C63="", C64="",C65="", C66="", C67=""),"", AVERAGE(C63:C67))</f>
        <v/>
      </c>
      <c r="E63" s="2267" t="str">
        <f>IF(OR(D63="",C56=""),"",ABS(D63-C56)/C56)</f>
        <v/>
      </c>
      <c r="F63" s="636" t="str">
        <f>IF(OR(B63="",$B$35=""),"", ABS(B63-$B$35))</f>
        <v/>
      </c>
      <c r="G63" s="637" t="str">
        <f>IF(B63="","",IF(AND(5&lt;=B63,B63&lt;=18),"Conforme","Non conforme"))</f>
        <v/>
      </c>
      <c r="H63" s="2269" t="str">
        <f>IF(OR(B63="", $B$35=""),"",IF(F63&lt;5,"Conforme","Non conforme"))</f>
        <v/>
      </c>
      <c r="I63" s="1199"/>
      <c r="J63" s="2295" t="str">
        <f>IF(E63="","", IF(E63&lt;=15%,"Conforme", "Non conforme"))</f>
        <v/>
      </c>
      <c r="K63" s="2296"/>
      <c r="L63" s="2298"/>
      <c r="M63" s="2299"/>
    </row>
    <row r="64" spans="1:37" ht="18.75" customHeight="1">
      <c r="A64" s="546" t="s">
        <v>505</v>
      </c>
      <c r="B64" s="518"/>
      <c r="C64" s="518"/>
      <c r="D64" s="2266"/>
      <c r="E64" s="2268"/>
      <c r="F64" s="633" t="str">
        <f>IF(OR(B64="",$B$35=""),"", ABS(B64-$B$35))</f>
        <v/>
      </c>
      <c r="G64" s="634" t="str">
        <f>IF(B64="","",IF(AND(5&lt;=B64,B64&lt;=18),"Conforme","Non conforme"))</f>
        <v/>
      </c>
      <c r="H64" s="2270" t="str">
        <f>IF(OR(B64="", $B$35=""),"",IF(F64&lt;5,"Conforme","Non conforme"))</f>
        <v/>
      </c>
      <c r="I64" s="1185"/>
      <c r="J64" s="2296"/>
      <c r="K64" s="2296"/>
      <c r="L64" s="2300"/>
      <c r="M64" s="2299"/>
    </row>
    <row r="65" spans="1:13" ht="18.75" customHeight="1">
      <c r="A65" s="546" t="s">
        <v>506</v>
      </c>
      <c r="B65" s="518"/>
      <c r="C65" s="518"/>
      <c r="D65" s="2266"/>
      <c r="E65" s="2268"/>
      <c r="F65" s="633" t="str">
        <f>IF(OR(B65="",$B$35=""),"", ABS(B65-$B$35))</f>
        <v/>
      </c>
      <c r="G65" s="634" t="str">
        <f>IF(B65="","",IF(AND(5&lt;=B65,B65&lt;=18),"Conforme","Non conforme"))</f>
        <v/>
      </c>
      <c r="H65" s="2270" t="str">
        <f>IF(OR(B65="", $B$35=""),"",IF(F65&lt;5,"Conforme","Non conforme"))</f>
        <v/>
      </c>
      <c r="I65" s="1185"/>
      <c r="J65" s="2296"/>
      <c r="K65" s="2296"/>
      <c r="L65" s="2300"/>
      <c r="M65" s="2299"/>
    </row>
    <row r="66" spans="1:13" ht="18.75" customHeight="1">
      <c r="A66" s="546" t="s">
        <v>507</v>
      </c>
      <c r="B66" s="518"/>
      <c r="C66" s="518"/>
      <c r="D66" s="2266"/>
      <c r="E66" s="2268"/>
      <c r="F66" s="633" t="str">
        <f>IF(OR(B66="",$B$35=""),"", ABS(B66-$B$35))</f>
        <v/>
      </c>
      <c r="G66" s="634" t="str">
        <f>IF(B66="","",IF(AND(5&lt;=B66,B66&lt;=18),"Conforme","Non conforme"))</f>
        <v/>
      </c>
      <c r="H66" s="2270" t="str">
        <f>IF(OR(B66="", $B$35=""),"",IF(F66&lt;5,"Conforme","Non conforme"))</f>
        <v/>
      </c>
      <c r="I66" s="1185"/>
      <c r="J66" s="2296"/>
      <c r="K66" s="2296"/>
      <c r="L66" s="2300"/>
      <c r="M66" s="2299"/>
    </row>
    <row r="67" spans="1:13" ht="18.75" customHeight="1">
      <c r="A67" s="546" t="s">
        <v>170</v>
      </c>
      <c r="B67" s="500"/>
      <c r="C67" s="500"/>
      <c r="D67" s="2266"/>
      <c r="E67" s="2268"/>
      <c r="F67" s="638"/>
      <c r="G67" s="639" t="str">
        <f>IF(B67="","",IF(AND(5&lt;=B67,B67&lt;=18),"Conforme","Non conforme"))</f>
        <v/>
      </c>
      <c r="H67" s="2303"/>
      <c r="I67" s="2304"/>
      <c r="J67" s="2296"/>
      <c r="K67" s="2296"/>
      <c r="L67" s="2300"/>
      <c r="M67" s="2299"/>
    </row>
    <row r="68" spans="1:13" ht="18.75" customHeight="1">
      <c r="A68" s="546" t="s">
        <v>366</v>
      </c>
      <c r="B68" s="2234" t="str">
        <f>IF('3.8 Performances Protocoles'!$G$67="","",'3.8 Performances Protocoles'!$G$67)</f>
        <v/>
      </c>
      <c r="C68" s="2234"/>
      <c r="D68" s="2234"/>
      <c r="E68" s="1206"/>
      <c r="F68" s="1206"/>
      <c r="G68" s="1206"/>
      <c r="H68" s="1206"/>
      <c r="I68" s="1206"/>
      <c r="J68" s="1206"/>
      <c r="K68" s="1206"/>
      <c r="L68" s="1206"/>
      <c r="M68" s="2264"/>
    </row>
    <row r="69" spans="1:13" ht="18.75" customHeight="1">
      <c r="A69" s="546" t="s">
        <v>477</v>
      </c>
      <c r="B69" s="527"/>
      <c r="C69" s="527"/>
      <c r="D69" s="2265" t="str">
        <f>IF(OR(C69="", C70="",C71="", C72="", C73=""),"", AVERAGE(C69:C73))</f>
        <v/>
      </c>
      <c r="E69" s="2267" t="str">
        <f>IF(OR(D69="",E56=""),"",ABS(D69-E56)/E56)</f>
        <v/>
      </c>
      <c r="F69" s="636" t="str">
        <f>IF(OR(B69="",$B$41=""),"", ABS(B69-$B$41))</f>
        <v/>
      </c>
      <c r="G69" s="637" t="str">
        <f>IF(B69="","",IF(AND(5&lt;=B69,B69&lt;=18),"Conforme","Non conforme"))</f>
        <v/>
      </c>
      <c r="H69" s="2269" t="str">
        <f>IF(OR(B69="", $B$41=""),"",IF(F69&lt;5,"Conforme","Non conforme"))</f>
        <v/>
      </c>
      <c r="I69" s="1199"/>
      <c r="J69" s="2295" t="str">
        <f>IF(E69="","", IF(E69&lt;=15%,"Conforme", "Non conforme"))</f>
        <v/>
      </c>
      <c r="K69" s="2296"/>
      <c r="L69" s="2298"/>
      <c r="M69" s="2299"/>
    </row>
    <row r="70" spans="1:13" ht="18.75" customHeight="1">
      <c r="A70" s="546" t="s">
        <v>505</v>
      </c>
      <c r="B70" s="518"/>
      <c r="C70" s="518"/>
      <c r="D70" s="2266"/>
      <c r="E70" s="2268"/>
      <c r="F70" s="633" t="str">
        <f>IF(OR(B70="",$B$41=""),"", ABS(B70-$B$41))</f>
        <v/>
      </c>
      <c r="G70" s="634" t="str">
        <f>IF(B70="","",IF(AND(5&lt;=B70,B70&lt;=18),"Conforme","Non conforme"))</f>
        <v/>
      </c>
      <c r="H70" s="2270" t="str">
        <f>IF(OR(B70="", $B$41=""),"",IF(F70&lt;5,"Conforme","Non conforme"))</f>
        <v/>
      </c>
      <c r="I70" s="1185"/>
      <c r="J70" s="2296"/>
      <c r="K70" s="2296"/>
      <c r="L70" s="2300"/>
      <c r="M70" s="2299"/>
    </row>
    <row r="71" spans="1:13" ht="18.75" customHeight="1">
      <c r="A71" s="546" t="s">
        <v>506</v>
      </c>
      <c r="B71" s="518"/>
      <c r="C71" s="518"/>
      <c r="D71" s="2266"/>
      <c r="E71" s="2268"/>
      <c r="F71" s="633" t="str">
        <f>IF(OR(B71="",$B$41=""),"", ABS(B71-$B$41))</f>
        <v/>
      </c>
      <c r="G71" s="634" t="str">
        <f>IF(B71="","",IF(AND(5&lt;=B71,B71&lt;=18),"Conforme","Non conforme"))</f>
        <v/>
      </c>
      <c r="H71" s="2270" t="str">
        <f>IF(OR(B71="", $B$41=""),"",IF(F71&lt;5,"Conforme","Non conforme"))</f>
        <v/>
      </c>
      <c r="I71" s="1185"/>
      <c r="J71" s="2296"/>
      <c r="K71" s="2296"/>
      <c r="L71" s="2300"/>
      <c r="M71" s="2299"/>
    </row>
    <row r="72" spans="1:13" ht="18.75" customHeight="1">
      <c r="A72" s="546" t="s">
        <v>507</v>
      </c>
      <c r="B72" s="518"/>
      <c r="C72" s="518"/>
      <c r="D72" s="2266"/>
      <c r="E72" s="2268"/>
      <c r="F72" s="633" t="str">
        <f>IF(OR(B72="",$B$41=""),"", ABS(B72-$B$41))</f>
        <v/>
      </c>
      <c r="G72" s="634" t="str">
        <f>IF(B72="","",IF(AND(5&lt;=B72,B72&lt;=18),"Conforme","Non conforme"))</f>
        <v/>
      </c>
      <c r="H72" s="2270" t="str">
        <f>IF(OR(B72="", $B$41=""),"",IF(F72&lt;5,"Conforme","Non conforme"))</f>
        <v/>
      </c>
      <c r="I72" s="1185"/>
      <c r="J72" s="2296"/>
      <c r="K72" s="2296"/>
      <c r="L72" s="2300"/>
      <c r="M72" s="2299"/>
    </row>
    <row r="73" spans="1:13" ht="18.75" customHeight="1">
      <c r="A73" s="546" t="s">
        <v>170</v>
      </c>
      <c r="B73" s="500"/>
      <c r="C73" s="500"/>
      <c r="D73" s="2266"/>
      <c r="E73" s="2268"/>
      <c r="F73" s="638"/>
      <c r="G73" s="639" t="str">
        <f>IF(B73="","",IF(AND(5&lt;=B73,B73&lt;=18),"Conforme","Non conforme"))</f>
        <v/>
      </c>
      <c r="H73" s="2303"/>
      <c r="I73" s="2304"/>
      <c r="J73" s="2296"/>
      <c r="K73" s="2296"/>
      <c r="L73" s="2300"/>
      <c r="M73" s="2299"/>
    </row>
    <row r="74" spans="1:13" ht="18.75" customHeight="1">
      <c r="A74" s="546" t="s">
        <v>365</v>
      </c>
      <c r="B74" s="2234" t="str">
        <f>IF('3.8 Performances Protocoles'!$I$67="","",'3.8 Performances Protocoles'!$I$67)</f>
        <v/>
      </c>
      <c r="C74" s="2234"/>
      <c r="D74" s="2234"/>
      <c r="E74" s="1206"/>
      <c r="F74" s="1206"/>
      <c r="G74" s="1206"/>
      <c r="H74" s="1206"/>
      <c r="I74" s="1206"/>
      <c r="J74" s="1206"/>
      <c r="K74" s="1206"/>
      <c r="L74" s="1206"/>
      <c r="M74" s="2264"/>
    </row>
    <row r="75" spans="1:13" ht="18.75" customHeight="1">
      <c r="A75" s="546" t="s">
        <v>477</v>
      </c>
      <c r="B75" s="527"/>
      <c r="C75" s="527"/>
      <c r="D75" s="2265" t="str">
        <f>IF(OR(C75="", C76="",C77="", C78="", C79=""),"", AVERAGE(C75:C79))</f>
        <v/>
      </c>
      <c r="E75" s="2267" t="str">
        <f>IF(OR(D75="",G56=""),"",ABS(D75-G56)/G56)</f>
        <v/>
      </c>
      <c r="F75" s="636" t="str">
        <f>IF(OR(B75="",$B$47=""),"", ABS(B75-$B$47))</f>
        <v/>
      </c>
      <c r="G75" s="637" t="str">
        <f>IF(B75="","",IF(AND(5&lt;=B75,B75&lt;=18),"Conforme","Non conforme"))</f>
        <v/>
      </c>
      <c r="H75" s="2269" t="str">
        <f>IF(OR(B75="", $B$47=""),"",IF(F75&lt;5,"Conforme","Non conforme"))</f>
        <v/>
      </c>
      <c r="I75" s="1199"/>
      <c r="J75" s="2295" t="str">
        <f>IF(E75="","", IF(E75&lt;=15%,"Conforme", "Non conforme"))</f>
        <v/>
      </c>
      <c r="K75" s="2296"/>
      <c r="L75" s="2298"/>
      <c r="M75" s="2299"/>
    </row>
    <row r="76" spans="1:13" ht="18.75" customHeight="1">
      <c r="A76" s="546" t="s">
        <v>505</v>
      </c>
      <c r="B76" s="518"/>
      <c r="C76" s="518"/>
      <c r="D76" s="2266"/>
      <c r="E76" s="2268"/>
      <c r="F76" s="633" t="str">
        <f>IF(OR(B76="",$B$47=""),"", ABS(B76-$B$47))</f>
        <v/>
      </c>
      <c r="G76" s="634" t="str">
        <f>IF(B76="","",IF(AND(5&lt;=B76,B76&lt;=18),"Conforme","Non conforme"))</f>
        <v/>
      </c>
      <c r="H76" s="2270" t="str">
        <f>IF(OR(B76="", $B$47=""),"",IF(F76&lt;5,"Conforme","Non conforme"))</f>
        <v/>
      </c>
      <c r="I76" s="1185"/>
      <c r="J76" s="2296"/>
      <c r="K76" s="2296"/>
      <c r="L76" s="2300"/>
      <c r="M76" s="2299"/>
    </row>
    <row r="77" spans="1:13" ht="18.75" customHeight="1">
      <c r="A77" s="546" t="s">
        <v>506</v>
      </c>
      <c r="B77" s="518"/>
      <c r="C77" s="518"/>
      <c r="D77" s="2266"/>
      <c r="E77" s="2268"/>
      <c r="F77" s="633" t="str">
        <f>IF(OR(B77="",$B$47=""),"", ABS(B77-$B$47))</f>
        <v/>
      </c>
      <c r="G77" s="634" t="str">
        <f>IF(B77="","",IF(AND(5&lt;=B77,B77&lt;=18),"Conforme","Non conforme"))</f>
        <v/>
      </c>
      <c r="H77" s="2270" t="str">
        <f>IF(OR(B77="", $B$47=""),"",IF(F77&lt;5,"Conforme","Non conforme"))</f>
        <v/>
      </c>
      <c r="I77" s="1185"/>
      <c r="J77" s="2296"/>
      <c r="K77" s="2296"/>
      <c r="L77" s="2300"/>
      <c r="M77" s="2299"/>
    </row>
    <row r="78" spans="1:13" ht="18.75" customHeight="1">
      <c r="A78" s="546" t="s">
        <v>507</v>
      </c>
      <c r="B78" s="518"/>
      <c r="C78" s="518"/>
      <c r="D78" s="2266"/>
      <c r="E78" s="2268"/>
      <c r="F78" s="633" t="str">
        <f>IF(OR(B78="",$B$47=""),"", ABS(B78-$B$47))</f>
        <v/>
      </c>
      <c r="G78" s="634" t="str">
        <f>IF(B78="","",IF(AND(5&lt;=B78,B78&lt;=18),"Conforme","Non conforme"))</f>
        <v/>
      </c>
      <c r="H78" s="2270" t="str">
        <f>IF(OR(B78="", $B$47=""),"",IF(F78&lt;5,"Conforme","Non conforme"))</f>
        <v/>
      </c>
      <c r="I78" s="1185"/>
      <c r="J78" s="2296"/>
      <c r="K78" s="2296"/>
      <c r="L78" s="2300"/>
      <c r="M78" s="2299"/>
    </row>
    <row r="79" spans="1:13" ht="18.75" customHeight="1">
      <c r="A79" s="546" t="s">
        <v>170</v>
      </c>
      <c r="B79" s="603"/>
      <c r="C79" s="603"/>
      <c r="D79" s="2316"/>
      <c r="E79" s="2317"/>
      <c r="F79" s="640"/>
      <c r="G79" s="641" t="str">
        <f>IF(B79="","",IF(AND(5&lt;=B79,B79&lt;=18),"Conforme","Non conforme"))</f>
        <v/>
      </c>
      <c r="H79" s="2305"/>
      <c r="I79" s="2306"/>
      <c r="J79" s="2297"/>
      <c r="K79" s="2297"/>
      <c r="L79" s="2301"/>
      <c r="M79" s="2302"/>
    </row>
    <row r="80" spans="1:13" ht="37.5" customHeight="1">
      <c r="A80" s="451" t="s">
        <v>607</v>
      </c>
      <c r="B80" s="2307"/>
      <c r="C80" s="2307"/>
      <c r="D80" s="2307"/>
      <c r="E80" s="2307"/>
      <c r="F80" s="2307"/>
      <c r="G80" s="2307"/>
      <c r="H80" s="2307"/>
      <c r="I80" s="2307"/>
      <c r="J80" s="2307"/>
      <c r="K80" s="2307"/>
      <c r="L80" s="2307"/>
      <c r="M80" s="2061"/>
    </row>
    <row r="81" spans="1:13" ht="37.5" customHeight="1">
      <c r="A81" s="451" t="s">
        <v>738</v>
      </c>
      <c r="B81" s="2308"/>
      <c r="C81" s="2308"/>
      <c r="D81" s="2308"/>
      <c r="E81" s="2308"/>
      <c r="F81" s="2308"/>
      <c r="G81" s="2308"/>
      <c r="H81" s="2308"/>
      <c r="I81" s="2308"/>
      <c r="J81" s="2308"/>
      <c r="K81" s="2308"/>
      <c r="L81" s="2308"/>
      <c r="M81" s="2047"/>
    </row>
  </sheetData>
  <sheetProtection password="DDA1" sheet="1" objects="1" scenarios="1" selectLockedCells="1"/>
  <mergeCells count="117">
    <mergeCell ref="A9:K9"/>
    <mergeCell ref="A1:K1"/>
    <mergeCell ref="A3:K3"/>
    <mergeCell ref="A5:K5"/>
    <mergeCell ref="A22:B23"/>
    <mergeCell ref="A14:K14"/>
    <mergeCell ref="A15:K15"/>
    <mergeCell ref="A17:K17"/>
    <mergeCell ref="A19:B19"/>
    <mergeCell ref="A10:K10"/>
    <mergeCell ref="A21:H21"/>
    <mergeCell ref="A11:K11"/>
    <mergeCell ref="A12:K12"/>
    <mergeCell ref="A13:K13"/>
    <mergeCell ref="C22:H22"/>
    <mergeCell ref="B80:M80"/>
    <mergeCell ref="B81:M81"/>
    <mergeCell ref="C26:H26"/>
    <mergeCell ref="C23:D23"/>
    <mergeCell ref="C24:D24"/>
    <mergeCell ref="A24:B24"/>
    <mergeCell ref="A25:B25"/>
    <mergeCell ref="A53:H53"/>
    <mergeCell ref="A54:B55"/>
    <mergeCell ref="C54:H54"/>
    <mergeCell ref="C55:D55"/>
    <mergeCell ref="E55:F55"/>
    <mergeCell ref="G55:H55"/>
    <mergeCell ref="A26:B26"/>
    <mergeCell ref="C25:D25"/>
    <mergeCell ref="A51:B51"/>
    <mergeCell ref="A57:B57"/>
    <mergeCell ref="C57:D57"/>
    <mergeCell ref="E57:F57"/>
    <mergeCell ref="G57:H57"/>
    <mergeCell ref="E25:F25"/>
    <mergeCell ref="B74:M74"/>
    <mergeCell ref="D75:D79"/>
    <mergeCell ref="E75:E79"/>
    <mergeCell ref="H75:I75"/>
    <mergeCell ref="J75:K79"/>
    <mergeCell ref="L75:M79"/>
    <mergeCell ref="H76:I76"/>
    <mergeCell ref="H77:I77"/>
    <mergeCell ref="H78:I78"/>
    <mergeCell ref="J63:K67"/>
    <mergeCell ref="L63:M67"/>
    <mergeCell ref="H64:I64"/>
    <mergeCell ref="H65:I65"/>
    <mergeCell ref="H66:I66"/>
    <mergeCell ref="B68:M68"/>
    <mergeCell ref="D69:D73"/>
    <mergeCell ref="E69:E73"/>
    <mergeCell ref="H69:I69"/>
    <mergeCell ref="J69:K73"/>
    <mergeCell ref="L69:M73"/>
    <mergeCell ref="H70:I70"/>
    <mergeCell ref="H71:I71"/>
    <mergeCell ref="H72:I72"/>
    <mergeCell ref="H67:I67"/>
    <mergeCell ref="H73:I73"/>
    <mergeCell ref="H79:I79"/>
    <mergeCell ref="G25:H25"/>
    <mergeCell ref="H29:I29"/>
    <mergeCell ref="B36:M36"/>
    <mergeCell ref="D37:D41"/>
    <mergeCell ref="E37:E41"/>
    <mergeCell ref="E23:F23"/>
    <mergeCell ref="E24:F24"/>
    <mergeCell ref="G23:H23"/>
    <mergeCell ref="G24:H24"/>
    <mergeCell ref="A28:M28"/>
    <mergeCell ref="H39:I39"/>
    <mergeCell ref="H40:I40"/>
    <mergeCell ref="J29:K29"/>
    <mergeCell ref="L29:M29"/>
    <mergeCell ref="B30:M30"/>
    <mergeCell ref="D31:D35"/>
    <mergeCell ref="E31:E35"/>
    <mergeCell ref="H31:I31"/>
    <mergeCell ref="J31:K35"/>
    <mergeCell ref="L31:M35"/>
    <mergeCell ref="H33:I33"/>
    <mergeCell ref="H34:I34"/>
    <mergeCell ref="H35:I35"/>
    <mergeCell ref="H32:I32"/>
    <mergeCell ref="B42:M42"/>
    <mergeCell ref="D43:D47"/>
    <mergeCell ref="E43:E47"/>
    <mergeCell ref="H46:I46"/>
    <mergeCell ref="H37:I37"/>
    <mergeCell ref="J37:K41"/>
    <mergeCell ref="L37:M41"/>
    <mergeCell ref="H38:I38"/>
    <mergeCell ref="H41:I41"/>
    <mergeCell ref="H47:I47"/>
    <mergeCell ref="B62:M62"/>
    <mergeCell ref="D63:D67"/>
    <mergeCell ref="E63:E67"/>
    <mergeCell ref="H63:I63"/>
    <mergeCell ref="B48:M48"/>
    <mergeCell ref="B49:M49"/>
    <mergeCell ref="H43:I43"/>
    <mergeCell ref="J43:K47"/>
    <mergeCell ref="L43:M47"/>
    <mergeCell ref="A60:M60"/>
    <mergeCell ref="H61:I61"/>
    <mergeCell ref="J61:K61"/>
    <mergeCell ref="L61:M61"/>
    <mergeCell ref="A56:B56"/>
    <mergeCell ref="C56:D56"/>
    <mergeCell ref="A58:B58"/>
    <mergeCell ref="C58:H58"/>
    <mergeCell ref="E56:F56"/>
    <mergeCell ref="G56:H56"/>
    <mergeCell ref="H44:I44"/>
    <mergeCell ref="H45:I45"/>
  </mergeCells>
  <dataValidations count="1">
    <dataValidation type="list" allowBlank="1" showInputMessage="1" showErrorMessage="1" sqref="L31:M35 L37:M41 L43:M47 L63:M67 L69:M73 L75:M79">
      <formula1>$AG$9:$AG$11</formula1>
    </dataValidation>
  </dataValidations>
  <printOptions horizontalCentered="1" verticalCentered="1"/>
  <pageMargins left="0.31496062992125984" right="0.31496062992125984" top="0.55118110236220474" bottom="0.35433070866141736" header="0.31496062992125984" footer="0.51181102362204722"/>
  <pageSetup scale="45" orientation="landscape" r:id="rId1"/>
  <headerFooter>
    <oddFooter>&amp;L&amp;10CECR - Outil de compilation des données
Gabarit disponible au www.chus.qc.ca/cecr&amp;C&amp;10&amp;A
&amp;R&amp;10Contrôle de qualité TDM - volet physicien ou ingénieur</oddFooter>
  </headerFooter>
  <rowBreaks count="1" manualBreakCount="1">
    <brk id="1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F65"/>
  <sheetViews>
    <sheetView zoomScaleNormal="100" workbookViewId="0">
      <selection activeCell="C15" sqref="C15:C33"/>
    </sheetView>
  </sheetViews>
  <sheetFormatPr baseColWidth="10" defaultRowHeight="15"/>
  <cols>
    <col min="1" max="1" width="17.5703125" style="77" customWidth="1"/>
    <col min="2" max="2" width="21.140625" style="77" customWidth="1"/>
    <col min="3" max="3" width="134.140625" style="77" customWidth="1"/>
    <col min="4" max="4" width="81.28515625" style="77" customWidth="1"/>
    <col min="5" max="5" width="10.7109375" style="77" customWidth="1"/>
    <col min="6" max="16384" width="11.42578125" style="77"/>
  </cols>
  <sheetData>
    <row r="1" spans="1:5" ht="3.75" customHeight="1">
      <c r="A1" s="829" t="s">
        <v>315</v>
      </c>
      <c r="B1" s="829"/>
      <c r="C1" s="829"/>
      <c r="D1" s="829"/>
    </row>
    <row r="2" spans="1:5" ht="39.75" customHeight="1">
      <c r="A2" s="829"/>
      <c r="B2" s="829"/>
      <c r="C2" s="829"/>
      <c r="D2" s="829"/>
      <c r="E2" s="111"/>
    </row>
    <row r="3" spans="1:5" ht="13.5" customHeight="1">
      <c r="A3" s="831"/>
      <c r="B3" s="831"/>
      <c r="C3" s="831"/>
      <c r="D3" s="831"/>
    </row>
    <row r="4" spans="1:5" ht="44.25" customHeight="1">
      <c r="A4" s="830" t="s">
        <v>318</v>
      </c>
      <c r="B4" s="830"/>
      <c r="C4" s="830"/>
      <c r="D4" s="830"/>
    </row>
    <row r="5" spans="1:5" ht="9" customHeight="1">
      <c r="A5" s="832" t="s">
        <v>117</v>
      </c>
      <c r="B5" s="832"/>
      <c r="C5" s="832"/>
      <c r="D5" s="832"/>
    </row>
    <row r="6" spans="1:5" ht="180" customHeight="1">
      <c r="A6" s="427" t="s">
        <v>320</v>
      </c>
      <c r="B6" s="834" t="s">
        <v>933</v>
      </c>
      <c r="C6" s="835"/>
      <c r="D6" s="836"/>
    </row>
    <row r="7" spans="1:5" ht="45" customHeight="1">
      <c r="A7" s="427" t="s">
        <v>319</v>
      </c>
      <c r="B7" s="837" t="s">
        <v>934</v>
      </c>
      <c r="C7" s="837"/>
      <c r="D7" s="837"/>
    </row>
    <row r="8" spans="1:5" ht="180" customHeight="1">
      <c r="A8" s="427" t="s">
        <v>328</v>
      </c>
      <c r="B8" s="833" t="s">
        <v>992</v>
      </c>
      <c r="C8" s="833"/>
      <c r="D8" s="833"/>
    </row>
    <row r="9" spans="1:5" s="311" customFormat="1" ht="27.75" customHeight="1">
      <c r="A9" s="826" t="s">
        <v>321</v>
      </c>
      <c r="B9" s="823" t="s">
        <v>1116</v>
      </c>
      <c r="C9" s="824"/>
      <c r="D9" s="825"/>
    </row>
    <row r="10" spans="1:5" ht="30" customHeight="1">
      <c r="A10" s="827"/>
      <c r="B10" s="428" t="s">
        <v>421</v>
      </c>
      <c r="C10" s="420" t="s">
        <v>422</v>
      </c>
      <c r="D10" s="420" t="s">
        <v>423</v>
      </c>
      <c r="E10" s="271"/>
    </row>
    <row r="11" spans="1:5" s="263" customFormat="1" ht="15" customHeight="1">
      <c r="A11" s="827"/>
      <c r="B11" s="839" t="s">
        <v>424</v>
      </c>
      <c r="C11" s="838" t="s">
        <v>425</v>
      </c>
      <c r="D11" s="421" t="s">
        <v>426</v>
      </c>
    </row>
    <row r="12" spans="1:5" s="263" customFormat="1" ht="15" customHeight="1">
      <c r="A12" s="827"/>
      <c r="B12" s="839"/>
      <c r="C12" s="838"/>
      <c r="D12" s="422" t="s">
        <v>427</v>
      </c>
    </row>
    <row r="13" spans="1:5" s="263" customFormat="1" ht="15" customHeight="1">
      <c r="A13" s="827"/>
      <c r="B13" s="839"/>
      <c r="C13" s="838"/>
      <c r="D13" s="422" t="s">
        <v>428</v>
      </c>
    </row>
    <row r="14" spans="1:5" s="263" customFormat="1" ht="30" customHeight="1">
      <c r="A14" s="827"/>
      <c r="B14" s="839"/>
      <c r="C14" s="838"/>
      <c r="D14" s="423" t="s">
        <v>429</v>
      </c>
    </row>
    <row r="15" spans="1:5" s="263" customFormat="1" ht="15" customHeight="1">
      <c r="A15" s="827"/>
      <c r="B15" s="848" t="s">
        <v>430</v>
      </c>
      <c r="C15" s="846" t="s">
        <v>431</v>
      </c>
      <c r="D15" s="421" t="s">
        <v>432</v>
      </c>
    </row>
    <row r="16" spans="1:5" s="263" customFormat="1" ht="15" customHeight="1">
      <c r="A16" s="827"/>
      <c r="B16" s="848"/>
      <c r="C16" s="846"/>
      <c r="D16" s="422" t="s">
        <v>433</v>
      </c>
    </row>
    <row r="17" spans="1:6" s="263" customFormat="1" ht="30" customHeight="1">
      <c r="A17" s="827"/>
      <c r="B17" s="848"/>
      <c r="C17" s="846"/>
      <c r="D17" s="422" t="s">
        <v>935</v>
      </c>
    </row>
    <row r="18" spans="1:6" s="263" customFormat="1" ht="45" customHeight="1">
      <c r="A18" s="827"/>
      <c r="B18" s="848"/>
      <c r="C18" s="846"/>
      <c r="D18" s="422" t="s">
        <v>434</v>
      </c>
      <c r="E18" s="311"/>
    </row>
    <row r="19" spans="1:6" s="263" customFormat="1" ht="15" customHeight="1">
      <c r="A19" s="827"/>
      <c r="B19" s="848"/>
      <c r="C19" s="846"/>
      <c r="D19" s="422" t="s">
        <v>435</v>
      </c>
    </row>
    <row r="20" spans="1:6" s="263" customFormat="1" ht="15" customHeight="1">
      <c r="A20" s="827"/>
      <c r="B20" s="848"/>
      <c r="C20" s="846"/>
      <c r="D20" s="422" t="s">
        <v>446</v>
      </c>
      <c r="E20" s="809"/>
      <c r="F20" s="264"/>
    </row>
    <row r="21" spans="1:6" s="263" customFormat="1" ht="15" customHeight="1">
      <c r="A21" s="827"/>
      <c r="B21" s="848"/>
      <c r="C21" s="846"/>
      <c r="D21" s="422" t="s">
        <v>447</v>
      </c>
      <c r="E21" s="809"/>
      <c r="F21" s="264"/>
    </row>
    <row r="22" spans="1:6" s="263" customFormat="1" ht="15" customHeight="1">
      <c r="A22" s="827"/>
      <c r="B22" s="848"/>
      <c r="C22" s="846"/>
      <c r="D22" s="422" t="s">
        <v>437</v>
      </c>
      <c r="E22" s="809"/>
      <c r="F22" s="264"/>
    </row>
    <row r="23" spans="1:6" s="263" customFormat="1" ht="15" customHeight="1">
      <c r="A23" s="827"/>
      <c r="B23" s="848"/>
      <c r="C23" s="846"/>
      <c r="D23" s="422" t="s">
        <v>438</v>
      </c>
      <c r="E23" s="809"/>
      <c r="F23" s="264"/>
    </row>
    <row r="24" spans="1:6" s="263" customFormat="1" ht="15" customHeight="1">
      <c r="A24" s="827"/>
      <c r="B24" s="848"/>
      <c r="C24" s="846"/>
      <c r="D24" s="422" t="s">
        <v>439</v>
      </c>
      <c r="E24" s="809"/>
      <c r="F24" s="264"/>
    </row>
    <row r="25" spans="1:6" s="263" customFormat="1" ht="15" customHeight="1">
      <c r="A25" s="827"/>
      <c r="B25" s="848"/>
      <c r="C25" s="846"/>
      <c r="D25" s="422" t="s">
        <v>444</v>
      </c>
      <c r="E25" s="809"/>
      <c r="F25" s="264"/>
    </row>
    <row r="26" spans="1:6" s="263" customFormat="1" ht="30" customHeight="1">
      <c r="A26" s="827"/>
      <c r="B26" s="848"/>
      <c r="C26" s="846"/>
      <c r="D26" s="422" t="s">
        <v>445</v>
      </c>
      <c r="E26" s="809"/>
      <c r="F26" s="264"/>
    </row>
    <row r="27" spans="1:6" s="263" customFormat="1" ht="15" customHeight="1">
      <c r="A27" s="827"/>
      <c r="B27" s="848"/>
      <c r="C27" s="846"/>
      <c r="D27" s="422" t="s">
        <v>1081</v>
      </c>
      <c r="E27" s="809"/>
      <c r="F27" s="264"/>
    </row>
    <row r="28" spans="1:6" s="263" customFormat="1" ht="24" customHeight="1">
      <c r="A28" s="827"/>
      <c r="B28" s="848"/>
      <c r="C28" s="846"/>
      <c r="D28" s="426" t="s">
        <v>436</v>
      </c>
      <c r="E28" s="809"/>
      <c r="F28" s="264"/>
    </row>
    <row r="29" spans="1:6" s="263" customFormat="1" ht="15" customHeight="1">
      <c r="A29" s="827"/>
      <c r="B29" s="848"/>
      <c r="C29" s="846"/>
      <c r="D29" s="422" t="s">
        <v>442</v>
      </c>
      <c r="E29" s="809"/>
      <c r="F29" s="264"/>
    </row>
    <row r="30" spans="1:6" s="263" customFormat="1" ht="30" customHeight="1">
      <c r="A30" s="827"/>
      <c r="B30" s="848"/>
      <c r="C30" s="846"/>
      <c r="D30" s="422" t="s">
        <v>443</v>
      </c>
      <c r="E30" s="809"/>
      <c r="F30" s="264"/>
    </row>
    <row r="31" spans="1:6" s="263" customFormat="1" ht="15" customHeight="1">
      <c r="A31" s="827"/>
      <c r="B31" s="848"/>
      <c r="C31" s="846"/>
      <c r="D31" s="422" t="s">
        <v>440</v>
      </c>
      <c r="E31" s="809"/>
      <c r="F31" s="264"/>
    </row>
    <row r="32" spans="1:6" s="263" customFormat="1" ht="30" customHeight="1">
      <c r="A32" s="827"/>
      <c r="B32" s="848"/>
      <c r="C32" s="846"/>
      <c r="D32" s="422" t="s">
        <v>441</v>
      </c>
      <c r="E32" s="809"/>
      <c r="F32" s="264"/>
    </row>
    <row r="33" spans="1:4" s="263" customFormat="1" ht="30" customHeight="1">
      <c r="A33" s="827"/>
      <c r="B33" s="848"/>
      <c r="C33" s="846"/>
      <c r="D33" s="423"/>
    </row>
    <row r="34" spans="1:4" s="263" customFormat="1" ht="15" customHeight="1">
      <c r="A34" s="827"/>
      <c r="B34" s="839" t="s">
        <v>448</v>
      </c>
      <c r="C34" s="846" t="s">
        <v>449</v>
      </c>
      <c r="D34" s="421" t="s">
        <v>450</v>
      </c>
    </row>
    <row r="35" spans="1:4" s="263" customFormat="1" ht="15" customHeight="1">
      <c r="A35" s="827"/>
      <c r="B35" s="839"/>
      <c r="C35" s="846"/>
      <c r="D35" s="422" t="s">
        <v>451</v>
      </c>
    </row>
    <row r="36" spans="1:4" s="263" customFormat="1" ht="45" customHeight="1">
      <c r="A36" s="827"/>
      <c r="B36" s="839"/>
      <c r="C36" s="846"/>
      <c r="D36" s="422" t="s">
        <v>452</v>
      </c>
    </row>
    <row r="37" spans="1:4" s="263" customFormat="1" ht="259.5" customHeight="1">
      <c r="A37" s="827"/>
      <c r="B37" s="839"/>
      <c r="C37" s="846"/>
      <c r="D37" s="424"/>
    </row>
    <row r="38" spans="1:4" s="263" customFormat="1" ht="15" customHeight="1">
      <c r="A38" s="827"/>
      <c r="B38" s="839" t="s">
        <v>453</v>
      </c>
      <c r="C38" s="846" t="s">
        <v>454</v>
      </c>
      <c r="D38" s="421" t="s">
        <v>455</v>
      </c>
    </row>
    <row r="39" spans="1:4" s="263" customFormat="1" ht="30" customHeight="1">
      <c r="A39" s="827"/>
      <c r="B39" s="839"/>
      <c r="C39" s="846"/>
      <c r="D39" s="422" t="s">
        <v>936</v>
      </c>
    </row>
    <row r="40" spans="1:4" s="263" customFormat="1" ht="246.75" customHeight="1">
      <c r="A40" s="827"/>
      <c r="B40" s="839"/>
      <c r="C40" s="846"/>
      <c r="D40" s="424"/>
    </row>
    <row r="41" spans="1:4" s="263" customFormat="1" ht="45" customHeight="1">
      <c r="A41" s="827"/>
      <c r="B41" s="839" t="s">
        <v>456</v>
      </c>
      <c r="C41" s="846" t="s">
        <v>457</v>
      </c>
      <c r="D41" s="421" t="s">
        <v>937</v>
      </c>
    </row>
    <row r="42" spans="1:4" s="263" customFormat="1" ht="30" customHeight="1">
      <c r="A42" s="827"/>
      <c r="B42" s="839"/>
      <c r="C42" s="846"/>
      <c r="D42" s="422" t="s">
        <v>458</v>
      </c>
    </row>
    <row r="43" spans="1:4" s="263" customFormat="1" ht="30" customHeight="1">
      <c r="A43" s="827"/>
      <c r="B43" s="839"/>
      <c r="C43" s="846"/>
      <c r="D43" s="422" t="s">
        <v>938</v>
      </c>
    </row>
    <row r="44" spans="1:4" s="263" customFormat="1" ht="187.5" customHeight="1">
      <c r="A44" s="827"/>
      <c r="B44" s="839"/>
      <c r="C44" s="846"/>
      <c r="D44" s="424"/>
    </row>
    <row r="45" spans="1:4" s="263" customFormat="1" ht="30" customHeight="1" thickBot="1">
      <c r="A45" s="827"/>
      <c r="B45" s="843" t="s">
        <v>932</v>
      </c>
      <c r="C45" s="846" t="s">
        <v>459</v>
      </c>
      <c r="D45" s="425" t="s">
        <v>461</v>
      </c>
    </row>
    <row r="46" spans="1:4" s="263" customFormat="1" ht="15" customHeight="1" thickBot="1">
      <c r="A46" s="827"/>
      <c r="B46" s="844"/>
      <c r="C46" s="846"/>
      <c r="D46" s="426" t="s">
        <v>460</v>
      </c>
    </row>
    <row r="47" spans="1:4" s="263" customFormat="1" ht="15.75" customHeight="1" thickBot="1">
      <c r="A47" s="827"/>
      <c r="B47" s="844"/>
      <c r="C47" s="846"/>
      <c r="D47" s="426" t="s">
        <v>939</v>
      </c>
    </row>
    <row r="48" spans="1:4" s="263" customFormat="1" ht="30" customHeight="1" thickBot="1">
      <c r="A48" s="827"/>
      <c r="B48" s="844"/>
      <c r="C48" s="846"/>
      <c r="D48" s="426" t="s">
        <v>940</v>
      </c>
    </row>
    <row r="49" spans="1:5" s="263" customFormat="1" ht="279" customHeight="1">
      <c r="A49" s="828"/>
      <c r="B49" s="845"/>
      <c r="C49" s="847"/>
      <c r="D49" s="424"/>
    </row>
    <row r="50" spans="1:5" ht="34.5" customHeight="1">
      <c r="A50" s="840" t="s">
        <v>931</v>
      </c>
      <c r="B50" s="841"/>
      <c r="C50" s="841"/>
      <c r="D50" s="842"/>
      <c r="E50" s="263"/>
    </row>
    <row r="63" spans="1:5" ht="6.75" customHeight="1"/>
    <row r="64" spans="1:5" ht="7.5" customHeight="1"/>
    <row r="65" ht="7.5" customHeight="1"/>
  </sheetData>
  <sheetProtection password="DDA1" sheet="1" objects="1" scenarios="1" selectLockedCells="1"/>
  <mergeCells count="22">
    <mergeCell ref="A50:D50"/>
    <mergeCell ref="B45:B49"/>
    <mergeCell ref="C45:C49"/>
    <mergeCell ref="B15:B33"/>
    <mergeCell ref="C15:C33"/>
    <mergeCell ref="B41:B44"/>
    <mergeCell ref="C41:C44"/>
    <mergeCell ref="B34:B37"/>
    <mergeCell ref="C38:C40"/>
    <mergeCell ref="B38:B40"/>
    <mergeCell ref="C34:C37"/>
    <mergeCell ref="B9:D9"/>
    <mergeCell ref="A9:A49"/>
    <mergeCell ref="A1:D2"/>
    <mergeCell ref="A4:D4"/>
    <mergeCell ref="A3:D3"/>
    <mergeCell ref="A5:D5"/>
    <mergeCell ref="B8:D8"/>
    <mergeCell ref="B6:D6"/>
    <mergeCell ref="B7:D7"/>
    <mergeCell ref="C11:C14"/>
    <mergeCell ref="B11:B14"/>
  </mergeCells>
  <printOptions horizontalCentered="1" verticalCentered="1"/>
  <pageMargins left="0.31496062992125984" right="0.31496062992125984" top="0.55118110236220474" bottom="0.51181102362204722" header="0.31496062992125984" footer="0.31496062992125984"/>
  <pageSetup scale="52" orientation="landscape" r:id="rId1"/>
  <headerFooter>
    <oddFooter>&amp;L&amp;9CECR - Outil de compilation des données
Gabarit disponible au www.chus.qc.ca/cecr&amp;C&amp;9&amp;A&amp;RContrôle de qualité TDM - volet physicien ou ingénieur</oddFooter>
  </headerFooter>
  <rowBreaks count="3" manualBreakCount="3">
    <brk id="33" max="3" man="1"/>
    <brk id="40" max="3" man="1"/>
    <brk id="50" max="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C427"/>
  <sheetViews>
    <sheetView showGridLines="0" zoomScaleNormal="100" zoomScaleSheetLayoutView="40" zoomScalePageLayoutView="30" workbookViewId="0">
      <selection activeCell="A13" sqref="A13"/>
    </sheetView>
  </sheetViews>
  <sheetFormatPr baseColWidth="10" defaultRowHeight="15.75" customHeight="1"/>
  <cols>
    <col min="1" max="1" width="4.28515625" style="6" customWidth="1"/>
    <col min="2" max="2" width="18.28515625" style="6" customWidth="1"/>
    <col min="3" max="3" width="17.85546875" style="6" customWidth="1"/>
    <col min="4" max="4" width="10" style="6" customWidth="1"/>
    <col min="5" max="5" width="16.140625" style="6" customWidth="1"/>
    <col min="6" max="6" width="10.5703125" style="6" customWidth="1"/>
    <col min="7" max="7" width="13.42578125" style="6" customWidth="1"/>
    <col min="8" max="8" width="15.28515625" style="6" customWidth="1"/>
    <col min="9" max="9" width="19" style="6" customWidth="1"/>
    <col min="10" max="10" width="17.5703125" style="6" customWidth="1"/>
    <col min="11" max="11" width="14.42578125" style="6" customWidth="1"/>
    <col min="12" max="12" width="18.85546875" style="6" customWidth="1"/>
    <col min="13" max="13" width="16.42578125" style="6" customWidth="1"/>
    <col min="14" max="14" width="18.28515625" style="6" customWidth="1"/>
    <col min="15" max="15" width="19.140625" style="6" customWidth="1"/>
    <col min="16" max="16" width="22.7109375" style="6" customWidth="1"/>
    <col min="17" max="17" width="21.140625" style="6" customWidth="1"/>
    <col min="18" max="18" width="16.85546875" style="6" customWidth="1"/>
    <col min="19" max="19" width="18.42578125" style="6" customWidth="1"/>
    <col min="20" max="20" width="23.42578125" style="6" customWidth="1"/>
    <col min="21" max="21" width="19.7109375" style="6" customWidth="1"/>
    <col min="22" max="22" width="16.85546875" style="6" hidden="1" customWidth="1"/>
    <col min="23" max="23" width="22.7109375" style="6" customWidth="1"/>
    <col min="24" max="24" width="18.85546875" style="6" customWidth="1"/>
    <col min="25" max="25" width="18.5703125" style="6" customWidth="1"/>
    <col min="26" max="26" width="11.42578125" style="6" customWidth="1"/>
    <col min="27" max="27" width="20.7109375" style="6" customWidth="1"/>
    <col min="28" max="28" width="17.5703125" style="6" customWidth="1"/>
    <col min="29" max="29" width="15.85546875" style="6" customWidth="1"/>
    <col min="30" max="30" width="24.140625" style="6" customWidth="1"/>
    <col min="31" max="31" width="29.42578125" style="6" customWidth="1"/>
    <col min="32" max="32" width="16.140625" style="6" customWidth="1"/>
    <col min="33" max="33" width="19.85546875" style="6" hidden="1" customWidth="1"/>
    <col min="34" max="34" width="16.42578125" style="6" hidden="1" customWidth="1"/>
    <col min="35" max="35" width="16" style="6" hidden="1" customWidth="1"/>
    <col min="36" max="36" width="15.7109375" style="6" hidden="1" customWidth="1"/>
    <col min="37" max="37" width="20.7109375" style="6" hidden="1" customWidth="1"/>
    <col min="38" max="38" width="14.42578125" style="6" hidden="1" customWidth="1"/>
    <col min="39" max="39" width="27.85546875" style="6" hidden="1" customWidth="1"/>
    <col min="40" max="40" width="21.140625" style="6" hidden="1" customWidth="1"/>
    <col min="41" max="41" width="31" style="6" hidden="1" customWidth="1"/>
    <col min="42" max="42" width="26.5703125" style="6" hidden="1" customWidth="1"/>
    <col min="43" max="43" width="26.42578125" style="6" hidden="1" customWidth="1"/>
    <col min="44" max="45" width="11.42578125" style="6" hidden="1" customWidth="1"/>
    <col min="46" max="46" width="11.42578125" style="6" customWidth="1"/>
    <col min="47" max="47" width="11.42578125" style="6"/>
    <col min="48" max="49" width="11.42578125" style="6" customWidth="1"/>
    <col min="50" max="126" width="11.42578125" style="6"/>
    <col min="127" max="128" width="0" style="6" hidden="1" customWidth="1"/>
    <col min="129" max="133" width="11.42578125" style="6" hidden="1" customWidth="1"/>
    <col min="134" max="134" width="0" style="6" hidden="1" customWidth="1"/>
    <col min="135" max="16384" width="11.42578125" style="6"/>
  </cols>
  <sheetData>
    <row r="1" spans="1:132" s="311" customFormat="1" ht="30" customHeight="1">
      <c r="A1" s="1699" t="s">
        <v>316</v>
      </c>
      <c r="B1" s="1699"/>
      <c r="C1" s="1699"/>
      <c r="D1" s="1699"/>
      <c r="E1" s="1699"/>
      <c r="F1" s="1699"/>
      <c r="G1" s="1699"/>
      <c r="H1" s="1699"/>
      <c r="I1" s="1699"/>
      <c r="J1" s="1699"/>
      <c r="K1" s="1699"/>
      <c r="L1" s="1699"/>
      <c r="M1" s="1699"/>
      <c r="N1" s="1699"/>
      <c r="O1" s="1699"/>
      <c r="P1" s="1699"/>
      <c r="Q1" s="100"/>
      <c r="R1" s="100"/>
      <c r="S1" s="99"/>
    </row>
    <row r="2" spans="1:132" s="311" customFormat="1" ht="13.5" customHeight="1"/>
    <row r="3" spans="1:132" s="152" customFormat="1" ht="30.75" customHeight="1">
      <c r="A3" s="1777" t="s">
        <v>218</v>
      </c>
      <c r="B3" s="1777"/>
      <c r="C3" s="1777"/>
      <c r="D3" s="1777"/>
      <c r="E3" s="1777"/>
      <c r="F3" s="1777"/>
      <c r="G3" s="1777"/>
      <c r="H3" s="1777"/>
      <c r="I3" s="1777"/>
      <c r="J3" s="1777"/>
      <c r="K3" s="1777"/>
      <c r="L3" s="1777"/>
      <c r="M3" s="1777"/>
      <c r="N3" s="1777"/>
      <c r="O3" s="1777"/>
      <c r="P3" s="1777"/>
      <c r="Q3" s="127"/>
      <c r="R3" s="127"/>
      <c r="S3" s="218"/>
    </row>
    <row r="4" spans="1:132" ht="18.75" customHeight="1" thickBot="1"/>
    <row r="5" spans="1:132" ht="45" customHeight="1" thickBot="1">
      <c r="A5" s="1756" t="s">
        <v>312</v>
      </c>
      <c r="B5" s="1756"/>
      <c r="C5" s="1756"/>
      <c r="D5" s="1756"/>
      <c r="E5" s="1756"/>
      <c r="F5" s="1756"/>
      <c r="G5" s="1756"/>
      <c r="H5" s="1756"/>
      <c r="I5" s="1756"/>
      <c r="J5" s="1756"/>
      <c r="K5" s="1756"/>
      <c r="L5" s="1756"/>
      <c r="M5" s="1756"/>
      <c r="N5" s="1756"/>
      <c r="O5" s="1756"/>
      <c r="P5" s="1756"/>
      <c r="Q5" s="162"/>
      <c r="R5" s="162"/>
      <c r="S5" s="226"/>
      <c r="V5" s="272" t="s">
        <v>49</v>
      </c>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DZ5" s="287" t="str">
        <f>IF($C$21="","",IF($C$21&lt;&gt;"Aucune anomalie observée","Non conforme", "Conforme"))</f>
        <v/>
      </c>
      <c r="EA5" s="287" t="str">
        <f>IF($G$21="","",IF($G$21&lt;&gt;"Aucune anomalie observée","Non conforme", "Conforme"))</f>
        <v/>
      </c>
      <c r="EB5" s="287" t="str">
        <f>IF($K$21="","",IF($K$21&lt;&gt;"Aucune anomalie observée","Non conforme", "Conforme"))</f>
        <v/>
      </c>
    </row>
    <row r="6" spans="1:132" ht="7.5" customHeight="1" thickBot="1">
      <c r="A6" s="41"/>
      <c r="B6" s="190"/>
      <c r="C6" s="190"/>
      <c r="D6" s="190"/>
      <c r="E6" s="190"/>
      <c r="F6" s="190"/>
      <c r="G6" s="190"/>
      <c r="H6" s="37"/>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DZ6" s="287" t="str">
        <f>IF($C$22="","",IF($C$22&lt;&gt;"Aucune anomalie observée","Non conforme", "Conforme"))</f>
        <v/>
      </c>
      <c r="EA6" s="287" t="str">
        <f>IF($G$22="","",IF($G$22&lt;&gt;"Aucune anomalie observée","Non conforme", "Conforme"))</f>
        <v/>
      </c>
      <c r="EB6" s="287" t="str">
        <f>IF($K$22="","",IF($K$22&lt;&gt;"Aucune anomalie observée","Non conforme", "Conforme"))</f>
        <v/>
      </c>
    </row>
    <row r="7" spans="1:132" ht="15" customHeight="1">
      <c r="A7" s="2328" t="s">
        <v>313</v>
      </c>
      <c r="B7" s="2328"/>
      <c r="C7" s="2328"/>
      <c r="D7" s="2328"/>
      <c r="E7" s="2328"/>
      <c r="F7" s="2328"/>
      <c r="G7" s="2328"/>
      <c r="H7" s="2328"/>
      <c r="I7" s="2328"/>
      <c r="J7" s="2328"/>
      <c r="K7" s="2328"/>
      <c r="L7" s="2328"/>
      <c r="M7" s="2328"/>
      <c r="N7" s="2328"/>
      <c r="O7" s="2328"/>
      <c r="P7" s="2328"/>
      <c r="Q7" s="227"/>
      <c r="R7" s="227"/>
      <c r="S7" s="225"/>
      <c r="V7" s="272"/>
      <c r="W7" s="272"/>
      <c r="X7" s="272"/>
      <c r="Y7" s="272"/>
      <c r="Z7" s="272"/>
      <c r="AA7" s="272"/>
      <c r="AB7" s="272"/>
      <c r="AC7" s="272"/>
      <c r="AD7" s="272"/>
      <c r="AE7" s="272"/>
      <c r="AF7" s="272"/>
      <c r="AG7" s="34" t="s">
        <v>49</v>
      </c>
      <c r="AS7" s="272"/>
      <c r="AT7" s="272"/>
      <c r="AU7" s="272"/>
      <c r="AV7" s="272"/>
      <c r="AW7" s="272"/>
      <c r="AX7" s="272"/>
      <c r="AY7" s="272"/>
      <c r="AZ7" s="272"/>
      <c r="BA7" s="272"/>
      <c r="BB7" s="272"/>
      <c r="DZ7" s="287" t="str">
        <f>IF($C$23="","",IF($C$23&lt;&gt;"Aucune anomalie observée","Non conforme", "Conforme"))</f>
        <v/>
      </c>
      <c r="EA7" s="287" t="str">
        <f>IF($G$23="","",IF($G$23&lt;&gt;"Aucune anomalie observée","Non conforme", "Conforme"))</f>
        <v/>
      </c>
      <c r="EB7" s="287" t="str">
        <f>IF($K$23="","",IF($K$23&lt;&gt;"Aucune anomalie observée","Non conforme", "Conforme"))</f>
        <v/>
      </c>
    </row>
    <row r="8" spans="1:132" ht="15" customHeight="1">
      <c r="A8" s="2329" t="s">
        <v>371</v>
      </c>
      <c r="B8" s="2329"/>
      <c r="C8" s="2329"/>
      <c r="D8" s="2329"/>
      <c r="E8" s="2329"/>
      <c r="F8" s="2329"/>
      <c r="G8" s="2329"/>
      <c r="H8" s="2329"/>
      <c r="I8" s="2329"/>
      <c r="J8" s="2329"/>
      <c r="K8" s="2329"/>
      <c r="L8" s="2329"/>
      <c r="M8" s="2329"/>
      <c r="N8" s="2329"/>
      <c r="O8" s="2329"/>
      <c r="P8" s="2329"/>
      <c r="Q8" s="8"/>
      <c r="R8" s="8"/>
      <c r="S8" s="8"/>
      <c r="V8" s="272"/>
      <c r="W8" s="272"/>
      <c r="X8" s="272"/>
      <c r="Y8" s="272"/>
      <c r="Z8" s="272"/>
      <c r="AA8" s="272"/>
      <c r="AB8" s="272"/>
      <c r="AC8" s="272"/>
      <c r="AD8" s="272"/>
      <c r="AE8" s="272"/>
      <c r="AF8" s="272"/>
      <c r="AG8" s="34" t="s">
        <v>50</v>
      </c>
      <c r="AS8" s="272"/>
      <c r="AT8" s="272"/>
      <c r="AU8" s="272"/>
      <c r="AV8" s="272"/>
      <c r="AW8" s="272"/>
      <c r="AX8" s="272"/>
      <c r="AY8" s="272"/>
      <c r="AZ8" s="272"/>
      <c r="BA8" s="272"/>
      <c r="BB8" s="272"/>
    </row>
    <row r="9" spans="1:132" ht="15" customHeight="1">
      <c r="A9" s="2329" t="s">
        <v>370</v>
      </c>
      <c r="B9" s="2329"/>
      <c r="C9" s="2329"/>
      <c r="D9" s="2329"/>
      <c r="E9" s="2329"/>
      <c r="F9" s="2329"/>
      <c r="G9" s="2329"/>
      <c r="H9" s="2329"/>
      <c r="I9" s="2329"/>
      <c r="J9" s="2329"/>
      <c r="K9" s="2329"/>
      <c r="L9" s="2329"/>
      <c r="M9" s="2329"/>
      <c r="N9" s="2329"/>
      <c r="O9" s="2329"/>
      <c r="P9" s="2329"/>
      <c r="Q9" s="8"/>
      <c r="R9" s="8"/>
      <c r="S9" s="8"/>
      <c r="V9" s="272"/>
      <c r="W9" s="272"/>
      <c r="X9" s="272"/>
      <c r="Y9" s="272"/>
      <c r="Z9" s="272"/>
      <c r="AA9" s="272"/>
      <c r="AB9" s="272"/>
      <c r="AC9" s="272"/>
      <c r="AD9" s="272"/>
      <c r="AE9" s="272"/>
      <c r="AF9" s="272"/>
      <c r="AS9" s="272"/>
      <c r="AT9" s="272"/>
      <c r="AU9" s="272"/>
      <c r="AV9" s="272"/>
      <c r="AW9" s="272"/>
      <c r="AX9" s="272"/>
      <c r="AY9" s="272"/>
      <c r="AZ9" s="272"/>
      <c r="BA9" s="272"/>
      <c r="BB9" s="272"/>
    </row>
    <row r="10" spans="1:132" ht="23.25" hidden="1" customHeight="1">
      <c r="A10" s="163"/>
      <c r="B10" s="164"/>
      <c r="C10" s="165"/>
      <c r="D10" s="165"/>
      <c r="E10" s="161"/>
      <c r="F10" s="161"/>
      <c r="G10" s="161"/>
      <c r="H10" s="161"/>
      <c r="I10" s="161"/>
      <c r="J10" s="161"/>
      <c r="K10" s="161"/>
      <c r="L10" s="161"/>
      <c r="M10" s="161"/>
      <c r="N10" s="161"/>
      <c r="O10" s="161"/>
      <c r="V10" s="272"/>
      <c r="W10" s="272"/>
      <c r="X10" s="272"/>
      <c r="Y10" s="272"/>
      <c r="Z10" s="272"/>
      <c r="AA10" s="272"/>
      <c r="AB10" s="272"/>
      <c r="AC10" s="272"/>
      <c r="AD10" s="272"/>
      <c r="AE10" s="272"/>
      <c r="AF10" s="272"/>
      <c r="AS10" s="272"/>
      <c r="AT10" s="272"/>
      <c r="AU10" s="272"/>
      <c r="AV10" s="272"/>
      <c r="AW10" s="272"/>
      <c r="AX10" s="272"/>
      <c r="AY10" s="272"/>
      <c r="AZ10" s="272"/>
      <c r="BA10" s="272"/>
      <c r="BB10" s="272"/>
    </row>
    <row r="11" spans="1:132" ht="7.5" customHeight="1">
      <c r="V11" s="272"/>
      <c r="W11" s="272"/>
      <c r="X11" s="272"/>
      <c r="Y11" s="272"/>
      <c r="Z11" s="272"/>
      <c r="AA11" s="272"/>
      <c r="AB11" s="272"/>
      <c r="AC11" s="272"/>
      <c r="AD11" s="272"/>
      <c r="AE11" s="272"/>
      <c r="AF11" s="272"/>
      <c r="AS11" s="272"/>
      <c r="AT11" s="272"/>
      <c r="AU11" s="272"/>
      <c r="AV11" s="272"/>
      <c r="AW11" s="272"/>
      <c r="AX11" s="272"/>
      <c r="AY11" s="272"/>
      <c r="AZ11" s="272"/>
      <c r="BA11" s="272"/>
      <c r="BB11" s="272"/>
    </row>
    <row r="12" spans="1:132" ht="15" customHeight="1">
      <c r="A12" s="2330" t="s">
        <v>462</v>
      </c>
      <c r="B12" s="2330"/>
      <c r="C12" s="2330"/>
      <c r="D12" s="2330"/>
      <c r="E12" s="2330"/>
      <c r="F12" s="2330"/>
      <c r="G12" s="2330"/>
      <c r="H12" s="2330"/>
      <c r="I12" s="2330"/>
      <c r="J12" s="2330"/>
      <c r="K12" s="2330"/>
      <c r="L12" s="2330"/>
      <c r="M12" s="2330"/>
      <c r="N12" s="2330"/>
      <c r="O12" s="2330"/>
      <c r="P12" s="2330"/>
      <c r="Q12" s="8"/>
      <c r="R12" s="8"/>
      <c r="S12" s="8"/>
      <c r="V12" s="272"/>
      <c r="W12" s="272"/>
      <c r="X12" s="272"/>
      <c r="Y12" s="272"/>
      <c r="Z12" s="272"/>
      <c r="AA12" s="272"/>
      <c r="AB12" s="272"/>
      <c r="AC12" s="272"/>
      <c r="AD12" s="272"/>
      <c r="AE12" s="272"/>
      <c r="AF12" s="272"/>
      <c r="AS12" s="272"/>
      <c r="AT12" s="272"/>
      <c r="AU12" s="272"/>
      <c r="AV12" s="272"/>
      <c r="AW12" s="272"/>
      <c r="AX12" s="272"/>
      <c r="AY12" s="272"/>
      <c r="AZ12" s="272"/>
      <c r="BA12" s="272"/>
      <c r="BB12" s="272"/>
    </row>
    <row r="13" spans="1:132" s="55" customFormat="1" ht="7.5" customHeight="1" thickBot="1">
      <c r="V13" s="272"/>
      <c r="W13" s="272"/>
      <c r="X13" s="272"/>
      <c r="Y13" s="272"/>
      <c r="Z13" s="272"/>
      <c r="AA13" s="272"/>
      <c r="AB13" s="272"/>
      <c r="AC13" s="272"/>
      <c r="AD13" s="272"/>
      <c r="AE13" s="272"/>
      <c r="AF13" s="272"/>
      <c r="AG13" s="8"/>
      <c r="AH13" s="8"/>
      <c r="AI13" s="8"/>
      <c r="AJ13" s="8"/>
      <c r="AK13" s="8"/>
      <c r="AL13" s="8"/>
      <c r="AM13" s="8"/>
      <c r="AN13" s="8"/>
      <c r="AO13" s="8"/>
      <c r="AP13" s="8"/>
      <c r="AQ13" s="8"/>
      <c r="AR13" s="8"/>
      <c r="AS13" s="272"/>
      <c r="AT13" s="272"/>
      <c r="AU13" s="272"/>
      <c r="AV13" s="272"/>
      <c r="AW13" s="272"/>
      <c r="AX13" s="272"/>
      <c r="AY13" s="272"/>
      <c r="AZ13" s="272"/>
      <c r="BA13" s="272"/>
      <c r="BB13" s="272"/>
    </row>
    <row r="14" spans="1:132" ht="18.75" customHeight="1" thickBot="1">
      <c r="A14" s="2327" t="s">
        <v>121</v>
      </c>
      <c r="B14" s="2327"/>
      <c r="C14" s="2327"/>
      <c r="D14" s="2327"/>
      <c r="E14" s="2327"/>
      <c r="F14" s="2327"/>
      <c r="G14" s="2327"/>
      <c r="H14" s="2327"/>
      <c r="I14" s="2327"/>
      <c r="J14" s="2327"/>
      <c r="K14" s="2327"/>
      <c r="L14" s="2327"/>
      <c r="M14" s="2327"/>
      <c r="N14" s="2327"/>
      <c r="O14" s="792"/>
      <c r="P14" s="246"/>
      <c r="V14" s="272"/>
      <c r="W14" s="272"/>
      <c r="X14" s="272"/>
      <c r="Y14" s="272"/>
      <c r="Z14" s="272"/>
      <c r="AA14" s="272"/>
      <c r="AB14" s="272"/>
      <c r="AC14" s="272"/>
      <c r="AD14" s="272"/>
      <c r="AE14" s="272"/>
      <c r="AF14" s="272"/>
      <c r="AG14" s="8"/>
      <c r="AH14" s="8"/>
      <c r="AI14" s="8"/>
      <c r="AJ14" s="8"/>
      <c r="AK14" s="8"/>
      <c r="AL14" s="8"/>
      <c r="AM14" s="8"/>
      <c r="AN14" s="8"/>
      <c r="AO14" s="8"/>
      <c r="AP14" s="8"/>
      <c r="AQ14" s="8"/>
      <c r="AR14" s="8"/>
      <c r="AS14" s="272"/>
      <c r="AT14" s="272"/>
      <c r="AU14" s="272"/>
      <c r="AV14" s="272"/>
      <c r="AW14" s="272"/>
      <c r="AX14" s="272"/>
      <c r="AY14" s="272"/>
      <c r="AZ14" s="272"/>
      <c r="BA14" s="272"/>
      <c r="BB14" s="272"/>
      <c r="DZ14" s="287" t="s">
        <v>131</v>
      </c>
    </row>
    <row r="15" spans="1:132" ht="18.75" customHeight="1">
      <c r="A15" s="2327" t="s">
        <v>87</v>
      </c>
      <c r="B15" s="2331"/>
      <c r="C15" s="2332" t="s">
        <v>991</v>
      </c>
      <c r="D15" s="2332"/>
      <c r="E15" s="2332" t="s">
        <v>88</v>
      </c>
      <c r="F15" s="2332"/>
      <c r="G15" s="2332" t="s">
        <v>75</v>
      </c>
      <c r="H15" s="2332"/>
      <c r="I15" s="2332" t="s">
        <v>372</v>
      </c>
      <c r="J15" s="2332"/>
      <c r="K15" s="2333" t="s">
        <v>76</v>
      </c>
      <c r="L15" s="2256"/>
      <c r="M15" s="2256"/>
      <c r="N15" s="2256"/>
      <c r="O15" s="770"/>
      <c r="V15" s="272"/>
      <c r="W15" s="272"/>
      <c r="X15" s="272"/>
      <c r="Y15" s="272"/>
      <c r="Z15" s="272"/>
      <c r="AA15" s="272"/>
      <c r="AB15" s="272"/>
      <c r="AC15" s="272"/>
      <c r="AD15" s="272"/>
      <c r="AE15" s="272"/>
      <c r="AF15" s="272"/>
      <c r="AG15" s="8"/>
      <c r="AH15" s="8"/>
      <c r="AI15" s="8"/>
      <c r="AJ15" s="8"/>
      <c r="AK15" s="8"/>
      <c r="AL15" s="8"/>
      <c r="AM15" s="8"/>
      <c r="AN15" s="8"/>
      <c r="AO15" s="8"/>
      <c r="AP15" s="8"/>
      <c r="AQ15" s="8"/>
      <c r="AR15" s="8"/>
      <c r="AS15" s="272"/>
      <c r="AT15" s="272"/>
      <c r="AU15" s="272"/>
      <c r="AV15" s="272"/>
      <c r="AW15" s="272"/>
      <c r="AX15" s="272"/>
      <c r="AY15" s="272"/>
      <c r="AZ15" s="272"/>
      <c r="BA15" s="272"/>
      <c r="BB15" s="272"/>
      <c r="DZ15" s="287" t="s">
        <v>132</v>
      </c>
    </row>
    <row r="16" spans="1:132" ht="15" customHeight="1">
      <c r="A16" s="2327"/>
      <c r="B16" s="2331"/>
      <c r="C16" s="2332"/>
      <c r="D16" s="2332"/>
      <c r="E16" s="2332"/>
      <c r="F16" s="2332"/>
      <c r="G16" s="2332"/>
      <c r="H16" s="2332"/>
      <c r="I16" s="2332"/>
      <c r="J16" s="2332"/>
      <c r="K16" s="2324" t="s">
        <v>124</v>
      </c>
      <c r="L16" s="2325"/>
      <c r="M16" s="2326" t="s">
        <v>373</v>
      </c>
      <c r="N16" s="2327"/>
      <c r="O16" s="793"/>
      <c r="V16" s="272"/>
      <c r="W16" s="272"/>
      <c r="X16" s="272"/>
      <c r="Y16" s="272"/>
      <c r="Z16" s="272"/>
      <c r="AA16" s="272"/>
      <c r="AB16" s="272"/>
      <c r="AC16" s="272"/>
      <c r="AD16" s="272"/>
      <c r="AE16" s="272"/>
      <c r="AF16" s="272"/>
      <c r="AG16" s="8"/>
      <c r="AH16" s="8"/>
      <c r="AI16" s="8"/>
      <c r="AJ16" s="8"/>
      <c r="AK16" s="8"/>
      <c r="AL16" s="8"/>
      <c r="AM16" s="8"/>
      <c r="AN16" s="8"/>
      <c r="AO16" s="8"/>
      <c r="AP16" s="8"/>
      <c r="AQ16" s="8"/>
      <c r="AR16" s="8"/>
      <c r="AS16" s="272"/>
      <c r="AT16" s="272"/>
      <c r="AU16" s="272"/>
      <c r="AV16" s="272"/>
      <c r="AW16" s="272"/>
      <c r="AX16" s="272"/>
      <c r="AY16" s="272"/>
      <c r="AZ16" s="272"/>
      <c r="BA16" s="272"/>
      <c r="BB16" s="272"/>
    </row>
    <row r="17" spans="1:54" ht="18.75" customHeight="1">
      <c r="A17" s="2334" t="str">
        <f>IF(Identification!B21="","",Identification!B21)</f>
        <v/>
      </c>
      <c r="B17" s="2335"/>
      <c r="C17" s="2336" t="str">
        <f>IF(Identification!B22="","",Identification!B22)</f>
        <v/>
      </c>
      <c r="D17" s="2336"/>
      <c r="E17" s="2336" t="str">
        <f>IF(Identification!B23="","",Identification!B23)</f>
        <v/>
      </c>
      <c r="F17" s="2336"/>
      <c r="G17" s="2336" t="str">
        <f>IF(Identification!B24="","",Identification!B24)</f>
        <v/>
      </c>
      <c r="H17" s="2336"/>
      <c r="I17" s="2342" t="str">
        <f>IF(Identification!B25="","",Identification!B25)</f>
        <v/>
      </c>
      <c r="J17" s="2342"/>
      <c r="K17" s="2337" t="str">
        <f>IF(Identification!B26="","",Identification!B26)</f>
        <v/>
      </c>
      <c r="L17" s="2338"/>
      <c r="M17" s="2343" t="str">
        <f>IF(Identification!B27="","",Identification!B27)</f>
        <v/>
      </c>
      <c r="N17" s="2334"/>
      <c r="O17" s="773"/>
      <c r="V17" s="272"/>
      <c r="W17" s="272"/>
      <c r="X17" s="272"/>
      <c r="Y17" s="272"/>
      <c r="Z17" s="272"/>
      <c r="AA17" s="272"/>
      <c r="AB17" s="272"/>
      <c r="AC17" s="272"/>
      <c r="AD17" s="272"/>
      <c r="AE17" s="272"/>
      <c r="AF17" s="272"/>
      <c r="AG17" s="8"/>
      <c r="AH17" s="8"/>
      <c r="AI17" s="8"/>
      <c r="AJ17" s="8"/>
      <c r="AK17" s="8"/>
      <c r="AL17" s="8"/>
      <c r="AM17" s="8"/>
      <c r="AN17" s="8"/>
      <c r="AO17" s="8"/>
      <c r="AP17" s="8"/>
      <c r="AQ17" s="8"/>
      <c r="AR17" s="8"/>
      <c r="AS17" s="272"/>
      <c r="AT17" s="272"/>
      <c r="AU17" s="272"/>
      <c r="AV17" s="272"/>
      <c r="AW17" s="272"/>
      <c r="AX17" s="272"/>
      <c r="AY17" s="272"/>
      <c r="AZ17" s="272"/>
      <c r="BA17" s="272"/>
      <c r="BB17" s="272"/>
    </row>
    <row r="18" spans="1:54" ht="15.75" hidden="1" customHeight="1">
      <c r="A18" s="642"/>
      <c r="B18" s="642"/>
      <c r="C18" s="642"/>
      <c r="D18" s="642"/>
      <c r="E18" s="642"/>
      <c r="F18" s="642"/>
      <c r="G18" s="642"/>
      <c r="H18" s="642"/>
      <c r="I18" s="642"/>
      <c r="J18" s="642"/>
      <c r="K18" s="642"/>
      <c r="L18" s="642"/>
      <c r="M18" s="642"/>
      <c r="N18" s="642"/>
      <c r="O18" s="642"/>
      <c r="V18" s="272"/>
      <c r="W18" s="272"/>
      <c r="X18" s="272"/>
      <c r="Y18" s="272"/>
      <c r="Z18" s="272"/>
      <c r="AA18" s="272"/>
      <c r="AB18" s="272"/>
      <c r="AC18" s="272"/>
      <c r="AD18" s="272"/>
      <c r="AE18" s="272"/>
      <c r="AF18" s="272"/>
      <c r="AG18" s="55"/>
      <c r="AH18" s="55"/>
      <c r="AI18" s="55"/>
      <c r="AJ18" s="55"/>
      <c r="AK18" s="55"/>
      <c r="AL18" s="55"/>
      <c r="AM18" s="55"/>
      <c r="AN18" s="55"/>
      <c r="AO18" s="55"/>
      <c r="AP18" s="55"/>
      <c r="AQ18" s="55"/>
      <c r="AR18" s="55"/>
      <c r="AS18" s="272"/>
      <c r="AT18" s="272"/>
      <c r="AU18" s="272"/>
      <c r="AV18" s="272"/>
      <c r="AW18" s="272"/>
      <c r="AX18" s="272"/>
      <c r="AY18" s="272"/>
      <c r="AZ18" s="272"/>
      <c r="BA18" s="272"/>
      <c r="BB18" s="272"/>
    </row>
    <row r="19" spans="1:54" ht="18.75" customHeight="1">
      <c r="A19" s="2156" t="s">
        <v>481</v>
      </c>
      <c r="B19" s="2156"/>
      <c r="C19" s="2156"/>
      <c r="D19" s="2156"/>
      <c r="E19" s="2156"/>
      <c r="F19" s="2156"/>
      <c r="G19" s="2156"/>
      <c r="H19" s="2156"/>
      <c r="I19" s="2156"/>
      <c r="J19" s="2156"/>
      <c r="K19" s="2156"/>
      <c r="L19" s="2156"/>
      <c r="M19" s="2156"/>
      <c r="N19" s="2156"/>
      <c r="O19" s="2156"/>
      <c r="P19" s="288"/>
      <c r="Q19" s="288"/>
      <c r="R19" s="288"/>
      <c r="S19" s="288"/>
      <c r="V19" s="272"/>
      <c r="W19" s="272"/>
      <c r="X19" s="272"/>
      <c r="Y19" s="272"/>
      <c r="Z19" s="272"/>
      <c r="AA19" s="272"/>
      <c r="AB19" s="272"/>
      <c r="AC19" s="272"/>
      <c r="AD19" s="272"/>
      <c r="AE19" s="272"/>
      <c r="AF19" s="272"/>
      <c r="AS19" s="272"/>
      <c r="AT19" s="272"/>
      <c r="AU19" s="272"/>
      <c r="AV19" s="272"/>
      <c r="AW19" s="272"/>
      <c r="AX19" s="272"/>
      <c r="AY19" s="272"/>
      <c r="AZ19" s="272"/>
      <c r="BA19" s="272"/>
      <c r="BB19" s="272"/>
    </row>
    <row r="20" spans="1:54" ht="18.75" customHeight="1">
      <c r="A20" s="2156"/>
      <c r="B20" s="2344"/>
      <c r="C20" s="2345" t="s">
        <v>385</v>
      </c>
      <c r="D20" s="2345"/>
      <c r="E20" s="2345"/>
      <c r="F20" s="2345"/>
      <c r="G20" s="2345" t="s">
        <v>386</v>
      </c>
      <c r="H20" s="2345"/>
      <c r="I20" s="2345"/>
      <c r="J20" s="2345"/>
      <c r="K20" s="2345" t="s">
        <v>387</v>
      </c>
      <c r="L20" s="2345"/>
      <c r="M20" s="2345"/>
      <c r="N20" s="2345"/>
      <c r="O20" s="656" t="s">
        <v>3</v>
      </c>
      <c r="P20" s="288"/>
      <c r="Q20" s="288"/>
      <c r="R20" s="288"/>
      <c r="S20" s="288"/>
      <c r="V20" s="272"/>
      <c r="W20" s="272"/>
      <c r="X20" s="272"/>
      <c r="Y20" s="272"/>
      <c r="Z20" s="272"/>
      <c r="AA20" s="272"/>
      <c r="AB20" s="272"/>
      <c r="AC20" s="272"/>
      <c r="AD20" s="272"/>
      <c r="AE20" s="272"/>
      <c r="AF20" s="272"/>
      <c r="AS20" s="272"/>
      <c r="AT20" s="272"/>
      <c r="AU20" s="272"/>
      <c r="AV20" s="272"/>
      <c r="AW20" s="272"/>
      <c r="AX20" s="272"/>
      <c r="AY20" s="272"/>
      <c r="AZ20" s="272"/>
      <c r="BA20" s="272"/>
      <c r="BB20" s="272"/>
    </row>
    <row r="21" spans="1:54" ht="37.5" customHeight="1">
      <c r="A21" s="2339" t="s">
        <v>388</v>
      </c>
      <c r="B21" s="2340"/>
      <c r="C21" s="2341"/>
      <c r="D21" s="2341"/>
      <c r="E21" s="2341"/>
      <c r="F21" s="2341"/>
      <c r="G21" s="2341"/>
      <c r="H21" s="2341"/>
      <c r="I21" s="2341"/>
      <c r="J21" s="2341"/>
      <c r="K21" s="2341"/>
      <c r="L21" s="2341"/>
      <c r="M21" s="2341"/>
      <c r="N21" s="2341"/>
      <c r="O21" s="653" t="str">
        <f>IF(AND(DZ5="",EA5="",EB5=""),"",IF(AND(DZ5="Conforme",EA5&lt;&gt;"Non conforme",EB5&lt;&gt;"Non conforme"),"Conforme", IF(AND(DZ5&lt;&gt;"Non conforme", EA5="Conforme",EB5&lt;&gt;"Non conforme"),"Conforme", IF(AND(DZ5&lt;&gt;"Non conforme", EA5&lt;&gt;"Non conforme",EB5="Conforme"),"Conforme", "Non conforme"))))</f>
        <v/>
      </c>
      <c r="P21" s="289"/>
      <c r="Q21" s="289"/>
      <c r="R21" s="289"/>
      <c r="S21" s="289"/>
      <c r="V21" s="272"/>
      <c r="W21" s="272"/>
      <c r="X21" s="272"/>
      <c r="Y21" s="272"/>
      <c r="Z21" s="272"/>
      <c r="AA21" s="272"/>
      <c r="AB21" s="272"/>
      <c r="AC21" s="272"/>
      <c r="AD21" s="272"/>
      <c r="AE21" s="272"/>
      <c r="AF21" s="272"/>
      <c r="AS21" s="272"/>
      <c r="AT21" s="272"/>
      <c r="AU21" s="272"/>
      <c r="AV21" s="272"/>
      <c r="AW21" s="272"/>
      <c r="AX21" s="272"/>
      <c r="AY21" s="272"/>
      <c r="AZ21" s="272"/>
      <c r="BA21" s="272"/>
      <c r="BB21" s="272"/>
    </row>
    <row r="22" spans="1:54" ht="41.25" customHeight="1">
      <c r="A22" s="2352" t="s">
        <v>124</v>
      </c>
      <c r="B22" s="1590"/>
      <c r="C22" s="2346"/>
      <c r="D22" s="2346"/>
      <c r="E22" s="2346"/>
      <c r="F22" s="2346"/>
      <c r="G22" s="2346"/>
      <c r="H22" s="2346"/>
      <c r="I22" s="2346"/>
      <c r="J22" s="2346"/>
      <c r="K22" s="2346"/>
      <c r="L22" s="2346"/>
      <c r="M22" s="2346"/>
      <c r="N22" s="2346"/>
      <c r="O22" s="654" t="str">
        <f>IF(AND(DZ6="",EA6="",EB6=""),"",IF(AND(DZ6="Conforme",EA6&lt;&gt;"Non conforme",EB6&lt;&gt;"Non conforme"),"Conforme", IF(AND(DZ6&lt;&gt;"Non conforme", EA6="Conforme",EB6&lt;&gt;"Non conforme"),"Conforme", IF(AND(DZ6&lt;&gt;"Non conforme", EA6&lt;&gt;"Non conforme",EB6="Conforme"),"Conforme", "Non conforme"))))</f>
        <v/>
      </c>
      <c r="P22" s="289"/>
      <c r="Q22" s="289"/>
      <c r="R22" s="289"/>
      <c r="S22" s="289"/>
      <c r="V22" s="272"/>
      <c r="W22" s="272"/>
      <c r="X22" s="272"/>
      <c r="Y22" s="272"/>
      <c r="Z22" s="272"/>
      <c r="AA22" s="272"/>
      <c r="AB22" s="272"/>
      <c r="AC22" s="272"/>
      <c r="AD22" s="272"/>
      <c r="AE22" s="272"/>
      <c r="AF22" s="272"/>
      <c r="AG22" s="273" t="s">
        <v>89</v>
      </c>
      <c r="AL22" s="274" t="s">
        <v>79</v>
      </c>
      <c r="AM22" s="78"/>
      <c r="AN22" s="274" t="s">
        <v>78</v>
      </c>
      <c r="AO22" s="78"/>
      <c r="AP22" s="274" t="s">
        <v>77</v>
      </c>
      <c r="AQ22" s="57"/>
      <c r="AS22" s="272"/>
      <c r="AT22" s="272"/>
      <c r="AU22" s="272"/>
      <c r="AV22" s="272"/>
      <c r="AW22" s="272"/>
      <c r="AX22" s="272"/>
      <c r="AY22" s="272"/>
      <c r="AZ22" s="272"/>
      <c r="BA22" s="272"/>
      <c r="BB22" s="272"/>
    </row>
    <row r="23" spans="1:54" ht="27" customHeight="1">
      <c r="A23" s="2347" t="s">
        <v>94</v>
      </c>
      <c r="B23" s="2348"/>
      <c r="C23" s="2349"/>
      <c r="D23" s="1884"/>
      <c r="E23" s="1884"/>
      <c r="F23" s="1885"/>
      <c r="G23" s="2349"/>
      <c r="H23" s="1884"/>
      <c r="I23" s="1884"/>
      <c r="J23" s="1885"/>
      <c r="K23" s="2349"/>
      <c r="L23" s="1884"/>
      <c r="M23" s="1884"/>
      <c r="N23" s="1885"/>
      <c r="O23" s="655" t="str">
        <f>IF(AND(DZ7="",EA7="",EB7=""),"",IF(AND(DZ7="Conforme",EA7&lt;&gt;"Non conforme",EB7&lt;&gt;"Non conforme"),"Conforme", IF(AND(DZ7&lt;&gt;"Non conforme", EA7="Conforme",EB7&lt;&gt;"Non conforme"),"Conforme", IF(AND(DZ7&lt;&gt;"Non conforme", EA7&lt;&gt;"Non conforme",EB7="Conforme"),"Conforme", "Non conforme"))))</f>
        <v/>
      </c>
      <c r="P23" s="289"/>
      <c r="Q23" s="289"/>
      <c r="R23" s="289"/>
      <c r="S23" s="289"/>
      <c r="V23" s="272"/>
      <c r="W23" s="272"/>
      <c r="X23" s="272"/>
      <c r="Y23" s="272"/>
      <c r="Z23" s="272"/>
      <c r="AA23" s="272"/>
      <c r="AB23" s="272"/>
      <c r="AC23" s="272"/>
      <c r="AD23" s="272"/>
      <c r="AE23" s="272"/>
      <c r="AF23" s="272"/>
      <c r="AG23" s="56" t="s">
        <v>70</v>
      </c>
      <c r="AL23" s="78"/>
      <c r="AM23" s="78"/>
      <c r="AN23" s="53"/>
      <c r="AO23" s="78"/>
      <c r="AP23" s="57"/>
      <c r="AQ23" s="57"/>
      <c r="AS23" s="272"/>
      <c r="AT23" s="272"/>
      <c r="AU23" s="272"/>
      <c r="AV23" s="272"/>
      <c r="AW23" s="272"/>
      <c r="AX23" s="272"/>
      <c r="AY23" s="272"/>
      <c r="AZ23" s="272"/>
      <c r="BA23" s="272"/>
      <c r="BB23" s="272"/>
    </row>
    <row r="24" spans="1:54" ht="27" customHeight="1">
      <c r="A24" s="1769" t="s">
        <v>73</v>
      </c>
      <c r="B24" s="1770"/>
      <c r="C24" s="2350"/>
      <c r="D24" s="2351"/>
      <c r="E24" s="2351"/>
      <c r="F24" s="2351"/>
      <c r="G24" s="2351"/>
      <c r="H24" s="2351"/>
      <c r="I24" s="2351"/>
      <c r="J24" s="2351"/>
      <c r="K24" s="2351"/>
      <c r="L24" s="2351"/>
      <c r="M24" s="2351"/>
      <c r="N24" s="2351"/>
      <c r="O24" s="2351"/>
      <c r="P24" s="290"/>
      <c r="Q24" s="290"/>
      <c r="R24" s="290"/>
      <c r="S24" s="290"/>
      <c r="V24" s="272"/>
      <c r="W24" s="272"/>
      <c r="X24" s="272"/>
      <c r="Y24" s="272"/>
      <c r="Z24" s="272"/>
      <c r="AA24" s="272"/>
      <c r="AB24" s="272"/>
      <c r="AC24" s="272"/>
      <c r="AD24" s="272"/>
      <c r="AE24" s="272"/>
      <c r="AF24" s="272"/>
      <c r="AG24" s="56" t="s">
        <v>389</v>
      </c>
      <c r="AL24" s="58" t="s">
        <v>70</v>
      </c>
      <c r="AM24" s="78"/>
      <c r="AN24" s="56" t="s">
        <v>70</v>
      </c>
      <c r="AO24" s="78"/>
      <c r="AP24" s="59" t="s">
        <v>70</v>
      </c>
      <c r="AQ24" s="59"/>
      <c r="AS24" s="272"/>
      <c r="AT24" s="272"/>
      <c r="AU24" s="272"/>
      <c r="AV24" s="272"/>
      <c r="AW24" s="272"/>
      <c r="AX24" s="272"/>
      <c r="AY24" s="272"/>
      <c r="AZ24" s="272"/>
      <c r="BA24" s="272"/>
      <c r="BB24" s="272"/>
    </row>
    <row r="25" spans="1:54" ht="32.25" customHeight="1">
      <c r="A25" s="1769" t="s">
        <v>738</v>
      </c>
      <c r="B25" s="1770"/>
      <c r="C25" s="1748"/>
      <c r="D25" s="1749"/>
      <c r="E25" s="1749"/>
      <c r="F25" s="1749"/>
      <c r="G25" s="1749"/>
      <c r="H25" s="1749"/>
      <c r="I25" s="1749"/>
      <c r="J25" s="1749"/>
      <c r="K25" s="1749"/>
      <c r="L25" s="1749"/>
      <c r="M25" s="1749"/>
      <c r="N25" s="1749"/>
      <c r="O25" s="1749"/>
      <c r="P25" s="290"/>
      <c r="Q25" s="290"/>
      <c r="R25" s="290"/>
      <c r="S25" s="290"/>
      <c r="V25" s="272"/>
      <c r="W25" s="272"/>
      <c r="X25" s="272"/>
      <c r="Y25" s="272"/>
      <c r="Z25" s="272"/>
      <c r="AA25" s="272"/>
      <c r="AB25" s="272"/>
      <c r="AC25" s="272"/>
      <c r="AD25" s="272"/>
      <c r="AE25" s="272"/>
      <c r="AF25" s="272"/>
      <c r="AL25" s="59" t="s">
        <v>81</v>
      </c>
      <c r="AM25" s="78"/>
      <c r="AN25" s="59" t="s">
        <v>91</v>
      </c>
      <c r="AO25" s="78"/>
      <c r="AP25" s="59" t="s">
        <v>92</v>
      </c>
      <c r="AQ25" s="59"/>
      <c r="AS25" s="272"/>
      <c r="AT25" s="272"/>
      <c r="AU25" s="272"/>
      <c r="AV25" s="272"/>
      <c r="AW25" s="272"/>
      <c r="AX25" s="272"/>
      <c r="AY25" s="272"/>
      <c r="AZ25" s="272"/>
      <c r="BA25" s="272"/>
      <c r="BB25" s="272"/>
    </row>
    <row r="26" spans="1:54" ht="37.5" customHeight="1">
      <c r="V26" s="272"/>
      <c r="W26" s="272"/>
      <c r="X26" s="272"/>
      <c r="Y26" s="272"/>
      <c r="Z26" s="272"/>
      <c r="AA26" s="272"/>
      <c r="AB26" s="272"/>
      <c r="AC26" s="272"/>
      <c r="AD26" s="272"/>
      <c r="AE26" s="272"/>
      <c r="AF26" s="272"/>
      <c r="AG26" s="34" t="s">
        <v>70</v>
      </c>
      <c r="AL26" s="59"/>
      <c r="AM26" s="78"/>
      <c r="AN26" s="59"/>
      <c r="AO26" s="78"/>
      <c r="AP26" s="59"/>
      <c r="AQ26" s="59"/>
      <c r="AS26" s="272"/>
      <c r="AT26" s="272"/>
      <c r="AU26" s="272"/>
      <c r="AV26" s="272"/>
      <c r="AW26" s="272"/>
      <c r="AX26" s="272"/>
      <c r="AY26" s="272"/>
      <c r="AZ26" s="272"/>
      <c r="BA26" s="272"/>
      <c r="BB26" s="272"/>
    </row>
    <row r="27" spans="1:54" ht="37.5" customHeight="1">
      <c r="A27" s="2056" t="s">
        <v>106</v>
      </c>
      <c r="B27" s="2056"/>
      <c r="C27" s="2056"/>
      <c r="D27" s="2056"/>
      <c r="E27" s="2056"/>
      <c r="F27" s="2056"/>
      <c r="G27" s="2056"/>
      <c r="H27" s="2056"/>
      <c r="I27" s="2056"/>
      <c r="J27" s="2056"/>
      <c r="K27" s="2056"/>
      <c r="L27" s="2056"/>
      <c r="M27" s="2056"/>
      <c r="N27" s="2056"/>
      <c r="O27" s="2056"/>
      <c r="P27" s="2056"/>
      <c r="Q27" s="2056"/>
      <c r="R27" s="188"/>
      <c r="S27" s="188"/>
      <c r="T27" s="292"/>
      <c r="V27" s="272"/>
      <c r="W27" s="272"/>
      <c r="X27" s="272"/>
      <c r="Y27" s="272"/>
      <c r="Z27" s="272"/>
      <c r="AA27" s="272"/>
      <c r="AB27" s="272"/>
      <c r="AC27" s="272"/>
      <c r="AD27" s="272"/>
      <c r="AE27" s="272"/>
      <c r="AF27" s="272"/>
      <c r="AG27" s="34" t="s">
        <v>389</v>
      </c>
      <c r="AL27" s="56" t="s">
        <v>82</v>
      </c>
      <c r="AM27" s="78"/>
      <c r="AN27" s="56" t="s">
        <v>80</v>
      </c>
      <c r="AO27" s="78"/>
      <c r="AP27" s="59" t="s">
        <v>93</v>
      </c>
      <c r="AQ27" s="59"/>
      <c r="AS27" s="272"/>
      <c r="AT27" s="272"/>
      <c r="AU27" s="272"/>
      <c r="AV27" s="272"/>
      <c r="AW27" s="272"/>
      <c r="AX27" s="272"/>
      <c r="AY27" s="272"/>
      <c r="AZ27" s="272"/>
      <c r="BA27" s="272"/>
      <c r="BB27" s="272"/>
    </row>
    <row r="28" spans="1:54" ht="27.75" customHeight="1">
      <c r="A28" s="2353" t="s">
        <v>384</v>
      </c>
      <c r="B28" s="2354"/>
      <c r="C28" s="2357" t="s">
        <v>464</v>
      </c>
      <c r="D28" s="2056"/>
      <c r="E28" s="2056"/>
      <c r="F28" s="2056"/>
      <c r="G28" s="2056"/>
      <c r="H28" s="2056"/>
      <c r="I28" s="2056"/>
      <c r="J28" s="2056"/>
      <c r="K28" s="2056"/>
      <c r="L28" s="2056"/>
      <c r="M28" s="2056"/>
      <c r="N28" s="2056"/>
      <c r="O28" s="2056"/>
      <c r="P28" s="2056"/>
      <c r="Q28" s="2131" t="s">
        <v>380</v>
      </c>
      <c r="R28" s="246"/>
      <c r="S28" s="246"/>
      <c r="V28" s="272"/>
      <c r="W28" s="272"/>
      <c r="X28" s="272"/>
      <c r="Y28" s="272"/>
      <c r="Z28" s="272"/>
      <c r="AA28" s="272"/>
      <c r="AB28" s="272"/>
      <c r="AC28" s="272"/>
      <c r="AD28" s="272"/>
      <c r="AE28" s="272"/>
      <c r="AF28" s="272"/>
      <c r="AG28" s="56" t="s">
        <v>390</v>
      </c>
      <c r="AL28" s="78"/>
      <c r="AM28" s="78"/>
      <c r="AN28" s="56" t="s">
        <v>82</v>
      </c>
      <c r="AO28" s="78"/>
      <c r="AP28" s="59" t="s">
        <v>82</v>
      </c>
      <c r="AQ28" s="78"/>
      <c r="AS28" s="272"/>
      <c r="AT28" s="272"/>
      <c r="AU28" s="272"/>
      <c r="AV28" s="272"/>
      <c r="AW28" s="272"/>
      <c r="AX28" s="272"/>
      <c r="AY28" s="272"/>
      <c r="AZ28" s="272"/>
      <c r="BA28" s="272"/>
      <c r="BB28" s="272"/>
    </row>
    <row r="29" spans="1:54" ht="38.25" customHeight="1">
      <c r="A29" s="2355"/>
      <c r="B29" s="2356"/>
      <c r="C29" s="2086" t="s">
        <v>374</v>
      </c>
      <c r="D29" s="2086"/>
      <c r="E29" s="2086" t="s">
        <v>375</v>
      </c>
      <c r="F29" s="2086"/>
      <c r="G29" s="2086" t="s">
        <v>376</v>
      </c>
      <c r="H29" s="2086"/>
      <c r="I29" s="2086" t="s">
        <v>364</v>
      </c>
      <c r="J29" s="2086"/>
      <c r="K29" s="2086" t="s">
        <v>377</v>
      </c>
      <c r="L29" s="2086"/>
      <c r="M29" s="2086" t="s">
        <v>378</v>
      </c>
      <c r="N29" s="2086"/>
      <c r="O29" s="2086" t="s">
        <v>379</v>
      </c>
      <c r="P29" s="2086"/>
      <c r="Q29" s="2204"/>
      <c r="R29" s="246"/>
      <c r="S29" s="246"/>
      <c r="V29" s="272"/>
      <c r="W29" s="272"/>
      <c r="X29" s="272"/>
      <c r="Y29" s="272"/>
      <c r="Z29" s="272"/>
      <c r="AA29" s="272"/>
      <c r="AB29" s="272"/>
      <c r="AC29" s="272"/>
      <c r="AD29" s="272"/>
      <c r="AE29" s="272"/>
      <c r="AF29" s="272"/>
      <c r="AS29" s="272"/>
      <c r="AT29" s="272"/>
      <c r="AU29" s="272"/>
      <c r="AV29" s="272"/>
      <c r="AW29" s="272"/>
      <c r="AX29" s="272"/>
      <c r="AY29" s="272"/>
      <c r="AZ29" s="272"/>
      <c r="BA29" s="272"/>
      <c r="BB29" s="272"/>
    </row>
    <row r="30" spans="1:54" ht="33.75" customHeight="1">
      <c r="A30" s="2062" t="s">
        <v>85</v>
      </c>
      <c r="B30" s="2063"/>
      <c r="C30" s="2212"/>
      <c r="D30" s="2212"/>
      <c r="E30" s="2212"/>
      <c r="F30" s="2212"/>
      <c r="G30" s="2212"/>
      <c r="H30" s="2212"/>
      <c r="I30" s="2212"/>
      <c r="J30" s="2212"/>
      <c r="K30" s="2212"/>
      <c r="L30" s="2212"/>
      <c r="M30" s="2212"/>
      <c r="N30" s="2212"/>
      <c r="O30" s="2212"/>
      <c r="P30" s="2212"/>
      <c r="Q30" s="794"/>
      <c r="R30" s="291"/>
      <c r="S30" s="291"/>
      <c r="V30" s="272"/>
      <c r="W30" s="272"/>
      <c r="X30" s="272"/>
      <c r="Y30" s="272"/>
      <c r="Z30" s="272"/>
      <c r="AA30" s="272"/>
      <c r="AB30" s="272"/>
      <c r="AC30" s="272"/>
      <c r="AD30" s="272"/>
      <c r="AE30" s="272"/>
      <c r="AF30" s="272"/>
      <c r="AS30" s="272"/>
      <c r="AT30" s="272"/>
      <c r="AU30" s="272"/>
      <c r="AV30" s="272"/>
      <c r="AW30" s="272"/>
      <c r="AX30" s="272"/>
      <c r="AY30" s="272"/>
      <c r="AZ30" s="272"/>
      <c r="BA30" s="272"/>
      <c r="BB30" s="272"/>
    </row>
    <row r="31" spans="1:54" ht="31.5" customHeight="1">
      <c r="A31" s="2062" t="s">
        <v>86</v>
      </c>
      <c r="B31" s="2063"/>
      <c r="C31" s="2358"/>
      <c r="D31" s="2358"/>
      <c r="E31" s="2358"/>
      <c r="F31" s="2358"/>
      <c r="G31" s="2358"/>
      <c r="H31" s="2358"/>
      <c r="I31" s="2358"/>
      <c r="J31" s="2358"/>
      <c r="K31" s="2358"/>
      <c r="L31" s="2358"/>
      <c r="M31" s="2358"/>
      <c r="N31" s="2358"/>
      <c r="O31" s="2358"/>
      <c r="P31" s="2358"/>
      <c r="Q31" s="794"/>
      <c r="R31" s="291"/>
      <c r="S31" s="291"/>
      <c r="V31" s="272"/>
      <c r="W31" s="272"/>
      <c r="X31" s="272"/>
      <c r="Y31" s="272"/>
      <c r="Z31" s="272"/>
      <c r="AA31" s="272"/>
      <c r="AB31" s="272"/>
      <c r="AC31" s="272"/>
      <c r="AD31" s="272"/>
      <c r="AE31" s="272"/>
      <c r="AF31" s="272"/>
      <c r="AS31" s="272"/>
      <c r="AT31" s="272"/>
      <c r="AU31" s="272"/>
      <c r="AV31" s="272"/>
      <c r="AW31" s="272"/>
      <c r="AX31" s="272"/>
      <c r="AY31" s="272"/>
      <c r="AZ31" s="272"/>
      <c r="BA31" s="272"/>
      <c r="BB31" s="272"/>
    </row>
    <row r="32" spans="1:54" ht="37.5" customHeight="1">
      <c r="A32" s="2062" t="s">
        <v>73</v>
      </c>
      <c r="B32" s="2063"/>
      <c r="C32" s="2061"/>
      <c r="D32" s="2258"/>
      <c r="E32" s="2258"/>
      <c r="F32" s="2258"/>
      <c r="G32" s="2258"/>
      <c r="H32" s="2258"/>
      <c r="I32" s="2258"/>
      <c r="J32" s="2258"/>
      <c r="K32" s="2258"/>
      <c r="L32" s="2258"/>
      <c r="M32" s="2258"/>
      <c r="N32" s="2258"/>
      <c r="O32" s="2258"/>
      <c r="P32" s="2258"/>
      <c r="Q32" s="2258"/>
      <c r="R32" s="189"/>
      <c r="S32" s="189"/>
      <c r="V32" s="272"/>
      <c r="W32" s="272"/>
      <c r="X32" s="272"/>
      <c r="Y32" s="272"/>
      <c r="Z32" s="272"/>
      <c r="AA32" s="272"/>
      <c r="AB32" s="272"/>
      <c r="AC32" s="272"/>
      <c r="AD32" s="272"/>
      <c r="AE32" s="272"/>
      <c r="AF32" s="272"/>
      <c r="AS32" s="272"/>
      <c r="AT32" s="272"/>
      <c r="AU32" s="272"/>
      <c r="AV32" s="272"/>
      <c r="AW32" s="272"/>
      <c r="AX32" s="272"/>
      <c r="AY32" s="272"/>
      <c r="AZ32" s="272"/>
      <c r="BA32" s="272"/>
      <c r="BB32" s="272"/>
    </row>
    <row r="33" spans="1:54" ht="37.5" customHeight="1">
      <c r="A33" s="2062" t="s">
        <v>738</v>
      </c>
      <c r="B33" s="2063"/>
      <c r="C33" s="2114"/>
      <c r="D33" s="2149"/>
      <c r="E33" s="2149"/>
      <c r="F33" s="2149"/>
      <c r="G33" s="2149"/>
      <c r="H33" s="2149"/>
      <c r="I33" s="2149"/>
      <c r="J33" s="2149"/>
      <c r="K33" s="2149"/>
      <c r="L33" s="2149"/>
      <c r="M33" s="2149"/>
      <c r="N33" s="2149"/>
      <c r="O33" s="2149"/>
      <c r="P33" s="2149"/>
      <c r="Q33" s="2149"/>
      <c r="R33" s="189"/>
      <c r="S33" s="189"/>
      <c r="V33" s="272"/>
      <c r="W33" s="272"/>
      <c r="X33" s="272"/>
      <c r="Y33" s="272"/>
      <c r="Z33" s="272"/>
      <c r="AA33" s="272"/>
      <c r="AB33" s="272"/>
      <c r="AC33" s="272"/>
      <c r="AD33" s="272"/>
      <c r="AE33" s="272"/>
      <c r="AF33" s="272"/>
      <c r="AL33" s="34" t="s">
        <v>70</v>
      </c>
      <c r="AN33" s="34" t="s">
        <v>70</v>
      </c>
      <c r="AP33" s="34" t="s">
        <v>70</v>
      </c>
      <c r="AS33" s="272"/>
      <c r="AT33" s="272"/>
      <c r="AU33" s="272"/>
      <c r="AV33" s="272"/>
      <c r="AW33" s="272"/>
      <c r="AX33" s="272"/>
      <c r="AY33" s="272"/>
      <c r="AZ33" s="272"/>
      <c r="BA33" s="272"/>
      <c r="BB33" s="272"/>
    </row>
    <row r="34" spans="1:54" ht="37.5" customHeight="1">
      <c r="V34" s="272"/>
      <c r="W34" s="272"/>
      <c r="X34" s="272"/>
      <c r="Y34" s="272"/>
      <c r="Z34" s="272"/>
      <c r="AA34" s="272"/>
      <c r="AB34" s="272"/>
      <c r="AC34" s="272"/>
      <c r="AD34" s="272"/>
      <c r="AE34" s="272"/>
      <c r="AF34" s="272"/>
      <c r="AL34" s="34" t="s">
        <v>393</v>
      </c>
      <c r="AN34" s="34" t="s">
        <v>396</v>
      </c>
      <c r="AP34" s="34" t="s">
        <v>397</v>
      </c>
      <c r="AS34" s="272"/>
      <c r="AT34" s="272"/>
      <c r="AU34" s="272"/>
      <c r="AV34" s="272"/>
      <c r="AW34" s="272"/>
      <c r="AX34" s="272"/>
      <c r="AY34" s="272"/>
      <c r="AZ34" s="272"/>
      <c r="BA34" s="272"/>
      <c r="BB34" s="272"/>
    </row>
    <row r="35" spans="1:54" ht="37.5" customHeight="1">
      <c r="A35" s="2359"/>
      <c r="B35" s="2359"/>
      <c r="C35" s="2156" t="s">
        <v>83</v>
      </c>
      <c r="D35" s="2156"/>
      <c r="E35" s="2156"/>
      <c r="F35" s="2156"/>
      <c r="G35" s="2156"/>
      <c r="H35" s="2156"/>
      <c r="I35" s="2156" t="s">
        <v>405</v>
      </c>
      <c r="J35" s="2156"/>
      <c r="K35" s="2156"/>
      <c r="L35" s="2156"/>
      <c r="M35" s="2156"/>
      <c r="N35" s="2156" t="s">
        <v>407</v>
      </c>
      <c r="O35" s="2156"/>
      <c r="P35" s="2156"/>
      <c r="Q35" s="2156"/>
      <c r="R35" s="2156"/>
      <c r="S35" s="293"/>
      <c r="T35" s="293"/>
      <c r="U35" s="293"/>
      <c r="V35" s="272"/>
      <c r="W35" s="272"/>
      <c r="X35" s="272"/>
      <c r="Y35" s="272"/>
      <c r="Z35" s="272"/>
      <c r="AA35" s="272"/>
      <c r="AB35" s="272"/>
      <c r="AC35" s="272"/>
      <c r="AD35" s="272"/>
      <c r="AE35" s="272"/>
      <c r="AF35" s="272"/>
      <c r="AG35" s="56" t="s">
        <v>70</v>
      </c>
      <c r="AL35" s="34" t="s">
        <v>394</v>
      </c>
      <c r="AN35" s="34" t="s">
        <v>390</v>
      </c>
      <c r="AP35" s="34" t="s">
        <v>398</v>
      </c>
      <c r="AS35" s="272"/>
      <c r="AT35" s="272"/>
      <c r="AU35" s="272"/>
      <c r="AV35" s="272"/>
      <c r="AW35" s="272"/>
      <c r="AX35" s="272"/>
      <c r="AY35" s="272"/>
      <c r="AZ35" s="272"/>
      <c r="BA35" s="272"/>
      <c r="BB35" s="272"/>
    </row>
    <row r="36" spans="1:54" ht="27.75" customHeight="1">
      <c r="A36" s="2359"/>
      <c r="B36" s="2360"/>
      <c r="C36" s="2345" t="s">
        <v>381</v>
      </c>
      <c r="D36" s="2361"/>
      <c r="E36" s="2361"/>
      <c r="F36" s="2361"/>
      <c r="G36" s="2361"/>
      <c r="H36" s="2361"/>
      <c r="I36" s="2345" t="s">
        <v>406</v>
      </c>
      <c r="J36" s="2345"/>
      <c r="K36" s="2345"/>
      <c r="L36" s="2345"/>
      <c r="M36" s="2345"/>
      <c r="N36" s="2345" t="s">
        <v>408</v>
      </c>
      <c r="O36" s="2345"/>
      <c r="P36" s="2345"/>
      <c r="Q36" s="2345"/>
      <c r="R36" s="2324"/>
      <c r="S36" s="288"/>
      <c r="T36" s="288"/>
      <c r="U36" s="293"/>
      <c r="V36" s="272"/>
      <c r="W36" s="272"/>
      <c r="X36" s="272"/>
      <c r="Y36" s="272"/>
      <c r="Z36" s="272"/>
      <c r="AA36" s="272"/>
      <c r="AB36" s="272"/>
      <c r="AC36" s="272"/>
      <c r="AD36" s="272"/>
      <c r="AE36" s="272"/>
      <c r="AF36" s="272"/>
      <c r="AG36" s="34" t="s">
        <v>471</v>
      </c>
      <c r="AL36" s="34" t="s">
        <v>395</v>
      </c>
      <c r="AP36" s="34" t="s">
        <v>390</v>
      </c>
      <c r="AS36" s="272"/>
      <c r="AT36" s="272"/>
      <c r="AU36" s="272"/>
      <c r="AV36" s="272"/>
      <c r="AW36" s="272"/>
      <c r="AX36" s="272"/>
      <c r="AY36" s="272"/>
      <c r="AZ36" s="272"/>
      <c r="BA36" s="272"/>
      <c r="BB36" s="272"/>
    </row>
    <row r="37" spans="1:54" ht="48" customHeight="1">
      <c r="A37" s="2340" t="s">
        <v>84</v>
      </c>
      <c r="B37" s="2362"/>
      <c r="C37" s="2363" t="s">
        <v>382</v>
      </c>
      <c r="D37" s="2363"/>
      <c r="E37" s="2363" t="s">
        <v>1037</v>
      </c>
      <c r="F37" s="2363"/>
      <c r="G37" s="2363" t="s">
        <v>3</v>
      </c>
      <c r="H37" s="2363"/>
      <c r="I37" s="2363" t="s">
        <v>383</v>
      </c>
      <c r="J37" s="2363"/>
      <c r="K37" s="2363" t="s">
        <v>985</v>
      </c>
      <c r="L37" s="2363"/>
      <c r="M37" s="774" t="s">
        <v>3</v>
      </c>
      <c r="N37" s="2363" t="s">
        <v>383</v>
      </c>
      <c r="O37" s="2363"/>
      <c r="P37" s="2363" t="s">
        <v>986</v>
      </c>
      <c r="Q37" s="2363"/>
      <c r="R37" s="657" t="s">
        <v>3</v>
      </c>
      <c r="S37" s="262"/>
      <c r="U37" s="288"/>
      <c r="V37" s="272"/>
      <c r="W37" s="272"/>
      <c r="X37" s="272"/>
      <c r="Y37" s="272"/>
      <c r="Z37" s="272"/>
      <c r="AA37" s="272"/>
      <c r="AB37" s="272"/>
      <c r="AC37" s="272"/>
      <c r="AD37" s="272"/>
      <c r="AE37" s="272"/>
      <c r="AF37" s="272"/>
      <c r="AG37" s="56" t="s">
        <v>90</v>
      </c>
      <c r="AL37" s="34" t="s">
        <v>463</v>
      </c>
      <c r="AS37" s="272"/>
      <c r="AT37" s="272"/>
      <c r="AU37" s="272"/>
      <c r="AV37" s="272"/>
      <c r="AW37" s="272"/>
      <c r="AX37" s="272"/>
      <c r="AY37" s="272"/>
      <c r="AZ37" s="272"/>
      <c r="BA37" s="272"/>
      <c r="BB37" s="272"/>
    </row>
    <row r="38" spans="1:54" ht="26.25" customHeight="1">
      <c r="A38" s="2364" t="s">
        <v>85</v>
      </c>
      <c r="B38" s="2352"/>
      <c r="C38" s="2365"/>
      <c r="D38" s="2365"/>
      <c r="E38" s="2365"/>
      <c r="F38" s="2365"/>
      <c r="G38" s="2366" t="str">
        <f>IF(C38="","", IF(OR(C38="Non", E38&lt;56), "Non conforme","Conforme"))</f>
        <v/>
      </c>
      <c r="H38" s="2366"/>
      <c r="I38" s="2346"/>
      <c r="J38" s="2346"/>
      <c r="K38" s="2346"/>
      <c r="L38" s="2346"/>
      <c r="M38" s="658" t="str">
        <f>IF(I38="","", IF(OR(I38="Non", K38="Non"), "Non conforme","Conforme"))</f>
        <v/>
      </c>
      <c r="N38" s="2346"/>
      <c r="O38" s="2346"/>
      <c r="P38" s="2346"/>
      <c r="Q38" s="2346"/>
      <c r="R38" s="654" t="str">
        <f>IF(N38="","", IF(OR(N38="Non", P38="Non"), "Non conforme","Conforme"))</f>
        <v/>
      </c>
      <c r="S38" s="257"/>
      <c r="T38" s="296"/>
      <c r="U38" s="294"/>
      <c r="V38" s="272"/>
      <c r="W38" s="272"/>
      <c r="X38" s="272"/>
      <c r="Y38" s="272"/>
      <c r="Z38" s="272"/>
      <c r="AA38" s="272"/>
      <c r="AB38" s="272"/>
      <c r="AC38" s="272"/>
      <c r="AD38" s="272"/>
      <c r="AE38" s="272"/>
      <c r="AF38" s="272"/>
      <c r="AG38" s="56" t="s">
        <v>391</v>
      </c>
      <c r="AL38" s="34" t="s">
        <v>390</v>
      </c>
      <c r="AN38" s="34" t="s">
        <v>70</v>
      </c>
      <c r="AQ38" s="34" t="s">
        <v>70</v>
      </c>
      <c r="AS38" s="272"/>
      <c r="AT38" s="272"/>
      <c r="AU38" s="272"/>
      <c r="AV38" s="272"/>
      <c r="AW38" s="272"/>
      <c r="AX38" s="272"/>
      <c r="AY38" s="272"/>
      <c r="AZ38" s="272"/>
      <c r="BA38" s="272"/>
      <c r="BB38" s="272"/>
    </row>
    <row r="39" spans="1:54" ht="30" customHeight="1">
      <c r="A39" s="2367" t="s">
        <v>86</v>
      </c>
      <c r="B39" s="2347"/>
      <c r="C39" s="2365"/>
      <c r="D39" s="2365"/>
      <c r="E39" s="2365"/>
      <c r="F39" s="2365"/>
      <c r="G39" s="2366" t="str">
        <f>IF(C39="","", IF(OR(C39="Non", E39&lt;56), "Non conforme","Conforme"))</f>
        <v/>
      </c>
      <c r="H39" s="2366"/>
      <c r="I39" s="2346"/>
      <c r="J39" s="2346"/>
      <c r="K39" s="2346"/>
      <c r="L39" s="2346"/>
      <c r="M39" s="658" t="str">
        <f>IF(I39="","", IF(OR(I39="Non", K39="Non"), "Non conforme","Conforme"))</f>
        <v/>
      </c>
      <c r="N39" s="2346"/>
      <c r="O39" s="2346"/>
      <c r="P39" s="2346"/>
      <c r="Q39" s="2346"/>
      <c r="R39" s="654" t="str">
        <f>IF(N39="","", IF(OR(N39="Non", P39="Non"), "Non conforme","Conforme"))</f>
        <v/>
      </c>
      <c r="S39" s="257"/>
      <c r="T39" s="296"/>
      <c r="U39" s="294"/>
      <c r="V39" s="272"/>
      <c r="W39" s="272"/>
      <c r="X39" s="272"/>
      <c r="Y39" s="272"/>
      <c r="Z39" s="272"/>
      <c r="AA39" s="272"/>
      <c r="AB39" s="272"/>
      <c r="AC39" s="272"/>
      <c r="AD39" s="272"/>
      <c r="AE39" s="272"/>
      <c r="AF39" s="272"/>
      <c r="AG39" s="34" t="s">
        <v>392</v>
      </c>
      <c r="AN39" s="34" t="s">
        <v>399</v>
      </c>
      <c r="AQ39" s="34" t="s">
        <v>400</v>
      </c>
      <c r="AS39" s="272"/>
      <c r="AT39" s="272"/>
      <c r="AU39" s="272"/>
      <c r="AV39" s="272"/>
      <c r="AW39" s="272"/>
      <c r="AX39" s="272"/>
      <c r="AY39" s="272"/>
      <c r="AZ39" s="272"/>
      <c r="BA39" s="272"/>
      <c r="BB39" s="272"/>
    </row>
    <row r="40" spans="1:54" ht="27.75" customHeight="1">
      <c r="A40" s="1769" t="s">
        <v>607</v>
      </c>
      <c r="B40" s="1770"/>
      <c r="C40" s="2368"/>
      <c r="D40" s="2368"/>
      <c r="E40" s="2368"/>
      <c r="F40" s="2368"/>
      <c r="G40" s="2368"/>
      <c r="H40" s="2368"/>
      <c r="I40" s="2368"/>
      <c r="J40" s="2368"/>
      <c r="K40" s="2368"/>
      <c r="L40" s="2368"/>
      <c r="M40" s="2368"/>
      <c r="N40" s="2350"/>
      <c r="O40" s="2351"/>
      <c r="P40" s="2351"/>
      <c r="Q40" s="2351"/>
      <c r="R40" s="2351"/>
      <c r="S40" s="290"/>
      <c r="T40" s="290"/>
      <c r="U40" s="290"/>
      <c r="V40" s="272"/>
      <c r="W40" s="272"/>
      <c r="X40" s="272"/>
      <c r="Y40" s="272"/>
      <c r="Z40" s="272"/>
      <c r="AA40" s="272"/>
      <c r="AB40" s="272"/>
      <c r="AC40" s="272"/>
      <c r="AD40" s="272"/>
      <c r="AE40" s="272"/>
      <c r="AF40" s="272"/>
      <c r="AG40" s="34" t="s">
        <v>390</v>
      </c>
      <c r="AN40" s="34" t="s">
        <v>390</v>
      </c>
      <c r="AQ40" s="34" t="s">
        <v>401</v>
      </c>
      <c r="AS40" s="272"/>
      <c r="AT40" s="272"/>
      <c r="AU40" s="272"/>
      <c r="AV40" s="272"/>
      <c r="AW40" s="272"/>
      <c r="AX40" s="272"/>
      <c r="AY40" s="272"/>
      <c r="AZ40" s="272"/>
      <c r="BA40" s="272"/>
      <c r="BB40" s="272"/>
    </row>
    <row r="41" spans="1:54" ht="26.25" customHeight="1">
      <c r="A41" s="1769" t="s">
        <v>738</v>
      </c>
      <c r="B41" s="1770"/>
      <c r="C41" s="2369"/>
      <c r="D41" s="2369"/>
      <c r="E41" s="2369"/>
      <c r="F41" s="2369"/>
      <c r="G41" s="2369"/>
      <c r="H41" s="2369"/>
      <c r="I41" s="2369"/>
      <c r="J41" s="2369"/>
      <c r="K41" s="2369"/>
      <c r="L41" s="2369"/>
      <c r="M41" s="2369"/>
      <c r="N41" s="1748"/>
      <c r="O41" s="1749"/>
      <c r="P41" s="1749"/>
      <c r="Q41" s="1749"/>
      <c r="R41" s="1749"/>
      <c r="S41" s="290"/>
      <c r="T41" s="290"/>
      <c r="U41" s="290"/>
      <c r="V41" s="272"/>
      <c r="W41" s="272"/>
      <c r="X41" s="272"/>
      <c r="Y41" s="272"/>
      <c r="Z41" s="272"/>
      <c r="AA41" s="272"/>
      <c r="AB41" s="272"/>
      <c r="AC41" s="272"/>
      <c r="AD41" s="272"/>
      <c r="AE41" s="272"/>
      <c r="AF41" s="272"/>
      <c r="AQ41" s="34" t="s">
        <v>390</v>
      </c>
      <c r="AS41" s="272"/>
      <c r="AT41" s="272"/>
      <c r="AU41" s="272"/>
      <c r="AV41" s="272"/>
      <c r="AW41" s="272"/>
      <c r="AX41" s="272"/>
      <c r="AY41" s="272"/>
      <c r="AZ41" s="272"/>
      <c r="BA41" s="272"/>
      <c r="BB41" s="272"/>
    </row>
    <row r="42" spans="1:54" ht="37.5" customHeight="1">
      <c r="A42" s="224"/>
      <c r="B42" s="224"/>
      <c r="C42" s="219"/>
      <c r="D42" s="219"/>
      <c r="E42" s="219"/>
      <c r="F42" s="219"/>
      <c r="G42" s="219"/>
      <c r="H42" s="219"/>
      <c r="I42" s="219"/>
      <c r="J42" s="219"/>
      <c r="K42" s="377"/>
      <c r="L42" s="377"/>
      <c r="M42" s="377"/>
      <c r="N42" s="377"/>
      <c r="O42" s="377"/>
      <c r="P42" s="377"/>
      <c r="Q42" s="219"/>
      <c r="R42" s="377"/>
      <c r="S42" s="377"/>
      <c r="T42" s="377"/>
      <c r="U42" s="8"/>
      <c r="V42" s="272"/>
      <c r="W42" s="272"/>
      <c r="X42" s="272"/>
      <c r="Y42" s="272"/>
      <c r="Z42" s="272"/>
      <c r="AA42" s="272"/>
      <c r="AB42" s="272"/>
      <c r="AC42" s="272"/>
      <c r="AD42" s="272"/>
      <c r="AE42" s="272"/>
      <c r="AF42" s="272"/>
      <c r="AN42" s="34" t="s">
        <v>70</v>
      </c>
      <c r="AS42" s="272"/>
      <c r="AT42" s="272"/>
      <c r="AU42" s="272"/>
      <c r="AV42" s="272"/>
      <c r="AW42" s="272"/>
      <c r="AX42" s="272"/>
      <c r="AY42" s="272"/>
      <c r="AZ42" s="272"/>
      <c r="BA42" s="272"/>
      <c r="BB42" s="272"/>
    </row>
    <row r="43" spans="1:54" ht="37.5" customHeight="1">
      <c r="A43" s="2157" t="s">
        <v>987</v>
      </c>
      <c r="B43" s="2157"/>
      <c r="C43" s="2157"/>
      <c r="D43" s="2157"/>
      <c r="E43" s="2157"/>
      <c r="F43" s="2157"/>
      <c r="G43" s="2157"/>
      <c r="H43" s="2157"/>
      <c r="I43" s="2157"/>
      <c r="J43" s="2157"/>
      <c r="K43" s="2157"/>
      <c r="L43" s="2157"/>
      <c r="M43" s="2157"/>
      <c r="N43" s="2157"/>
      <c r="O43" s="2157"/>
      <c r="P43" s="2157"/>
      <c r="Q43" s="2157"/>
      <c r="R43" s="2157"/>
      <c r="S43" s="2370"/>
      <c r="T43" s="2370"/>
      <c r="U43" s="301"/>
      <c r="V43" s="272"/>
      <c r="W43" s="272"/>
      <c r="X43" s="272"/>
      <c r="Y43" s="272"/>
      <c r="Z43" s="272"/>
      <c r="AA43" s="272"/>
      <c r="AB43" s="272"/>
      <c r="AC43" s="272"/>
      <c r="AD43" s="272"/>
      <c r="AE43" s="272"/>
      <c r="AF43" s="272"/>
      <c r="AN43" s="34" t="s">
        <v>402</v>
      </c>
      <c r="AQ43" s="34"/>
      <c r="AS43" s="272"/>
      <c r="AT43" s="272"/>
      <c r="AU43" s="272"/>
      <c r="AV43" s="272"/>
      <c r="AW43" s="272"/>
      <c r="AX43" s="272"/>
      <c r="AY43" s="272"/>
      <c r="AZ43" s="272"/>
      <c r="BA43" s="272"/>
      <c r="BB43" s="272"/>
    </row>
    <row r="44" spans="1:54" s="8" customFormat="1" ht="6" hidden="1" customHeight="1">
      <c r="A44" s="643"/>
      <c r="B44" s="295"/>
      <c r="C44" s="295"/>
      <c r="D44" s="295"/>
      <c r="E44" s="295"/>
      <c r="F44" s="295"/>
      <c r="G44" s="295"/>
      <c r="H44" s="295"/>
      <c r="I44" s="295"/>
      <c r="J44" s="295"/>
      <c r="K44" s="295"/>
      <c r="L44" s="295"/>
      <c r="M44" s="295"/>
      <c r="N44" s="295"/>
      <c r="O44" s="295"/>
      <c r="P44" s="295"/>
      <c r="Q44" s="295"/>
      <c r="R44" s="295"/>
      <c r="S44" s="295"/>
      <c r="T44" s="295"/>
      <c r="U44" s="295"/>
      <c r="V44" s="272"/>
      <c r="W44" s="272"/>
      <c r="X44" s="272"/>
      <c r="Y44" s="272"/>
      <c r="Z44" s="272"/>
      <c r="AA44" s="272"/>
      <c r="AB44" s="272"/>
      <c r="AC44" s="272"/>
      <c r="AD44" s="272"/>
      <c r="AE44" s="272"/>
      <c r="AF44" s="272"/>
      <c r="AG44" s="6"/>
      <c r="AH44" s="6"/>
      <c r="AI44" s="6"/>
      <c r="AJ44" s="6"/>
      <c r="AK44" s="6"/>
      <c r="AL44" s="6"/>
      <c r="AM44" s="6"/>
      <c r="AN44" s="34" t="s">
        <v>390</v>
      </c>
      <c r="AO44" s="6"/>
      <c r="AP44" s="6"/>
      <c r="AQ44" s="6"/>
      <c r="AR44" s="6"/>
      <c r="AS44" s="272"/>
      <c r="AT44" s="272"/>
      <c r="AU44" s="272"/>
      <c r="AV44" s="272"/>
      <c r="AW44" s="272"/>
      <c r="AX44" s="272"/>
      <c r="AY44" s="272"/>
      <c r="AZ44" s="272"/>
      <c r="BA44" s="272"/>
      <c r="BB44" s="272"/>
    </row>
    <row r="45" spans="1:54" ht="33" customHeight="1">
      <c r="A45" s="2371"/>
      <c r="B45" s="2371"/>
      <c r="C45" s="2156" t="s">
        <v>96</v>
      </c>
      <c r="D45" s="2156"/>
      <c r="E45" s="2156"/>
      <c r="F45" s="2156"/>
      <c r="G45" s="2156"/>
      <c r="H45" s="2156"/>
      <c r="I45" s="2156"/>
      <c r="J45" s="2156"/>
      <c r="K45" s="2156"/>
      <c r="L45" s="2156"/>
      <c r="M45" s="2156"/>
      <c r="N45" s="2156"/>
      <c r="O45" s="2156"/>
      <c r="P45" s="2156"/>
      <c r="Q45" s="2156"/>
      <c r="R45" s="2156"/>
      <c r="S45" s="288"/>
      <c r="T45" s="288"/>
      <c r="U45" s="379"/>
      <c r="V45" s="272"/>
      <c r="W45" s="272"/>
      <c r="X45" s="272"/>
      <c r="Y45" s="272"/>
      <c r="Z45" s="272"/>
      <c r="AA45" s="272"/>
      <c r="AB45" s="272"/>
      <c r="AC45" s="272"/>
      <c r="AD45" s="272"/>
      <c r="AE45" s="272"/>
      <c r="AF45" s="272"/>
      <c r="AQ45" s="34" t="s">
        <v>70</v>
      </c>
      <c r="AS45" s="272"/>
      <c r="AT45" s="272"/>
      <c r="AU45" s="272"/>
      <c r="AV45" s="272"/>
      <c r="AW45" s="272"/>
      <c r="AX45" s="272"/>
      <c r="AY45" s="272"/>
      <c r="AZ45" s="272"/>
      <c r="BA45" s="272"/>
      <c r="BB45" s="272"/>
    </row>
    <row r="46" spans="1:54" ht="26.25" customHeight="1">
      <c r="A46" s="2371"/>
      <c r="B46" s="2372"/>
      <c r="C46" s="2373" t="s">
        <v>97</v>
      </c>
      <c r="D46" s="2373"/>
      <c r="E46" s="2118"/>
      <c r="F46" s="2118"/>
      <c r="G46" s="2118"/>
      <c r="H46" s="2118"/>
      <c r="I46" s="2118"/>
      <c r="J46" s="2118"/>
      <c r="K46" s="2118"/>
      <c r="L46" s="2118"/>
      <c r="M46" s="2374" t="s">
        <v>3</v>
      </c>
      <c r="N46" s="2310"/>
      <c r="O46" s="2310"/>
      <c r="P46" s="2310"/>
      <c r="Q46" s="2310"/>
      <c r="R46" s="2375"/>
      <c r="S46" s="297"/>
      <c r="T46" s="297"/>
      <c r="U46" s="379"/>
      <c r="V46" s="272"/>
      <c r="W46" s="272"/>
      <c r="X46" s="272"/>
      <c r="Y46" s="272"/>
      <c r="Z46" s="272"/>
      <c r="AA46" s="272"/>
      <c r="AB46" s="272"/>
      <c r="AC46" s="272"/>
      <c r="AD46" s="272"/>
      <c r="AE46" s="272"/>
      <c r="AF46" s="272"/>
      <c r="AG46" s="272"/>
      <c r="AH46" s="272"/>
      <c r="AI46" s="272"/>
      <c r="AJ46" s="272"/>
      <c r="AK46" s="272"/>
      <c r="AL46" s="272"/>
      <c r="AM46" s="272"/>
      <c r="AN46" s="272"/>
      <c r="AO46" s="272"/>
      <c r="AP46" s="272"/>
      <c r="AQ46" s="272" t="s">
        <v>403</v>
      </c>
      <c r="AR46" s="272"/>
      <c r="AS46" s="272"/>
      <c r="AT46" s="272"/>
      <c r="AU46" s="272"/>
      <c r="AV46" s="272"/>
      <c r="AW46" s="272"/>
      <c r="AX46" s="272"/>
      <c r="AY46" s="272"/>
      <c r="AZ46" s="272"/>
      <c r="BA46" s="272"/>
      <c r="BB46" s="272"/>
    </row>
    <row r="47" spans="1:54" s="8" customFormat="1" ht="61.5" customHeight="1">
      <c r="A47" s="2156" t="s">
        <v>98</v>
      </c>
      <c r="B47" s="2344"/>
      <c r="C47" s="2013" t="s">
        <v>295</v>
      </c>
      <c r="D47" s="2013"/>
      <c r="E47" s="2071"/>
      <c r="F47" s="2071"/>
      <c r="G47" s="2071"/>
      <c r="H47" s="2071"/>
      <c r="I47" s="2071"/>
      <c r="J47" s="2071"/>
      <c r="K47" s="2071"/>
      <c r="L47" s="2071"/>
      <c r="M47" s="2013" t="s">
        <v>1044</v>
      </c>
      <c r="N47" s="2013"/>
      <c r="O47" s="2013" t="s">
        <v>1045</v>
      </c>
      <c r="P47" s="2013"/>
      <c r="Q47" s="2376" t="s">
        <v>479</v>
      </c>
      <c r="R47" s="2013"/>
      <c r="S47" s="2377" t="s">
        <v>478</v>
      </c>
      <c r="T47" s="2377"/>
      <c r="U47" s="379"/>
      <c r="V47" s="272"/>
      <c r="W47" s="272"/>
      <c r="X47" s="272"/>
      <c r="Y47" s="272"/>
      <c r="Z47" s="272"/>
      <c r="AA47" s="272"/>
      <c r="AB47" s="272"/>
      <c r="AC47" s="272"/>
      <c r="AD47" s="272"/>
      <c r="AE47" s="272"/>
      <c r="AF47" s="272"/>
      <c r="AG47" s="272"/>
      <c r="AH47" s="272"/>
      <c r="AI47" s="272"/>
      <c r="AJ47" s="272"/>
      <c r="AK47" s="272"/>
      <c r="AL47" s="272"/>
      <c r="AM47" s="272"/>
      <c r="AN47" s="272"/>
      <c r="AO47" s="272"/>
      <c r="AP47" s="272"/>
      <c r="AQ47" s="272" t="s">
        <v>404</v>
      </c>
      <c r="AR47" s="272"/>
      <c r="AS47" s="272"/>
      <c r="AT47" s="272"/>
      <c r="AU47" s="272"/>
      <c r="AV47" s="272"/>
      <c r="AW47" s="272"/>
      <c r="AX47" s="272"/>
      <c r="AY47" s="272"/>
      <c r="AZ47" s="272"/>
      <c r="BA47" s="272"/>
      <c r="BB47" s="272"/>
    </row>
    <row r="48" spans="1:54" ht="56.25" customHeight="1">
      <c r="A48" s="2156"/>
      <c r="B48" s="2344"/>
      <c r="C48" s="2312" t="s">
        <v>910</v>
      </c>
      <c r="D48" s="2312"/>
      <c r="E48" s="2312" t="s">
        <v>911</v>
      </c>
      <c r="F48" s="2312"/>
      <c r="G48" s="2312" t="s">
        <v>912</v>
      </c>
      <c r="H48" s="2312"/>
      <c r="I48" s="2312" t="s">
        <v>913</v>
      </c>
      <c r="J48" s="2312"/>
      <c r="K48" s="2312" t="s">
        <v>914</v>
      </c>
      <c r="L48" s="2312"/>
      <c r="M48" s="771" t="s">
        <v>411</v>
      </c>
      <c r="N48" s="771" t="s">
        <v>3</v>
      </c>
      <c r="O48" s="771" t="s">
        <v>465</v>
      </c>
      <c r="P48" s="771" t="s">
        <v>3</v>
      </c>
      <c r="Q48" s="771" t="s">
        <v>480</v>
      </c>
      <c r="R48" s="772" t="s">
        <v>3</v>
      </c>
      <c r="S48" s="298"/>
      <c r="T48" s="298"/>
      <c r="U48" s="379"/>
      <c r="V48" s="272"/>
      <c r="W48" s="272"/>
      <c r="X48" s="272"/>
      <c r="Y48" s="272"/>
      <c r="Z48" s="272"/>
      <c r="AA48" s="272"/>
      <c r="AB48" s="272"/>
      <c r="AC48" s="272"/>
      <c r="AD48" s="272"/>
      <c r="AE48" s="272"/>
      <c r="AF48" s="272"/>
      <c r="AG48" s="272"/>
      <c r="AH48" s="272"/>
      <c r="AI48" s="272"/>
      <c r="AJ48" s="272"/>
      <c r="AK48" s="272"/>
      <c r="AL48" s="272"/>
      <c r="AM48" s="272"/>
      <c r="AN48" s="272"/>
      <c r="AO48" s="272"/>
      <c r="AP48" s="272"/>
      <c r="AQ48" s="272" t="s">
        <v>390</v>
      </c>
      <c r="AR48" s="272"/>
      <c r="AS48" s="272"/>
      <c r="AT48" s="272"/>
      <c r="AU48" s="272"/>
      <c r="AV48" s="272"/>
      <c r="AW48" s="272"/>
      <c r="AX48" s="272"/>
      <c r="AY48" s="272"/>
      <c r="AZ48" s="272"/>
      <c r="BA48" s="272"/>
      <c r="BB48" s="272"/>
    </row>
    <row r="49" spans="1:54" ht="42" customHeight="1">
      <c r="A49" s="2339" t="s">
        <v>85</v>
      </c>
      <c r="B49" s="2340"/>
      <c r="C49" s="2378"/>
      <c r="D49" s="2378"/>
      <c r="E49" s="2378"/>
      <c r="F49" s="2378"/>
      <c r="G49" s="2378"/>
      <c r="H49" s="2378"/>
      <c r="I49" s="2378"/>
      <c r="J49" s="2378"/>
      <c r="K49" s="2378"/>
      <c r="L49" s="2378"/>
      <c r="M49" s="663" t="str">
        <f>IF(C49="","",MAX(ABS(MAX(C49:L49)-AVERAGE(C49:L49))/AVERAGE(C49:L49), ABS(MIN(C49:L49)-AVERAGE(C49:L49))/AVERAGE(C49:L49)))</f>
        <v/>
      </c>
      <c r="N49" s="659" t="str">
        <f>IF(M49="","",IF(M49&lt;=15%,"Conforme","Non conforme"))</f>
        <v/>
      </c>
      <c r="O49" s="660" t="str">
        <f>IF(C49="","",MAX(ABS(MAX(C49:L49)-G49)/G49, ABS(MIN(C49:L49)-G49)/G49))</f>
        <v/>
      </c>
      <c r="P49" s="661" t="str">
        <f>IF(O49="","",IF(O49&lt;=15%,"Conforme","Non conforme"))</f>
        <v/>
      </c>
      <c r="Q49" s="660" t="str">
        <f>IF(C49="","",(2*(MAX(C49:L49)-MIN(C49:L49))/(MAX(C49:L49)+MIN(C49:L49))))</f>
        <v/>
      </c>
      <c r="R49" s="662" t="str">
        <f>IF(Q49="","",IF(Q49&lt;=30%,"Conforme","Non conforme"))</f>
        <v/>
      </c>
      <c r="S49" s="259"/>
      <c r="T49" s="299"/>
      <c r="U49" s="379"/>
      <c r="V49" s="272"/>
      <c r="W49" s="272"/>
      <c r="X49" s="272"/>
      <c r="Y49" s="272"/>
      <c r="Z49" s="272"/>
      <c r="AA49" s="272"/>
      <c r="AB49" s="272"/>
      <c r="AC49" s="272"/>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row>
    <row r="50" spans="1:54" ht="48.75" customHeight="1">
      <c r="A50" s="2339" t="s">
        <v>86</v>
      </c>
      <c r="B50" s="2340"/>
      <c r="C50" s="2378"/>
      <c r="D50" s="2378"/>
      <c r="E50" s="2378"/>
      <c r="F50" s="2378"/>
      <c r="G50" s="2378"/>
      <c r="H50" s="2378"/>
      <c r="I50" s="2378"/>
      <c r="J50" s="2378"/>
      <c r="K50" s="2378"/>
      <c r="L50" s="2378"/>
      <c r="M50" s="663" t="str">
        <f>IF(C50="","",MAX(ABS(MAX(C50:L50)-AVERAGE(C50:L50))/AVERAGE(C50:L50), ABS(MIN(C50:L50)-AVERAGE(C50:L50))/AVERAGE(C50:L50)))</f>
        <v/>
      </c>
      <c r="N50" s="659" t="str">
        <f>IF(M50="","",IF(M50&lt;=15%,"Conforme","Non conforme"))</f>
        <v/>
      </c>
      <c r="O50" s="660" t="str">
        <f>IF(C50="","",MAX(ABS(MAX(C50:L50)-G50)/G50, ABS(MIN(C50:L50)-G50)/G50))</f>
        <v/>
      </c>
      <c r="P50" s="661" t="str">
        <f>IF(O50="","",IF(O50&lt;=15%,"Conforme","Non conforme"))</f>
        <v/>
      </c>
      <c r="Q50" s="660" t="str">
        <f>IF(C50="","",(2*(MAX(C50:L50)-MIN(C50:L50))/(MAX(C50:L50)+MIN(C50:L50))))</f>
        <v/>
      </c>
      <c r="R50" s="662" t="str">
        <f>IF(Q50="","",IF(Q50&lt;=30%,"Conforme","Non conforme"))</f>
        <v/>
      </c>
      <c r="S50" s="259"/>
      <c r="T50" s="299"/>
      <c r="U50" s="379"/>
      <c r="V50" s="272"/>
      <c r="W50" s="272"/>
      <c r="X50" s="272"/>
      <c r="Y50" s="272"/>
      <c r="Z50" s="272"/>
      <c r="AA50" s="272"/>
      <c r="AB50" s="272"/>
      <c r="AC50" s="272"/>
      <c r="AD50" s="272"/>
      <c r="AE50" s="272"/>
      <c r="AF50" s="272"/>
      <c r="AG50" s="272"/>
      <c r="AH50" s="272"/>
      <c r="AI50" s="272"/>
      <c r="AJ50" s="272"/>
      <c r="AK50" s="272"/>
      <c r="AL50" s="272"/>
      <c r="AM50" s="272"/>
      <c r="AN50" s="272"/>
      <c r="AO50" s="272"/>
      <c r="AP50" s="272"/>
      <c r="AQ50" s="272"/>
      <c r="AR50" s="272"/>
      <c r="AS50" s="272"/>
      <c r="AT50" s="272"/>
      <c r="AU50" s="272"/>
      <c r="AV50" s="272"/>
      <c r="AW50" s="272"/>
      <c r="AX50" s="272"/>
      <c r="AY50" s="272"/>
      <c r="AZ50" s="272"/>
      <c r="BA50" s="272"/>
      <c r="BB50" s="272"/>
    </row>
    <row r="51" spans="1:54" ht="35.25" customHeight="1">
      <c r="A51" s="2339" t="s">
        <v>607</v>
      </c>
      <c r="B51" s="2340"/>
      <c r="C51" s="2379"/>
      <c r="D51" s="2379"/>
      <c r="E51" s="2379"/>
      <c r="F51" s="2379"/>
      <c r="G51" s="2379"/>
      <c r="H51" s="2379"/>
      <c r="I51" s="2379"/>
      <c r="J51" s="2379"/>
      <c r="K51" s="2379"/>
      <c r="L51" s="2379"/>
      <c r="M51" s="2379"/>
      <c r="N51" s="2379"/>
      <c r="O51" s="2379"/>
      <c r="P51" s="2379"/>
      <c r="Q51" s="2379"/>
      <c r="R51" s="2187"/>
      <c r="S51" s="300"/>
      <c r="T51" s="300"/>
      <c r="U51" s="300"/>
      <c r="V51" s="272"/>
      <c r="W51" s="272"/>
      <c r="X51" s="272"/>
      <c r="Y51" s="272"/>
      <c r="Z51" s="272"/>
      <c r="AA51" s="272"/>
      <c r="AB51" s="272"/>
      <c r="AC51" s="272"/>
      <c r="AD51" s="272"/>
      <c r="AE51" s="272"/>
      <c r="AF51" s="272"/>
      <c r="AG51" s="272"/>
      <c r="AH51" s="272"/>
      <c r="AI51" s="272"/>
      <c r="AJ51" s="272"/>
      <c r="AK51" s="272"/>
      <c r="AL51" s="272"/>
      <c r="AM51" s="272"/>
      <c r="AN51" s="272"/>
      <c r="AO51" s="272"/>
      <c r="AP51" s="272"/>
      <c r="AQ51" s="272"/>
      <c r="AR51" s="272"/>
      <c r="AS51" s="272"/>
      <c r="AT51" s="272"/>
      <c r="AU51" s="272"/>
      <c r="AV51" s="272"/>
      <c r="AW51" s="272"/>
      <c r="AX51" s="272"/>
      <c r="AY51" s="272"/>
      <c r="AZ51" s="272"/>
      <c r="BA51" s="272"/>
      <c r="BB51" s="272"/>
    </row>
    <row r="52" spans="1:54" ht="30.75" customHeight="1">
      <c r="A52" s="2339" t="s">
        <v>738</v>
      </c>
      <c r="B52" s="2340"/>
      <c r="C52" s="2126"/>
      <c r="D52" s="2127"/>
      <c r="E52" s="2127"/>
      <c r="F52" s="2127"/>
      <c r="G52" s="2127"/>
      <c r="H52" s="2127"/>
      <c r="I52" s="2127"/>
      <c r="J52" s="2127"/>
      <c r="K52" s="2127"/>
      <c r="L52" s="2127"/>
      <c r="M52" s="2127"/>
      <c r="N52" s="2127"/>
      <c r="O52" s="2127"/>
      <c r="P52" s="2127"/>
      <c r="Q52" s="2127"/>
      <c r="R52" s="2127"/>
      <c r="S52" s="300"/>
      <c r="T52" s="300"/>
      <c r="U52" s="300"/>
      <c r="V52" s="272"/>
      <c r="W52" s="272"/>
      <c r="X52" s="272"/>
      <c r="Y52" s="272"/>
      <c r="Z52" s="272"/>
      <c r="AA52" s="272"/>
      <c r="AB52" s="272"/>
      <c r="AC52" s="272"/>
      <c r="AD52" s="272"/>
      <c r="AE52" s="272"/>
      <c r="AF52" s="272"/>
      <c r="AG52" s="272"/>
      <c r="AH52" s="272"/>
      <c r="AI52" s="272"/>
      <c r="AJ52" s="272"/>
      <c r="AK52" s="272"/>
      <c r="AL52" s="272"/>
      <c r="AM52" s="272"/>
      <c r="AN52" s="272"/>
      <c r="AO52" s="272"/>
      <c r="AP52" s="272"/>
      <c r="AQ52" s="272"/>
      <c r="AR52" s="272"/>
      <c r="AS52" s="272"/>
      <c r="AT52" s="272"/>
      <c r="AU52" s="272"/>
      <c r="AV52" s="272"/>
      <c r="AW52" s="272"/>
      <c r="AX52" s="272"/>
      <c r="AY52" s="272"/>
      <c r="AZ52" s="272"/>
      <c r="BA52" s="272"/>
      <c r="BB52" s="272"/>
    </row>
    <row r="53" spans="1:54" ht="32.25" customHeight="1">
      <c r="A53" s="261"/>
      <c r="B53" s="262"/>
      <c r="C53" s="260"/>
      <c r="D53" s="260"/>
      <c r="E53" s="260"/>
      <c r="F53" s="260"/>
      <c r="G53" s="260"/>
      <c r="H53" s="260"/>
      <c r="I53" s="260"/>
      <c r="J53" s="260"/>
      <c r="K53" s="260"/>
      <c r="L53" s="260"/>
      <c r="M53" s="258"/>
      <c r="N53" s="258"/>
      <c r="O53" s="258"/>
      <c r="P53" s="257"/>
      <c r="Q53" s="259"/>
      <c r="R53" s="257"/>
      <c r="S53" s="257"/>
      <c r="T53" s="259"/>
      <c r="U53" s="257"/>
      <c r="V53" s="272"/>
      <c r="W53" s="272"/>
      <c r="X53" s="272"/>
      <c r="Y53" s="27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row>
    <row r="54" spans="1:54" ht="37.5" customHeight="1">
      <c r="A54" s="2371"/>
      <c r="B54" s="2372"/>
      <c r="C54" s="2156" t="s">
        <v>412</v>
      </c>
      <c r="D54" s="2156"/>
      <c r="E54" s="2156"/>
      <c r="F54" s="2156"/>
      <c r="G54" s="2156"/>
      <c r="H54" s="2156"/>
      <c r="I54" s="2156"/>
      <c r="J54" s="2156"/>
      <c r="K54" s="2156"/>
      <c r="L54" s="2156"/>
      <c r="M54" s="2156"/>
      <c r="N54" s="2156"/>
      <c r="O54" s="2156"/>
      <c r="P54" s="2156"/>
      <c r="Q54" s="2156"/>
      <c r="R54" s="2156"/>
      <c r="S54" s="419"/>
      <c r="T54" s="379"/>
      <c r="U54" s="379"/>
      <c r="V54" s="272"/>
      <c r="W54" s="272"/>
      <c r="X54" s="272"/>
      <c r="Y54" s="272"/>
      <c r="Z54" s="272"/>
      <c r="AA54" s="272"/>
      <c r="AB54" s="272"/>
      <c r="AC54" s="272"/>
      <c r="AD54" s="272"/>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272"/>
    </row>
    <row r="55" spans="1:54" ht="37.5" customHeight="1">
      <c r="A55" s="2371"/>
      <c r="B55" s="2372"/>
      <c r="C55" s="2373" t="s">
        <v>97</v>
      </c>
      <c r="D55" s="2373"/>
      <c r="E55" s="2118"/>
      <c r="F55" s="2118"/>
      <c r="G55" s="2118"/>
      <c r="H55" s="2118"/>
      <c r="I55" s="2118"/>
      <c r="J55" s="2118"/>
      <c r="K55" s="2118"/>
      <c r="L55" s="2118"/>
      <c r="M55" s="2373" t="s">
        <v>3</v>
      </c>
      <c r="N55" s="2373"/>
      <c r="O55" s="2373"/>
      <c r="P55" s="2373"/>
      <c r="Q55" s="2373"/>
      <c r="R55" s="2373"/>
      <c r="S55" s="297"/>
      <c r="T55" s="297"/>
      <c r="U55" s="297"/>
      <c r="V55" s="272"/>
      <c r="W55" s="272"/>
      <c r="X55" s="272"/>
      <c r="Y55" s="272"/>
      <c r="Z55" s="272"/>
      <c r="AA55" s="272"/>
      <c r="AB55" s="272"/>
      <c r="AC55" s="272"/>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row>
    <row r="56" spans="1:54" s="8" customFormat="1" ht="51" customHeight="1">
      <c r="A56" s="2156" t="s">
        <v>98</v>
      </c>
      <c r="B56" s="2344"/>
      <c r="C56" s="2013" t="s">
        <v>295</v>
      </c>
      <c r="D56" s="2013"/>
      <c r="E56" s="2071"/>
      <c r="F56" s="2071"/>
      <c r="G56" s="2071"/>
      <c r="H56" s="2071"/>
      <c r="I56" s="2071"/>
      <c r="J56" s="2071"/>
      <c r="K56" s="2071"/>
      <c r="L56" s="2071"/>
      <c r="M56" s="2013" t="s">
        <v>909</v>
      </c>
      <c r="N56" s="2013"/>
      <c r="O56" s="2013" t="s">
        <v>988</v>
      </c>
      <c r="P56" s="2013"/>
      <c r="Q56" s="2013" t="s">
        <v>479</v>
      </c>
      <c r="R56" s="2013"/>
      <c r="S56" s="644" t="s">
        <v>478</v>
      </c>
      <c r="T56" s="302"/>
      <c r="U56" s="302"/>
      <c r="V56" s="272"/>
      <c r="W56" s="272"/>
      <c r="X56" s="272"/>
      <c r="Y56" s="272"/>
      <c r="Z56" s="272"/>
      <c r="AA56" s="272"/>
      <c r="AB56" s="272"/>
      <c r="AC56" s="272"/>
      <c r="AD56" s="272"/>
      <c r="AE56" s="272"/>
      <c r="AF56" s="272"/>
      <c r="AG56" s="272"/>
      <c r="AH56" s="272"/>
      <c r="AI56" s="272"/>
      <c r="AJ56" s="272"/>
      <c r="AK56" s="272"/>
      <c r="AL56" s="272"/>
      <c r="AM56" s="272"/>
      <c r="AN56" s="272"/>
      <c r="AO56" s="272"/>
      <c r="AP56" s="272"/>
      <c r="AQ56" s="272"/>
      <c r="AR56" s="272"/>
      <c r="AS56" s="272"/>
      <c r="AT56" s="272"/>
      <c r="AU56" s="272"/>
      <c r="AV56" s="272"/>
      <c r="AW56" s="272"/>
      <c r="AX56" s="272"/>
      <c r="AY56" s="272"/>
      <c r="AZ56" s="272"/>
      <c r="BA56" s="272"/>
      <c r="BB56" s="272"/>
    </row>
    <row r="57" spans="1:54" ht="39" customHeight="1">
      <c r="A57" s="2156"/>
      <c r="B57" s="2344"/>
      <c r="C57" s="2312" t="s">
        <v>910</v>
      </c>
      <c r="D57" s="2312"/>
      <c r="E57" s="2312" t="s">
        <v>911</v>
      </c>
      <c r="F57" s="2312"/>
      <c r="G57" s="2312" t="s">
        <v>912</v>
      </c>
      <c r="H57" s="2312"/>
      <c r="I57" s="2312" t="s">
        <v>913</v>
      </c>
      <c r="J57" s="2312"/>
      <c r="K57" s="2312" t="s">
        <v>914</v>
      </c>
      <c r="L57" s="2312"/>
      <c r="M57" s="771" t="s">
        <v>411</v>
      </c>
      <c r="N57" s="771" t="s">
        <v>3</v>
      </c>
      <c r="O57" s="771" t="s">
        <v>465</v>
      </c>
      <c r="P57" s="771" t="s">
        <v>3</v>
      </c>
      <c r="Q57" s="771" t="s">
        <v>480</v>
      </c>
      <c r="R57" s="772" t="s">
        <v>3</v>
      </c>
      <c r="S57" s="298"/>
      <c r="T57" s="302"/>
      <c r="U57" s="302"/>
      <c r="V57" s="272"/>
      <c r="W57" s="272"/>
      <c r="X57" s="272"/>
      <c r="Y57" s="272"/>
      <c r="Z57" s="272"/>
      <c r="AA57" s="272"/>
      <c r="AB57" s="272"/>
      <c r="AC57" s="272"/>
      <c r="AD57" s="272"/>
      <c r="AE57" s="272"/>
      <c r="AF57" s="272"/>
      <c r="AG57" s="272"/>
      <c r="AH57" s="272"/>
      <c r="AI57" s="272"/>
      <c r="AJ57" s="272"/>
      <c r="AK57" s="272"/>
      <c r="AL57" s="272"/>
      <c r="AM57" s="272"/>
      <c r="AN57" s="272"/>
      <c r="AO57" s="272"/>
      <c r="AP57" s="272"/>
      <c r="AQ57" s="272"/>
      <c r="AR57" s="272"/>
      <c r="AS57" s="272"/>
      <c r="AT57" s="272"/>
      <c r="AU57" s="272"/>
      <c r="AV57" s="272"/>
      <c r="AW57" s="272"/>
      <c r="AX57" s="272"/>
      <c r="AY57" s="272"/>
      <c r="AZ57" s="272"/>
      <c r="BA57" s="272"/>
      <c r="BB57" s="272"/>
    </row>
    <row r="58" spans="1:54" ht="40.5" customHeight="1">
      <c r="A58" s="2339" t="s">
        <v>85</v>
      </c>
      <c r="B58" s="2340"/>
      <c r="C58" s="2380"/>
      <c r="D58" s="2381"/>
      <c r="E58" s="2380"/>
      <c r="F58" s="2381"/>
      <c r="G58" s="2380"/>
      <c r="H58" s="2381"/>
      <c r="I58" s="2380"/>
      <c r="J58" s="2381"/>
      <c r="K58" s="2380"/>
      <c r="L58" s="2381"/>
      <c r="M58" s="660" t="str">
        <f>IF(C58="","",MAX(ABS(MAX(C58:L58)-AVERAGE(C58:L58))/AVERAGE(C58:L58), ABS(MIN(C58:L58)-AVERAGE(C58:L58))/AVERAGE(C58:L58)))</f>
        <v/>
      </c>
      <c r="N58" s="659" t="str">
        <f>IF(M58="","",IF(M58&lt;=15%,"Conforme","Non conforme"))</f>
        <v/>
      </c>
      <c r="O58" s="660" t="str">
        <f>IF(C58="","",MAX(ABS(MAX(C58:L58)-G58)/G58, ABS(MIN(C58:L58)-G58)/G58))</f>
        <v/>
      </c>
      <c r="P58" s="661" t="str">
        <f>IF(O58="","",IF(O58&lt;=15%,"Conforme","Non conforme"))</f>
        <v/>
      </c>
      <c r="Q58" s="660" t="str">
        <f>IF(C58="","",(2*(MAX(C58:L58)-MIN(C58:L58))/(MAX(C58:L58)+MIN(C58:L58))))</f>
        <v/>
      </c>
      <c r="R58" s="662" t="str">
        <f>IF(Q58="","",IF(Q58&lt;=30%,"Conforme","Non conforme"))</f>
        <v/>
      </c>
      <c r="S58" s="259"/>
      <c r="T58" s="303"/>
      <c r="U58" s="303"/>
      <c r="V58" s="272"/>
      <c r="W58" s="272"/>
      <c r="X58" s="272"/>
      <c r="Y58" s="272"/>
      <c r="Z58" s="272"/>
      <c r="AA58" s="272"/>
      <c r="AB58" s="272"/>
      <c r="AC58" s="272"/>
      <c r="AD58" s="272"/>
      <c r="AE58" s="272"/>
      <c r="AF58" s="272"/>
      <c r="AG58" s="272"/>
      <c r="AH58" s="272"/>
      <c r="AI58" s="272"/>
      <c r="AJ58" s="272"/>
      <c r="AK58" s="272"/>
      <c r="AL58" s="272"/>
      <c r="AM58" s="272"/>
      <c r="AN58" s="272"/>
      <c r="AO58" s="272"/>
      <c r="AP58" s="272"/>
      <c r="AQ58" s="272"/>
      <c r="AR58" s="272"/>
      <c r="AS58" s="272"/>
      <c r="AT58" s="272"/>
      <c r="AU58" s="272"/>
      <c r="AV58" s="272"/>
      <c r="AW58" s="272"/>
      <c r="AX58" s="272"/>
      <c r="AY58" s="272"/>
      <c r="AZ58" s="272"/>
      <c r="BA58" s="272"/>
      <c r="BB58" s="272"/>
    </row>
    <row r="59" spans="1:54" ht="48" customHeight="1">
      <c r="A59" s="2339" t="s">
        <v>86</v>
      </c>
      <c r="B59" s="2340"/>
      <c r="C59" s="2380"/>
      <c r="D59" s="2381"/>
      <c r="E59" s="2380"/>
      <c r="F59" s="2381"/>
      <c r="G59" s="2380"/>
      <c r="H59" s="2381"/>
      <c r="I59" s="2380"/>
      <c r="J59" s="2381"/>
      <c r="K59" s="2380"/>
      <c r="L59" s="2381"/>
      <c r="M59" s="660" t="str">
        <f>IF(C59="","",MAX(ABS(MAX(C59:L59)-AVERAGE(C59:L59))/AVERAGE(C59:L59), ABS(MIN(C59:L59)-AVERAGE(C59:L59))/AVERAGE(C59:L59)))</f>
        <v/>
      </c>
      <c r="N59" s="659" t="str">
        <f>IF(M59="","",IF(M59&lt;=15%,"Conforme","Non conforme"))</f>
        <v/>
      </c>
      <c r="O59" s="660" t="str">
        <f>IF(C59="","",MAX(ABS(MAX(C59:L59)-G59)/G59, ABS(MIN(C59:L59)-G59)/G59))</f>
        <v/>
      </c>
      <c r="P59" s="661" t="str">
        <f>IF(O59="","",IF(O59&lt;=15%,"Conforme","Non conforme"))</f>
        <v/>
      </c>
      <c r="Q59" s="660" t="str">
        <f>IF(C59="","",(2*(MAX(C59:L59)-MIN(C59:L59))/(MAX(C59:L59)+MIN(C59:L59))))</f>
        <v/>
      </c>
      <c r="R59" s="662" t="str">
        <f>IF(Q59="","",IF(Q59&lt;=30%,"Conforme","Non conforme"))</f>
        <v/>
      </c>
      <c r="S59" s="259"/>
      <c r="T59" s="303"/>
      <c r="U59" s="303"/>
      <c r="V59" s="272"/>
      <c r="W59" s="272"/>
      <c r="X59" s="272"/>
      <c r="Y59" s="272"/>
      <c r="Z59" s="272"/>
      <c r="AA59" s="272"/>
      <c r="AB59" s="272"/>
      <c r="AC59" s="272"/>
      <c r="AD59" s="272"/>
      <c r="AE59" s="272"/>
      <c r="AF59" s="272"/>
      <c r="AG59" s="272"/>
      <c r="AH59" s="272"/>
      <c r="AI59" s="272"/>
      <c r="AJ59" s="272"/>
      <c r="AK59" s="272"/>
      <c r="AL59" s="272"/>
      <c r="AM59" s="272"/>
      <c r="AN59" s="272"/>
      <c r="AO59" s="272"/>
      <c r="AP59" s="272"/>
      <c r="AQ59" s="272"/>
      <c r="AR59" s="272"/>
      <c r="AS59" s="272"/>
      <c r="AT59" s="272"/>
      <c r="AU59" s="272"/>
      <c r="AV59" s="272"/>
      <c r="AW59" s="272"/>
      <c r="AX59" s="272"/>
      <c r="AY59" s="272"/>
      <c r="AZ59" s="272"/>
      <c r="BA59" s="272"/>
      <c r="BB59" s="272"/>
    </row>
    <row r="60" spans="1:54" ht="53.25" customHeight="1">
      <c r="A60" s="2339" t="s">
        <v>607</v>
      </c>
      <c r="B60" s="2340"/>
      <c r="C60" s="2379"/>
      <c r="D60" s="2379"/>
      <c r="E60" s="2379"/>
      <c r="F60" s="2379"/>
      <c r="G60" s="2379"/>
      <c r="H60" s="2379"/>
      <c r="I60" s="2379"/>
      <c r="J60" s="2379"/>
      <c r="K60" s="2379"/>
      <c r="L60" s="2379"/>
      <c r="M60" s="2379"/>
      <c r="N60" s="2379"/>
      <c r="O60" s="2379"/>
      <c r="P60" s="2379"/>
      <c r="Q60" s="2379"/>
      <c r="R60" s="2187"/>
      <c r="S60" s="300"/>
      <c r="T60" s="300"/>
      <c r="U60" s="300"/>
      <c r="V60" s="272"/>
      <c r="W60" s="272"/>
      <c r="X60" s="272"/>
      <c r="Y60" s="272"/>
      <c r="Z60" s="272"/>
      <c r="AA60" s="272"/>
      <c r="AB60" s="272"/>
      <c r="AC60" s="272"/>
      <c r="AD60" s="272"/>
      <c r="AE60" s="272"/>
      <c r="AF60" s="272"/>
      <c r="AG60" s="272"/>
      <c r="AH60" s="272"/>
      <c r="AI60" s="272"/>
      <c r="AJ60" s="272"/>
      <c r="AK60" s="272"/>
      <c r="AL60" s="272"/>
      <c r="AM60" s="272"/>
      <c r="AN60" s="272"/>
      <c r="AO60" s="272"/>
      <c r="AP60" s="272"/>
      <c r="AQ60" s="272"/>
      <c r="AR60" s="272"/>
      <c r="AS60" s="272"/>
      <c r="AT60" s="272"/>
      <c r="AU60" s="272"/>
      <c r="AV60" s="272"/>
      <c r="AW60" s="272"/>
      <c r="AX60" s="272"/>
      <c r="AY60" s="272"/>
      <c r="AZ60" s="272"/>
      <c r="BA60" s="272"/>
      <c r="BB60" s="272"/>
    </row>
    <row r="61" spans="1:54" ht="36.75" customHeight="1">
      <c r="A61" s="2339" t="s">
        <v>71</v>
      </c>
      <c r="B61" s="2340"/>
      <c r="C61" s="2126"/>
      <c r="D61" s="2127"/>
      <c r="E61" s="2127"/>
      <c r="F61" s="2127"/>
      <c r="G61" s="2127"/>
      <c r="H61" s="2127"/>
      <c r="I61" s="2127"/>
      <c r="J61" s="2127"/>
      <c r="K61" s="2127"/>
      <c r="L61" s="2127"/>
      <c r="M61" s="2127"/>
      <c r="N61" s="2127"/>
      <c r="O61" s="2127"/>
      <c r="P61" s="2127"/>
      <c r="Q61" s="2127"/>
      <c r="R61" s="2127"/>
      <c r="S61" s="2382"/>
      <c r="T61" s="2382"/>
      <c r="U61" s="2382"/>
      <c r="V61" s="272"/>
      <c r="W61" s="272"/>
      <c r="X61" s="272"/>
      <c r="Y61" s="272"/>
      <c r="Z61" s="272"/>
      <c r="AA61" s="272"/>
      <c r="AB61" s="272"/>
      <c r="AC61" s="272"/>
      <c r="AD61" s="272"/>
      <c r="AE61" s="272"/>
      <c r="AF61" s="272"/>
      <c r="AG61" s="272"/>
      <c r="AH61" s="272"/>
      <c r="AI61" s="272"/>
      <c r="AJ61" s="272"/>
      <c r="AK61" s="272"/>
      <c r="AL61" s="272"/>
      <c r="AM61" s="272"/>
      <c r="AN61" s="272"/>
      <c r="AO61" s="272"/>
      <c r="AP61" s="272"/>
      <c r="AQ61" s="272"/>
      <c r="AR61" s="272"/>
      <c r="AS61" s="272"/>
      <c r="AT61" s="272"/>
      <c r="AU61" s="272"/>
      <c r="AV61" s="272"/>
      <c r="AW61" s="272"/>
      <c r="AX61" s="272"/>
      <c r="AY61" s="272"/>
      <c r="AZ61" s="272"/>
      <c r="BA61" s="272"/>
      <c r="BB61" s="272"/>
    </row>
    <row r="62" spans="1:54" ht="30" customHeight="1">
      <c r="A62" s="254"/>
      <c r="B62" s="254"/>
      <c r="C62" s="254"/>
      <c r="D62" s="254"/>
      <c r="V62" s="272"/>
      <c r="W62" s="272"/>
      <c r="X62" s="272"/>
      <c r="Y62" s="272"/>
      <c r="Z62" s="272"/>
      <c r="AA62" s="272"/>
      <c r="AB62" s="272"/>
      <c r="AC62" s="272"/>
      <c r="AD62" s="272"/>
      <c r="AE62" s="272"/>
      <c r="AF62" s="272"/>
      <c r="AG62" s="272"/>
      <c r="AH62" s="272"/>
      <c r="AI62" s="272"/>
      <c r="AJ62" s="272"/>
      <c r="AK62" s="272"/>
      <c r="AL62" s="272"/>
      <c r="AM62" s="272"/>
      <c r="AN62" s="272"/>
      <c r="AO62" s="272"/>
      <c r="AP62" s="272"/>
      <c r="AQ62" s="272"/>
      <c r="AR62" s="272"/>
      <c r="AS62" s="272"/>
      <c r="AT62" s="272"/>
      <c r="AU62" s="272"/>
      <c r="AV62" s="272"/>
      <c r="AW62" s="272"/>
      <c r="AX62" s="272"/>
      <c r="AY62" s="272"/>
      <c r="AZ62" s="272"/>
      <c r="BA62" s="272"/>
      <c r="BB62" s="272"/>
    </row>
    <row r="63" spans="1:54" ht="37.5" customHeight="1">
      <c r="A63" s="2383" t="s">
        <v>915</v>
      </c>
      <c r="B63" s="2383"/>
      <c r="C63" s="2383"/>
      <c r="D63" s="2383"/>
      <c r="E63" s="2384"/>
      <c r="F63" s="493"/>
      <c r="G63" s="268"/>
      <c r="H63" s="265"/>
      <c r="I63" s="268"/>
      <c r="J63" s="265"/>
      <c r="K63" s="264"/>
      <c r="L63" s="266"/>
      <c r="M63" s="266"/>
      <c r="N63" s="266"/>
      <c r="O63" s="266"/>
      <c r="P63" s="266"/>
      <c r="Q63" s="266"/>
      <c r="V63" s="272"/>
      <c r="W63" s="272"/>
      <c r="X63" s="272"/>
      <c r="Y63" s="272"/>
      <c r="Z63" s="272"/>
      <c r="AA63" s="272"/>
      <c r="AB63" s="272"/>
      <c r="AC63" s="272"/>
      <c r="AD63" s="272"/>
      <c r="AE63" s="272"/>
      <c r="AF63" s="272"/>
      <c r="AG63" s="272"/>
      <c r="AH63" s="272"/>
      <c r="AI63" s="272"/>
      <c r="AJ63" s="272"/>
      <c r="AK63" s="272"/>
      <c r="AL63" s="272"/>
      <c r="AM63" s="272"/>
      <c r="AN63" s="272"/>
      <c r="AO63" s="272"/>
      <c r="AP63" s="272"/>
      <c r="AQ63" s="272"/>
      <c r="AR63" s="272"/>
      <c r="AS63" s="272"/>
      <c r="AT63" s="272"/>
      <c r="AU63" s="272"/>
      <c r="AV63" s="272"/>
      <c r="AW63" s="272"/>
      <c r="AX63" s="272"/>
      <c r="AY63" s="272"/>
      <c r="AZ63" s="272"/>
      <c r="BA63" s="272"/>
      <c r="BB63" s="272"/>
    </row>
    <row r="64" spans="1:54" ht="37.5" customHeight="1">
      <c r="A64" s="2385" t="s">
        <v>1054</v>
      </c>
      <c r="B64" s="1800"/>
      <c r="C64" s="1800"/>
      <c r="D64" s="1800"/>
      <c r="E64" s="1800"/>
      <c r="F64" s="1800"/>
      <c r="G64" s="1800"/>
      <c r="H64" s="1800"/>
      <c r="I64" s="1800"/>
      <c r="J64" s="1800"/>
      <c r="K64" s="1800"/>
      <c r="L64" s="1800"/>
      <c r="M64" s="1800"/>
      <c r="N64" s="1800"/>
      <c r="O64" s="1800"/>
      <c r="P64" s="1800"/>
      <c r="Q64" s="220"/>
      <c r="V64" s="272"/>
      <c r="W64" s="272"/>
      <c r="X64" s="272"/>
      <c r="Y64" s="272"/>
      <c r="Z64" s="272"/>
      <c r="AA64" s="272"/>
      <c r="AB64" s="272"/>
      <c r="AC64" s="272"/>
      <c r="AD64" s="272"/>
      <c r="AE64" s="272"/>
      <c r="AF64" s="272"/>
      <c r="AG64" s="272"/>
      <c r="AH64" s="272"/>
      <c r="AI64" s="272"/>
      <c r="AJ64" s="272"/>
      <c r="AK64" s="272"/>
      <c r="AL64" s="272"/>
      <c r="AM64" s="272"/>
      <c r="AN64" s="272"/>
      <c r="AO64" s="272"/>
      <c r="AP64" s="272"/>
      <c r="AQ64" s="272"/>
      <c r="AR64" s="272"/>
      <c r="AS64" s="272"/>
      <c r="AT64" s="272"/>
      <c r="AU64" s="272"/>
      <c r="AV64" s="272"/>
      <c r="AW64" s="272"/>
      <c r="AX64" s="272"/>
      <c r="AY64" s="272"/>
      <c r="AZ64" s="272"/>
      <c r="BA64" s="272"/>
      <c r="BB64" s="272"/>
    </row>
    <row r="65" spans="1:54" ht="34.5" customHeight="1">
      <c r="A65" s="2111"/>
      <c r="B65" s="2111"/>
      <c r="C65" s="2111"/>
      <c r="D65" s="2386"/>
      <c r="E65" s="2387" t="s">
        <v>102</v>
      </c>
      <c r="F65" s="2142"/>
      <c r="G65" s="2142"/>
      <c r="H65" s="2142"/>
      <c r="I65" s="2142"/>
      <c r="J65" s="2142"/>
      <c r="K65" s="2387" t="s">
        <v>94</v>
      </c>
      <c r="L65" s="2142"/>
      <c r="M65" s="2142"/>
      <c r="N65" s="2142"/>
      <c r="O65" s="2142"/>
      <c r="P65" s="2388"/>
      <c r="Q65" s="380"/>
      <c r="V65" s="272"/>
      <c r="W65" s="272"/>
      <c r="X65" s="272"/>
      <c r="Y65" s="272"/>
      <c r="Z65" s="272"/>
      <c r="AA65" s="272"/>
      <c r="AB65" s="272"/>
      <c r="AC65" s="272"/>
      <c r="AD65" s="272"/>
      <c r="AE65" s="272"/>
      <c r="AF65" s="272"/>
      <c r="AG65" s="272"/>
      <c r="AH65" s="272"/>
      <c r="AI65" s="272"/>
      <c r="AJ65" s="272"/>
      <c r="AK65" s="272"/>
      <c r="AL65" s="272"/>
      <c r="AM65" s="272"/>
      <c r="AN65" s="272"/>
      <c r="AO65" s="272"/>
      <c r="AP65" s="272"/>
      <c r="AQ65" s="272"/>
      <c r="AR65" s="272"/>
      <c r="AS65" s="272"/>
      <c r="AT65" s="272"/>
      <c r="AU65" s="272"/>
      <c r="AV65" s="272"/>
      <c r="AW65" s="272"/>
      <c r="AX65" s="272"/>
      <c r="AY65" s="272"/>
      <c r="AZ65" s="272"/>
      <c r="BA65" s="272"/>
      <c r="BB65" s="272"/>
    </row>
    <row r="66" spans="1:54" ht="53.25" customHeight="1">
      <c r="A66" s="2389" t="s">
        <v>103</v>
      </c>
      <c r="B66" s="2389"/>
      <c r="C66" s="2389" t="s">
        <v>104</v>
      </c>
      <c r="D66" s="2390"/>
      <c r="E66" s="2391" t="s">
        <v>419</v>
      </c>
      <c r="F66" s="2392"/>
      <c r="G66" s="2391" t="s">
        <v>916</v>
      </c>
      <c r="H66" s="2391"/>
      <c r="I66" s="2391" t="s">
        <v>1052</v>
      </c>
      <c r="J66" s="2391"/>
      <c r="K66" s="2391" t="s">
        <v>419</v>
      </c>
      <c r="L66" s="2392"/>
      <c r="M66" s="2391" t="s">
        <v>917</v>
      </c>
      <c r="N66" s="2391"/>
      <c r="O66" s="2391" t="s">
        <v>1053</v>
      </c>
      <c r="P66" s="2393"/>
      <c r="Q66" s="221"/>
      <c r="V66" s="272"/>
      <c r="W66" s="272"/>
      <c r="X66" s="272"/>
      <c r="Y66" s="272"/>
      <c r="Z66" s="272"/>
      <c r="AA66" s="272"/>
      <c r="AB66" s="272"/>
      <c r="AC66" s="272"/>
      <c r="AD66" s="272"/>
      <c r="AE66" s="272"/>
      <c r="AF66" s="272"/>
      <c r="AG66" s="272"/>
      <c r="AH66" s="272"/>
      <c r="AI66" s="272"/>
      <c r="AJ66" s="272"/>
      <c r="AK66" s="272"/>
      <c r="AL66" s="272"/>
      <c r="AM66" s="272"/>
      <c r="AN66" s="272"/>
      <c r="AO66" s="272"/>
      <c r="AP66" s="272"/>
      <c r="AQ66" s="272"/>
      <c r="AR66" s="272"/>
      <c r="AS66" s="272"/>
      <c r="AT66" s="272"/>
      <c r="AU66" s="272"/>
      <c r="AV66" s="272"/>
      <c r="AW66" s="272"/>
      <c r="AX66" s="272"/>
      <c r="AY66" s="272"/>
      <c r="AZ66" s="272"/>
      <c r="BA66" s="272"/>
      <c r="BB66" s="272"/>
    </row>
    <row r="67" spans="1:54" s="311" customFormat="1" ht="31.5" customHeight="1">
      <c r="A67" s="2389">
        <v>1</v>
      </c>
      <c r="B67" s="2389"/>
      <c r="C67" s="2389">
        <v>0</v>
      </c>
      <c r="D67" s="2390"/>
      <c r="E67" s="2394"/>
      <c r="F67" s="2395"/>
      <c r="G67" s="2396"/>
      <c r="H67" s="2397"/>
      <c r="I67" s="2396"/>
      <c r="J67" s="2397"/>
      <c r="K67" s="2394"/>
      <c r="L67" s="2395"/>
      <c r="M67" s="2396"/>
      <c r="N67" s="2397"/>
      <c r="O67" s="2396"/>
      <c r="P67" s="2398"/>
      <c r="Q67" s="221"/>
      <c r="R67" s="6"/>
      <c r="S67" s="6"/>
      <c r="T67" s="6"/>
      <c r="U67" s="6"/>
      <c r="V67" s="272"/>
      <c r="W67" s="272"/>
      <c r="X67" s="272"/>
      <c r="Y67" s="272"/>
      <c r="Z67" s="272"/>
      <c r="AA67" s="272"/>
      <c r="AB67" s="272"/>
      <c r="AC67" s="272"/>
      <c r="AD67" s="272"/>
      <c r="AE67" s="272"/>
      <c r="AF67" s="272"/>
      <c r="AG67" s="272"/>
      <c r="AH67" s="272"/>
      <c r="AI67" s="272"/>
      <c r="AJ67" s="272"/>
      <c r="AK67" s="272"/>
      <c r="AL67" s="272"/>
      <c r="AM67" s="272"/>
      <c r="AN67" s="272"/>
      <c r="AO67" s="272"/>
      <c r="AP67" s="272"/>
      <c r="AQ67" s="272"/>
      <c r="AR67" s="272"/>
      <c r="AS67" s="272"/>
      <c r="AT67" s="272"/>
      <c r="AU67" s="272"/>
      <c r="AV67" s="272"/>
      <c r="AW67" s="272"/>
      <c r="AX67" s="272"/>
      <c r="AY67" s="272"/>
      <c r="AZ67" s="272"/>
      <c r="BA67" s="272"/>
      <c r="BB67" s="272"/>
    </row>
    <row r="68" spans="1:54" s="311" customFormat="1" ht="18.75" customHeight="1">
      <c r="A68" s="2389">
        <f t="shared" ref="A68:A84" si="0">A67+1</f>
        <v>2</v>
      </c>
      <c r="B68" s="2389"/>
      <c r="C68" s="2389">
        <f t="shared" ref="C68:C84" si="1">C67+240</f>
        <v>240</v>
      </c>
      <c r="D68" s="2390"/>
      <c r="E68" s="2399"/>
      <c r="F68" s="2400"/>
      <c r="G68" s="2401" t="str">
        <f>IF($E$84="","",(ABS($E98-J98)/$E98))</f>
        <v/>
      </c>
      <c r="H68" s="2402"/>
      <c r="I68" s="2403" t="str">
        <f>IF($E$84="","",IF(G68&gt;$F$96,"non","oui"))</f>
        <v/>
      </c>
      <c r="J68" s="1185"/>
      <c r="K68" s="2399"/>
      <c r="L68" s="2400"/>
      <c r="M68" s="2401" t="str">
        <f t="shared" ref="M68:M84" si="2">IF($K$84="","",(ABS($E98-M98)/$E98))</f>
        <v/>
      </c>
      <c r="N68" s="2402"/>
      <c r="O68" s="2404" t="str">
        <f>IF($K$84="","",IF(M68&gt;$F$96,"non","oui"))</f>
        <v/>
      </c>
      <c r="P68" s="2405"/>
      <c r="Q68" s="222"/>
      <c r="R68" s="6"/>
      <c r="S68" s="6"/>
      <c r="T68" s="6"/>
      <c r="U68" s="6"/>
      <c r="V68" s="272"/>
      <c r="W68" s="272"/>
      <c r="X68" s="272"/>
      <c r="Y68" s="272"/>
      <c r="Z68" s="272"/>
      <c r="AA68" s="272"/>
      <c r="AB68" s="272"/>
      <c r="AC68" s="272"/>
      <c r="AD68" s="272"/>
      <c r="AE68" s="272"/>
      <c r="AF68" s="272"/>
      <c r="AG68" s="272"/>
      <c r="AH68" s="272"/>
      <c r="AI68" s="272"/>
      <c r="AJ68" s="272"/>
      <c r="AK68" s="272"/>
      <c r="AL68" s="272"/>
      <c r="AM68" s="272"/>
      <c r="AN68" s="272"/>
      <c r="AO68" s="272"/>
      <c r="AP68" s="272"/>
      <c r="AQ68" s="272"/>
      <c r="AR68" s="272"/>
      <c r="AS68" s="272"/>
      <c r="AT68" s="272"/>
      <c r="AU68" s="272"/>
      <c r="AV68" s="272"/>
      <c r="AW68" s="272"/>
      <c r="AX68" s="272"/>
      <c r="AY68" s="272"/>
      <c r="AZ68" s="272"/>
      <c r="BA68" s="272"/>
      <c r="BB68" s="272"/>
    </row>
    <row r="69" spans="1:54" s="311" customFormat="1" ht="18.75" customHeight="1">
      <c r="A69" s="2389">
        <f t="shared" si="0"/>
        <v>3</v>
      </c>
      <c r="B69" s="2389"/>
      <c r="C69" s="2389">
        <f t="shared" si="1"/>
        <v>480</v>
      </c>
      <c r="D69" s="2390"/>
      <c r="E69" s="2399"/>
      <c r="F69" s="2400"/>
      <c r="G69" s="2401" t="str">
        <f t="shared" ref="G69:G84" si="3">IF($E$84="","",(ABS($E99-J99)/$E99))</f>
        <v/>
      </c>
      <c r="H69" s="2402"/>
      <c r="I69" s="2403" t="str">
        <f t="shared" ref="I69:I84" si="4">IF($E$84="","",IF(G69&gt;$F$96,"non","oui"))</f>
        <v/>
      </c>
      <c r="J69" s="1185"/>
      <c r="K69" s="2399"/>
      <c r="L69" s="2400"/>
      <c r="M69" s="2401" t="str">
        <f t="shared" si="2"/>
        <v/>
      </c>
      <c r="N69" s="2402"/>
      <c r="O69" s="2404" t="str">
        <f t="shared" ref="O69:O84" si="5">IF($K$84="","",IF(M69&gt;$F$96,"non","oui"))</f>
        <v/>
      </c>
      <c r="P69" s="2405"/>
      <c r="Q69" s="222"/>
      <c r="R69" s="6"/>
      <c r="S69" s="6"/>
      <c r="T69" s="6"/>
      <c r="U69" s="6"/>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c r="AY69" s="272"/>
      <c r="AZ69" s="272"/>
      <c r="BA69" s="272"/>
      <c r="BB69" s="272"/>
    </row>
    <row r="70" spans="1:54" s="311" customFormat="1" ht="18.75" customHeight="1">
      <c r="A70" s="2389">
        <f t="shared" si="0"/>
        <v>4</v>
      </c>
      <c r="B70" s="2389"/>
      <c r="C70" s="2389">
        <f t="shared" si="1"/>
        <v>720</v>
      </c>
      <c r="D70" s="2390"/>
      <c r="E70" s="2399"/>
      <c r="F70" s="2400"/>
      <c r="G70" s="2401" t="str">
        <f t="shared" si="3"/>
        <v/>
      </c>
      <c r="H70" s="2402"/>
      <c r="I70" s="2403" t="str">
        <f t="shared" si="4"/>
        <v/>
      </c>
      <c r="J70" s="1185"/>
      <c r="K70" s="2399"/>
      <c r="L70" s="2400"/>
      <c r="M70" s="2401" t="str">
        <f t="shared" si="2"/>
        <v/>
      </c>
      <c r="N70" s="2402"/>
      <c r="O70" s="2404" t="str">
        <f t="shared" si="5"/>
        <v/>
      </c>
      <c r="P70" s="2405"/>
      <c r="Q70" s="222"/>
      <c r="R70" s="6"/>
      <c r="S70" s="6"/>
      <c r="T70" s="6"/>
      <c r="U70" s="6"/>
      <c r="V70" s="272"/>
      <c r="W70" s="272"/>
      <c r="X70" s="272"/>
      <c r="Y70" s="272"/>
      <c r="Z70" s="272"/>
      <c r="AA70" s="272"/>
      <c r="AB70" s="272"/>
      <c r="AC70" s="272"/>
      <c r="AD70" s="272"/>
      <c r="AE70" s="272"/>
      <c r="AF70" s="272"/>
      <c r="AG70" s="272"/>
      <c r="AH70" s="272"/>
      <c r="AI70" s="272"/>
      <c r="AJ70" s="272"/>
      <c r="AK70" s="272"/>
      <c r="AL70" s="272"/>
      <c r="AM70" s="272"/>
      <c r="AN70" s="272"/>
      <c r="AO70" s="272"/>
      <c r="AP70" s="272"/>
      <c r="AQ70" s="272"/>
      <c r="AR70" s="272"/>
      <c r="AS70" s="272"/>
      <c r="AT70" s="272"/>
      <c r="AU70" s="272"/>
      <c r="AV70" s="272"/>
      <c r="AW70" s="272"/>
      <c r="AX70" s="272"/>
      <c r="AY70" s="272"/>
      <c r="AZ70" s="272"/>
      <c r="BA70" s="272"/>
      <c r="BB70" s="272"/>
    </row>
    <row r="71" spans="1:54" s="311" customFormat="1" ht="18.75" customHeight="1">
      <c r="A71" s="2389">
        <f t="shared" si="0"/>
        <v>5</v>
      </c>
      <c r="B71" s="2389"/>
      <c r="C71" s="2389">
        <f t="shared" si="1"/>
        <v>960</v>
      </c>
      <c r="D71" s="2390"/>
      <c r="E71" s="2399"/>
      <c r="F71" s="2400"/>
      <c r="G71" s="2401" t="str">
        <f t="shared" si="3"/>
        <v/>
      </c>
      <c r="H71" s="2402"/>
      <c r="I71" s="2403" t="str">
        <f t="shared" si="4"/>
        <v/>
      </c>
      <c r="J71" s="1185"/>
      <c r="K71" s="2399"/>
      <c r="L71" s="2400"/>
      <c r="M71" s="2401" t="str">
        <f t="shared" si="2"/>
        <v/>
      </c>
      <c r="N71" s="2402"/>
      <c r="O71" s="2404" t="str">
        <f t="shared" si="5"/>
        <v/>
      </c>
      <c r="P71" s="2405"/>
      <c r="Q71" s="222"/>
      <c r="R71" s="6"/>
      <c r="S71" s="6"/>
      <c r="T71" s="6"/>
      <c r="U71" s="6"/>
      <c r="V71" s="272"/>
      <c r="W71" s="272"/>
      <c r="X71" s="272"/>
      <c r="Y71" s="272"/>
      <c r="Z71" s="272"/>
      <c r="AA71" s="272"/>
      <c r="AB71" s="272"/>
      <c r="AC71" s="272"/>
      <c r="AD71" s="272"/>
      <c r="AE71" s="272"/>
      <c r="AF71" s="272"/>
      <c r="AG71" s="272"/>
      <c r="AH71" s="272"/>
      <c r="AI71" s="272"/>
      <c r="AJ71" s="272"/>
      <c r="AK71" s="272"/>
      <c r="AL71" s="272"/>
      <c r="AM71" s="272"/>
      <c r="AN71" s="272"/>
      <c r="AO71" s="272"/>
      <c r="AP71" s="272"/>
      <c r="AQ71" s="272"/>
      <c r="AR71" s="272"/>
      <c r="AS71" s="272"/>
      <c r="AT71" s="272"/>
      <c r="AU71" s="272"/>
      <c r="AV71" s="272"/>
      <c r="AW71" s="272"/>
      <c r="AX71" s="272"/>
      <c r="AY71" s="272"/>
      <c r="AZ71" s="272"/>
      <c r="BA71" s="272"/>
      <c r="BB71" s="272"/>
    </row>
    <row r="72" spans="1:54" s="311" customFormat="1" ht="18.75" customHeight="1">
      <c r="A72" s="2389">
        <f t="shared" si="0"/>
        <v>6</v>
      </c>
      <c r="B72" s="2389"/>
      <c r="C72" s="2389">
        <f t="shared" si="1"/>
        <v>1200</v>
      </c>
      <c r="D72" s="2390"/>
      <c r="E72" s="2399"/>
      <c r="F72" s="2400"/>
      <c r="G72" s="2401" t="str">
        <f t="shared" si="3"/>
        <v/>
      </c>
      <c r="H72" s="2402"/>
      <c r="I72" s="2403" t="str">
        <f t="shared" si="4"/>
        <v/>
      </c>
      <c r="J72" s="1185"/>
      <c r="K72" s="2399"/>
      <c r="L72" s="2400"/>
      <c r="M72" s="2401" t="str">
        <f t="shared" si="2"/>
        <v/>
      </c>
      <c r="N72" s="2402"/>
      <c r="O72" s="2404" t="str">
        <f t="shared" si="5"/>
        <v/>
      </c>
      <c r="P72" s="2405"/>
      <c r="Q72" s="222"/>
      <c r="R72" s="6"/>
      <c r="S72" s="6"/>
      <c r="T72" s="6"/>
      <c r="U72" s="6"/>
      <c r="V72" s="272"/>
      <c r="W72" s="272"/>
      <c r="X72" s="272"/>
      <c r="Y72" s="272"/>
      <c r="Z72" s="272"/>
      <c r="AA72" s="272"/>
      <c r="AB72" s="272"/>
      <c r="AC72" s="272"/>
      <c r="AD72" s="272"/>
      <c r="AE72" s="272"/>
      <c r="AF72" s="272"/>
      <c r="AG72" s="272"/>
      <c r="AH72" s="272"/>
      <c r="AI72" s="272"/>
      <c r="AJ72" s="272"/>
      <c r="AK72" s="272"/>
      <c r="AL72" s="272"/>
      <c r="AM72" s="272"/>
      <c r="AN72" s="272"/>
      <c r="AO72" s="272"/>
      <c r="AP72" s="272"/>
      <c r="AQ72" s="272"/>
      <c r="AR72" s="272"/>
      <c r="AS72" s="272"/>
      <c r="AT72" s="272"/>
      <c r="AU72" s="272"/>
      <c r="AV72" s="272"/>
      <c r="AW72" s="272"/>
      <c r="AX72" s="272"/>
      <c r="AY72" s="272"/>
      <c r="AZ72" s="272"/>
      <c r="BA72" s="272"/>
      <c r="BB72" s="272"/>
    </row>
    <row r="73" spans="1:54" s="311" customFormat="1" ht="18.75" customHeight="1">
      <c r="A73" s="2389">
        <f t="shared" si="0"/>
        <v>7</v>
      </c>
      <c r="B73" s="2389"/>
      <c r="C73" s="2389">
        <f t="shared" si="1"/>
        <v>1440</v>
      </c>
      <c r="D73" s="2390"/>
      <c r="E73" s="2399"/>
      <c r="F73" s="2400"/>
      <c r="G73" s="2401" t="str">
        <f t="shared" si="3"/>
        <v/>
      </c>
      <c r="H73" s="2402"/>
      <c r="I73" s="2403" t="str">
        <f t="shared" si="4"/>
        <v/>
      </c>
      <c r="J73" s="1185"/>
      <c r="K73" s="2399"/>
      <c r="L73" s="2400"/>
      <c r="M73" s="2401" t="str">
        <f t="shared" si="2"/>
        <v/>
      </c>
      <c r="N73" s="2402"/>
      <c r="O73" s="2404" t="str">
        <f t="shared" si="5"/>
        <v/>
      </c>
      <c r="P73" s="2405"/>
      <c r="Q73" s="222"/>
      <c r="R73" s="6"/>
      <c r="S73" s="6"/>
      <c r="T73" s="6"/>
      <c r="U73" s="6"/>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c r="AT73" s="272"/>
      <c r="AU73" s="272"/>
      <c r="AV73" s="272"/>
      <c r="AW73" s="272"/>
      <c r="AX73" s="272"/>
      <c r="AY73" s="272"/>
      <c r="AZ73" s="272"/>
      <c r="BA73" s="272"/>
      <c r="BB73" s="272"/>
    </row>
    <row r="74" spans="1:54" s="311" customFormat="1" ht="18.75" customHeight="1">
      <c r="A74" s="2389">
        <f t="shared" si="0"/>
        <v>8</v>
      </c>
      <c r="B74" s="2389"/>
      <c r="C74" s="2389">
        <f t="shared" si="1"/>
        <v>1680</v>
      </c>
      <c r="D74" s="2390"/>
      <c r="E74" s="2399"/>
      <c r="F74" s="2400"/>
      <c r="G74" s="2401" t="str">
        <f t="shared" si="3"/>
        <v/>
      </c>
      <c r="H74" s="2402"/>
      <c r="I74" s="2403" t="str">
        <f t="shared" si="4"/>
        <v/>
      </c>
      <c r="J74" s="1185"/>
      <c r="K74" s="2399"/>
      <c r="L74" s="2400"/>
      <c r="M74" s="2401" t="str">
        <f t="shared" si="2"/>
        <v/>
      </c>
      <c r="N74" s="2402"/>
      <c r="O74" s="2404" t="str">
        <f t="shared" si="5"/>
        <v/>
      </c>
      <c r="P74" s="2405"/>
      <c r="Q74" s="222"/>
      <c r="R74" s="6"/>
      <c r="S74" s="6"/>
      <c r="T74" s="6"/>
      <c r="U74" s="6"/>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c r="AT74" s="272"/>
      <c r="AU74" s="272"/>
      <c r="AV74" s="272"/>
      <c r="AW74" s="272"/>
      <c r="AX74" s="272"/>
      <c r="AY74" s="272"/>
      <c r="AZ74" s="272"/>
      <c r="BA74" s="272"/>
      <c r="BB74" s="272"/>
    </row>
    <row r="75" spans="1:54" s="311" customFormat="1" ht="18.75" customHeight="1">
      <c r="A75" s="2389">
        <f t="shared" si="0"/>
        <v>9</v>
      </c>
      <c r="B75" s="2389"/>
      <c r="C75" s="2389">
        <f t="shared" si="1"/>
        <v>1920</v>
      </c>
      <c r="D75" s="2390"/>
      <c r="E75" s="2399"/>
      <c r="F75" s="2400"/>
      <c r="G75" s="2401" t="str">
        <f t="shared" si="3"/>
        <v/>
      </c>
      <c r="H75" s="2402"/>
      <c r="I75" s="2403" t="str">
        <f t="shared" si="4"/>
        <v/>
      </c>
      <c r="J75" s="1185"/>
      <c r="K75" s="2399"/>
      <c r="L75" s="2400"/>
      <c r="M75" s="2401" t="str">
        <f t="shared" si="2"/>
        <v/>
      </c>
      <c r="N75" s="2402"/>
      <c r="O75" s="2404" t="str">
        <f t="shared" si="5"/>
        <v/>
      </c>
      <c r="P75" s="2405"/>
      <c r="Q75" s="222"/>
      <c r="R75" s="6"/>
      <c r="S75" s="6"/>
      <c r="T75" s="6"/>
      <c r="U75" s="6"/>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c r="AT75" s="272"/>
      <c r="AU75" s="272"/>
      <c r="AV75" s="272"/>
      <c r="AW75" s="272"/>
      <c r="AX75" s="272"/>
      <c r="AY75" s="272"/>
      <c r="AZ75" s="272"/>
      <c r="BA75" s="272"/>
      <c r="BB75" s="272"/>
    </row>
    <row r="76" spans="1:54" s="311" customFormat="1" ht="18.75" customHeight="1">
      <c r="A76" s="2389">
        <f t="shared" si="0"/>
        <v>10</v>
      </c>
      <c r="B76" s="2389"/>
      <c r="C76" s="2389">
        <f t="shared" si="1"/>
        <v>2160</v>
      </c>
      <c r="D76" s="2390"/>
      <c r="E76" s="2399"/>
      <c r="F76" s="2400"/>
      <c r="G76" s="2401" t="str">
        <f t="shared" si="3"/>
        <v/>
      </c>
      <c r="H76" s="2402"/>
      <c r="I76" s="2403" t="str">
        <f t="shared" si="4"/>
        <v/>
      </c>
      <c r="J76" s="1185"/>
      <c r="K76" s="2399"/>
      <c r="L76" s="2400"/>
      <c r="M76" s="2401" t="str">
        <f t="shared" si="2"/>
        <v/>
      </c>
      <c r="N76" s="2402"/>
      <c r="O76" s="2404" t="str">
        <f t="shared" si="5"/>
        <v/>
      </c>
      <c r="P76" s="2405"/>
      <c r="Q76" s="222"/>
      <c r="R76" s="6"/>
      <c r="S76" s="6"/>
      <c r="T76" s="6"/>
      <c r="U76" s="6"/>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c r="AT76" s="272"/>
      <c r="AU76" s="272"/>
      <c r="AV76" s="272"/>
      <c r="AW76" s="272"/>
      <c r="AX76" s="272"/>
      <c r="AY76" s="272"/>
      <c r="AZ76" s="272"/>
      <c r="BA76" s="272"/>
      <c r="BB76" s="272"/>
    </row>
    <row r="77" spans="1:54" s="311" customFormat="1" ht="18.75" customHeight="1">
      <c r="A77" s="2389">
        <f t="shared" si="0"/>
        <v>11</v>
      </c>
      <c r="B77" s="2389"/>
      <c r="C77" s="2389">
        <f t="shared" si="1"/>
        <v>2400</v>
      </c>
      <c r="D77" s="2390"/>
      <c r="E77" s="2399"/>
      <c r="F77" s="2400"/>
      <c r="G77" s="2401" t="str">
        <f t="shared" si="3"/>
        <v/>
      </c>
      <c r="H77" s="2402"/>
      <c r="I77" s="2403" t="str">
        <f t="shared" si="4"/>
        <v/>
      </c>
      <c r="J77" s="1185"/>
      <c r="K77" s="2399"/>
      <c r="L77" s="2400"/>
      <c r="M77" s="2401" t="str">
        <f t="shared" si="2"/>
        <v/>
      </c>
      <c r="N77" s="2402"/>
      <c r="O77" s="2404" t="str">
        <f t="shared" si="5"/>
        <v/>
      </c>
      <c r="P77" s="2405"/>
      <c r="Q77" s="222"/>
      <c r="R77" s="6"/>
      <c r="S77" s="6"/>
      <c r="T77" s="6"/>
      <c r="U77" s="6"/>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c r="AT77" s="272"/>
      <c r="AU77" s="272"/>
      <c r="AV77" s="272"/>
      <c r="AW77" s="272"/>
      <c r="AX77" s="272"/>
      <c r="AY77" s="272"/>
      <c r="AZ77" s="272"/>
      <c r="BA77" s="272"/>
      <c r="BB77" s="272"/>
    </row>
    <row r="78" spans="1:54" s="311" customFormat="1" ht="18.75" customHeight="1">
      <c r="A78" s="2389">
        <f t="shared" si="0"/>
        <v>12</v>
      </c>
      <c r="B78" s="2389"/>
      <c r="C78" s="2389">
        <f t="shared" si="1"/>
        <v>2640</v>
      </c>
      <c r="D78" s="2390"/>
      <c r="E78" s="2399"/>
      <c r="F78" s="2400"/>
      <c r="G78" s="2401" t="str">
        <f t="shared" si="3"/>
        <v/>
      </c>
      <c r="H78" s="2402"/>
      <c r="I78" s="2403" t="str">
        <f t="shared" si="4"/>
        <v/>
      </c>
      <c r="J78" s="1185"/>
      <c r="K78" s="2399"/>
      <c r="L78" s="2400"/>
      <c r="M78" s="2401" t="str">
        <f t="shared" si="2"/>
        <v/>
      </c>
      <c r="N78" s="2402"/>
      <c r="O78" s="2404" t="str">
        <f t="shared" si="5"/>
        <v/>
      </c>
      <c r="P78" s="2405"/>
      <c r="Q78" s="222"/>
      <c r="R78" s="6"/>
      <c r="S78" s="6"/>
      <c r="T78" s="6"/>
      <c r="U78" s="6"/>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c r="AT78" s="272"/>
      <c r="AU78" s="272"/>
      <c r="AV78" s="272"/>
      <c r="AW78" s="272"/>
      <c r="AX78" s="272"/>
      <c r="AY78" s="272"/>
      <c r="AZ78" s="272"/>
      <c r="BA78" s="272"/>
      <c r="BB78" s="272"/>
    </row>
    <row r="79" spans="1:54" s="311" customFormat="1" ht="18.75" customHeight="1">
      <c r="A79" s="2389">
        <f t="shared" si="0"/>
        <v>13</v>
      </c>
      <c r="B79" s="2389"/>
      <c r="C79" s="2389">
        <f t="shared" si="1"/>
        <v>2880</v>
      </c>
      <c r="D79" s="2390"/>
      <c r="E79" s="2399"/>
      <c r="F79" s="2400"/>
      <c r="G79" s="2401" t="str">
        <f t="shared" si="3"/>
        <v/>
      </c>
      <c r="H79" s="2402"/>
      <c r="I79" s="2403" t="str">
        <f t="shared" si="4"/>
        <v/>
      </c>
      <c r="J79" s="1185"/>
      <c r="K79" s="2399"/>
      <c r="L79" s="2400"/>
      <c r="M79" s="2401" t="str">
        <f t="shared" si="2"/>
        <v/>
      </c>
      <c r="N79" s="2402"/>
      <c r="O79" s="2404" t="str">
        <f t="shared" si="5"/>
        <v/>
      </c>
      <c r="P79" s="2405"/>
      <c r="Q79" s="222"/>
      <c r="R79" s="6"/>
      <c r="S79" s="6"/>
      <c r="T79" s="6"/>
      <c r="U79" s="6"/>
      <c r="V79" s="272"/>
      <c r="W79" s="272"/>
      <c r="X79" s="272"/>
      <c r="Y79" s="272"/>
      <c r="Z79" s="272"/>
      <c r="AA79" s="272"/>
      <c r="AB79" s="272"/>
      <c r="AC79" s="272"/>
      <c r="AD79" s="272"/>
      <c r="AE79" s="272"/>
      <c r="AF79" s="272"/>
      <c r="AG79" s="272"/>
      <c r="AH79" s="272"/>
      <c r="AI79" s="272"/>
      <c r="AJ79" s="272"/>
      <c r="AK79" s="272"/>
      <c r="AL79" s="272"/>
      <c r="AM79" s="272"/>
      <c r="AN79" s="272"/>
      <c r="AO79" s="272"/>
      <c r="AP79" s="272"/>
      <c r="AQ79" s="272"/>
      <c r="AR79" s="272"/>
      <c r="AS79" s="272"/>
      <c r="AT79" s="272"/>
      <c r="AU79" s="272"/>
      <c r="AV79" s="272"/>
      <c r="AW79" s="272"/>
      <c r="AX79" s="272"/>
      <c r="AY79" s="272"/>
      <c r="AZ79" s="272"/>
      <c r="BA79" s="272"/>
      <c r="BB79" s="272"/>
    </row>
    <row r="80" spans="1:54" s="311" customFormat="1" ht="18.75" customHeight="1">
      <c r="A80" s="2389">
        <f t="shared" si="0"/>
        <v>14</v>
      </c>
      <c r="B80" s="2389"/>
      <c r="C80" s="2389">
        <f t="shared" si="1"/>
        <v>3120</v>
      </c>
      <c r="D80" s="2390"/>
      <c r="E80" s="2399"/>
      <c r="F80" s="2400"/>
      <c r="G80" s="2401" t="str">
        <f t="shared" si="3"/>
        <v/>
      </c>
      <c r="H80" s="2402"/>
      <c r="I80" s="2403" t="str">
        <f t="shared" si="4"/>
        <v/>
      </c>
      <c r="J80" s="1185"/>
      <c r="K80" s="2399"/>
      <c r="L80" s="2400"/>
      <c r="M80" s="2401" t="str">
        <f t="shared" si="2"/>
        <v/>
      </c>
      <c r="N80" s="2402"/>
      <c r="O80" s="2404" t="str">
        <f t="shared" si="5"/>
        <v/>
      </c>
      <c r="P80" s="2405"/>
      <c r="Q80" s="222"/>
      <c r="R80" s="222"/>
      <c r="S80" s="6"/>
      <c r="T80" s="6"/>
      <c r="U80" s="6"/>
      <c r="V80" s="272"/>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c r="AZ80" s="272"/>
      <c r="BA80" s="272"/>
      <c r="BB80" s="272"/>
    </row>
    <row r="81" spans="1:185" s="311" customFormat="1" ht="18.75" customHeight="1">
      <c r="A81" s="2389">
        <f t="shared" si="0"/>
        <v>15</v>
      </c>
      <c r="B81" s="2389"/>
      <c r="C81" s="2389">
        <f t="shared" si="1"/>
        <v>3360</v>
      </c>
      <c r="D81" s="2390"/>
      <c r="E81" s="2399"/>
      <c r="F81" s="2400"/>
      <c r="G81" s="2401" t="str">
        <f t="shared" si="3"/>
        <v/>
      </c>
      <c r="H81" s="2402"/>
      <c r="I81" s="2403" t="str">
        <f t="shared" si="4"/>
        <v/>
      </c>
      <c r="J81" s="1185"/>
      <c r="K81" s="2399"/>
      <c r="L81" s="2400"/>
      <c r="M81" s="2401" t="str">
        <f t="shared" si="2"/>
        <v/>
      </c>
      <c r="N81" s="2402"/>
      <c r="O81" s="2404" t="str">
        <f t="shared" si="5"/>
        <v/>
      </c>
      <c r="P81" s="2405"/>
      <c r="Q81" s="222"/>
      <c r="R81" s="6"/>
      <c r="S81" s="6"/>
      <c r="T81" s="6"/>
      <c r="U81" s="6"/>
      <c r="V81" s="272"/>
      <c r="W81" s="272"/>
      <c r="X81" s="272"/>
      <c r="Y81" s="272"/>
      <c r="Z81" s="272"/>
      <c r="AA81" s="272"/>
      <c r="AB81" s="272"/>
      <c r="AC81" s="272"/>
      <c r="AD81" s="272"/>
      <c r="AE81" s="272"/>
      <c r="AF81" s="272"/>
      <c r="AG81" s="272"/>
      <c r="AH81" s="272"/>
      <c r="AI81" s="272"/>
      <c r="AJ81" s="272"/>
      <c r="AK81" s="272"/>
      <c r="AL81" s="272"/>
      <c r="AM81" s="272"/>
      <c r="AN81" s="272"/>
      <c r="AO81" s="272"/>
      <c r="AP81" s="272"/>
      <c r="AQ81" s="272"/>
      <c r="AR81" s="272"/>
      <c r="AS81" s="272"/>
      <c r="AT81" s="272"/>
      <c r="AU81" s="272"/>
      <c r="AV81" s="272"/>
      <c r="AW81" s="272"/>
      <c r="AX81" s="272"/>
      <c r="AY81" s="272"/>
      <c r="AZ81" s="272"/>
      <c r="BA81" s="272"/>
      <c r="BB81" s="272"/>
    </row>
    <row r="82" spans="1:185" s="311" customFormat="1" ht="18.75" customHeight="1">
      <c r="A82" s="2389">
        <f t="shared" si="0"/>
        <v>16</v>
      </c>
      <c r="B82" s="2389"/>
      <c r="C82" s="2389">
        <f t="shared" si="1"/>
        <v>3600</v>
      </c>
      <c r="D82" s="2390"/>
      <c r="E82" s="2399"/>
      <c r="F82" s="2400"/>
      <c r="G82" s="2401" t="str">
        <f t="shared" si="3"/>
        <v/>
      </c>
      <c r="H82" s="2402"/>
      <c r="I82" s="2403" t="str">
        <f t="shared" si="4"/>
        <v/>
      </c>
      <c r="J82" s="1185"/>
      <c r="K82" s="2399"/>
      <c r="L82" s="2400"/>
      <c r="M82" s="2401" t="str">
        <f t="shared" si="2"/>
        <v/>
      </c>
      <c r="N82" s="2402"/>
      <c r="O82" s="2404" t="str">
        <f t="shared" si="5"/>
        <v/>
      </c>
      <c r="P82" s="2405"/>
      <c r="Q82" s="222"/>
      <c r="R82" s="6"/>
      <c r="S82" s="6"/>
      <c r="T82" s="6"/>
      <c r="U82" s="6"/>
      <c r="V82" s="272"/>
      <c r="W82" s="272"/>
      <c r="X82" s="272"/>
      <c r="Y82" s="272"/>
      <c r="Z82" s="272"/>
      <c r="AA82" s="272"/>
      <c r="AB82" s="272"/>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B82" s="272"/>
    </row>
    <row r="83" spans="1:185" s="311" customFormat="1" ht="18.75" customHeight="1">
      <c r="A83" s="2389">
        <f t="shared" si="0"/>
        <v>17</v>
      </c>
      <c r="B83" s="2389"/>
      <c r="C83" s="2389">
        <f t="shared" si="1"/>
        <v>3840</v>
      </c>
      <c r="D83" s="2390"/>
      <c r="E83" s="2399"/>
      <c r="F83" s="2400"/>
      <c r="G83" s="2401" t="str">
        <f t="shared" si="3"/>
        <v/>
      </c>
      <c r="H83" s="2402"/>
      <c r="I83" s="2403" t="str">
        <f t="shared" si="4"/>
        <v/>
      </c>
      <c r="J83" s="1185"/>
      <c r="K83" s="2399"/>
      <c r="L83" s="2400"/>
      <c r="M83" s="2401" t="str">
        <f t="shared" si="2"/>
        <v/>
      </c>
      <c r="N83" s="2402"/>
      <c r="O83" s="2404" t="str">
        <f t="shared" si="5"/>
        <v/>
      </c>
      <c r="P83" s="2405"/>
      <c r="Q83" s="222"/>
      <c r="R83" s="6"/>
      <c r="S83" s="6"/>
      <c r="T83" s="6"/>
      <c r="U83" s="6"/>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2"/>
      <c r="AW83" s="272"/>
      <c r="AX83" s="272"/>
      <c r="AY83" s="272"/>
      <c r="AZ83" s="272"/>
      <c r="BA83" s="272"/>
      <c r="BB83" s="272"/>
    </row>
    <row r="84" spans="1:185" s="311" customFormat="1" ht="18.75" customHeight="1">
      <c r="A84" s="2411">
        <f t="shared" si="0"/>
        <v>18</v>
      </c>
      <c r="B84" s="2411"/>
      <c r="C84" s="2411">
        <f t="shared" si="1"/>
        <v>4080</v>
      </c>
      <c r="D84" s="2412"/>
      <c r="E84" s="2399"/>
      <c r="F84" s="2400"/>
      <c r="G84" s="2401" t="str">
        <f t="shared" si="3"/>
        <v/>
      </c>
      <c r="H84" s="2402"/>
      <c r="I84" s="2403" t="str">
        <f t="shared" si="4"/>
        <v/>
      </c>
      <c r="J84" s="1185"/>
      <c r="K84" s="2399"/>
      <c r="L84" s="2400"/>
      <c r="M84" s="2401" t="str">
        <f t="shared" si="2"/>
        <v/>
      </c>
      <c r="N84" s="2402"/>
      <c r="O84" s="2404" t="str">
        <f t="shared" si="5"/>
        <v/>
      </c>
      <c r="P84" s="2405"/>
      <c r="Q84" s="222"/>
      <c r="R84" s="6"/>
      <c r="S84" s="6"/>
      <c r="T84" s="6"/>
      <c r="U84" s="6"/>
      <c r="V84" s="272"/>
      <c r="W84" s="272"/>
      <c r="X84" s="272"/>
      <c r="Y84" s="272"/>
      <c r="Z84" s="272"/>
      <c r="AA84" s="272"/>
      <c r="AB84" s="272"/>
      <c r="AC84" s="272"/>
      <c r="AD84" s="272"/>
      <c r="AE84" s="272"/>
      <c r="AF84" s="272"/>
      <c r="AG84" s="272"/>
      <c r="AH84" s="272"/>
      <c r="AI84" s="272"/>
      <c r="AJ84" s="272"/>
      <c r="AK84" s="272"/>
      <c r="AL84" s="272"/>
      <c r="AM84" s="272"/>
      <c r="AN84" s="272"/>
      <c r="AO84" s="272"/>
      <c r="AP84" s="272"/>
      <c r="AQ84" s="272"/>
      <c r="AR84" s="272"/>
      <c r="AS84" s="272"/>
      <c r="AT84" s="272"/>
      <c r="AU84" s="272"/>
      <c r="AV84" s="272"/>
      <c r="AW84" s="272"/>
      <c r="AX84" s="272"/>
      <c r="AY84" s="272"/>
      <c r="AZ84" s="272"/>
      <c r="BA84" s="272"/>
      <c r="BB84" s="272"/>
      <c r="BF84" s="152"/>
      <c r="BG84" s="152"/>
      <c r="BH84" s="152"/>
      <c r="BI84" s="152"/>
      <c r="BJ84" s="152"/>
      <c r="BK84" s="152"/>
      <c r="BL84" s="152"/>
      <c r="BM84" s="152"/>
      <c r="BN84" s="152"/>
      <c r="BO84" s="152"/>
      <c r="BP84" s="152"/>
      <c r="BQ84" s="152"/>
      <c r="BR84" s="152"/>
      <c r="BS84" s="152"/>
      <c r="BT84" s="152"/>
      <c r="BU84" s="152"/>
      <c r="BV84" s="152"/>
      <c r="BW84" s="152"/>
      <c r="BX84" s="152"/>
      <c r="BY84" s="152"/>
      <c r="BZ84" s="152"/>
      <c r="CA84" s="152"/>
      <c r="CB84" s="152"/>
      <c r="CC84" s="152"/>
      <c r="CD84" s="152"/>
      <c r="CE84" s="152"/>
      <c r="CF84" s="152"/>
      <c r="CG84" s="152"/>
      <c r="CH84" s="152"/>
      <c r="CI84" s="152"/>
      <c r="CJ84" s="152"/>
      <c r="CK84" s="152"/>
      <c r="CL84" s="152"/>
      <c r="CM84" s="152"/>
      <c r="CN84" s="152"/>
      <c r="CO84" s="152"/>
      <c r="CP84" s="152"/>
      <c r="CQ84" s="152"/>
      <c r="CR84" s="152"/>
      <c r="CS84" s="152"/>
      <c r="CT84" s="152"/>
      <c r="CU84" s="152"/>
      <c r="CV84" s="152"/>
      <c r="CW84" s="152"/>
      <c r="CX84" s="152"/>
      <c r="CY84" s="152"/>
      <c r="CZ84" s="152"/>
      <c r="DA84" s="152"/>
      <c r="DB84" s="152"/>
      <c r="DC84" s="152"/>
      <c r="DD84" s="152"/>
      <c r="DE84" s="152"/>
      <c r="DF84" s="152"/>
      <c r="DG84" s="152"/>
      <c r="DH84" s="152"/>
      <c r="DI84" s="152"/>
      <c r="DJ84" s="152"/>
      <c r="DK84" s="152"/>
      <c r="DL84" s="152"/>
      <c r="DM84" s="152"/>
      <c r="DN84" s="152"/>
      <c r="DO84" s="152"/>
      <c r="DP84" s="152"/>
      <c r="DQ84" s="152"/>
      <c r="DR84" s="152"/>
      <c r="DS84" s="152"/>
      <c r="DT84" s="152"/>
      <c r="DU84" s="152"/>
      <c r="DV84" s="152"/>
      <c r="DW84" s="152"/>
      <c r="DX84" s="152"/>
      <c r="DY84" s="152"/>
      <c r="DZ84" s="152"/>
      <c r="EA84" s="152"/>
      <c r="EB84" s="152"/>
      <c r="EC84" s="152"/>
      <c r="ED84" s="152"/>
      <c r="EE84" s="152"/>
      <c r="EF84" s="152"/>
      <c r="EG84" s="152"/>
      <c r="EH84" s="152"/>
      <c r="EI84" s="152"/>
      <c r="EJ84" s="152"/>
      <c r="EK84" s="152"/>
      <c r="EL84" s="152"/>
      <c r="EM84" s="152"/>
      <c r="EN84" s="152"/>
      <c r="EO84" s="152"/>
      <c r="EP84" s="152"/>
      <c r="EQ84" s="152"/>
      <c r="ER84" s="152"/>
      <c r="ES84" s="152"/>
      <c r="ET84" s="152"/>
      <c r="EU84" s="152"/>
      <c r="EV84" s="152"/>
      <c r="EW84" s="152"/>
      <c r="EX84" s="152"/>
      <c r="EY84" s="152"/>
      <c r="EZ84" s="152"/>
      <c r="FA84" s="152"/>
      <c r="FB84" s="152"/>
      <c r="FC84" s="152"/>
      <c r="FD84" s="152"/>
      <c r="FE84" s="152"/>
      <c r="FF84" s="152"/>
      <c r="FG84" s="152"/>
      <c r="FH84" s="152"/>
      <c r="FI84" s="152"/>
      <c r="FJ84" s="152"/>
      <c r="FK84" s="152"/>
      <c r="FL84" s="152"/>
      <c r="FM84" s="152"/>
      <c r="FN84" s="152"/>
      <c r="FO84" s="152"/>
      <c r="FP84" s="152"/>
      <c r="FQ84" s="152"/>
      <c r="FR84" s="152"/>
      <c r="FS84" s="152"/>
      <c r="FT84" s="152"/>
      <c r="FU84" s="152"/>
      <c r="FV84" s="152"/>
      <c r="FW84" s="152"/>
      <c r="FX84" s="152"/>
      <c r="FY84" s="152"/>
      <c r="FZ84" s="152"/>
      <c r="GA84" s="152"/>
      <c r="GB84" s="152"/>
      <c r="GC84" s="152"/>
    </row>
    <row r="85" spans="1:185" s="311" customFormat="1" ht="18.75" customHeight="1">
      <c r="A85" s="1797" t="s">
        <v>418</v>
      </c>
      <c r="B85" s="1797"/>
      <c r="C85" s="1797"/>
      <c r="D85" s="2407"/>
      <c r="E85" s="2408" t="s">
        <v>95</v>
      </c>
      <c r="F85" s="2408"/>
      <c r="G85" s="2409"/>
      <c r="H85" s="2409"/>
      <c r="I85" s="2408" t="s">
        <v>42</v>
      </c>
      <c r="J85" s="2408"/>
      <c r="K85" s="2408" t="s">
        <v>95</v>
      </c>
      <c r="L85" s="2408"/>
      <c r="M85" s="2409"/>
      <c r="N85" s="2409"/>
      <c r="O85" s="2408" t="s">
        <v>105</v>
      </c>
      <c r="P85" s="2410"/>
      <c r="Q85" s="222"/>
      <c r="R85" s="6"/>
      <c r="S85" s="6"/>
      <c r="T85" s="6"/>
      <c r="U85" s="6"/>
      <c r="V85" s="272"/>
      <c r="W85" s="272"/>
      <c r="X85" s="272"/>
      <c r="Y85" s="272"/>
      <c r="Z85" s="272"/>
      <c r="AA85" s="272"/>
      <c r="AB85" s="272"/>
      <c r="AC85" s="272"/>
      <c r="AD85" s="272"/>
      <c r="AE85" s="272"/>
      <c r="AF85" s="272"/>
      <c r="AG85" s="272"/>
      <c r="AH85" s="272"/>
      <c r="AI85" s="272"/>
      <c r="AJ85" s="272"/>
      <c r="AK85" s="272"/>
      <c r="AL85" s="272"/>
      <c r="AM85" s="272"/>
      <c r="AN85" s="272"/>
      <c r="AO85" s="272"/>
      <c r="AP85" s="272"/>
      <c r="AQ85" s="272"/>
      <c r="AR85" s="272"/>
      <c r="AS85" s="272"/>
      <c r="AT85" s="272"/>
      <c r="AU85" s="272"/>
      <c r="AV85" s="272"/>
      <c r="AW85" s="272"/>
      <c r="AX85" s="272"/>
      <c r="AY85" s="272"/>
      <c r="AZ85" s="272"/>
      <c r="BA85" s="272"/>
      <c r="BB85" s="272"/>
    </row>
    <row r="86" spans="1:185" s="311" customFormat="1" ht="33.75" customHeight="1">
      <c r="A86" s="837" t="s">
        <v>482</v>
      </c>
      <c r="B86" s="837"/>
      <c r="C86" s="837"/>
      <c r="D86" s="834"/>
      <c r="E86" s="2401" t="str">
        <f>IF(E84="","",MAX(G68:H84))</f>
        <v/>
      </c>
      <c r="F86" s="2401"/>
      <c r="G86" s="2402"/>
      <c r="H86" s="2402"/>
      <c r="I86" s="2403" t="str">
        <f>IF(E86="","",IF(E86&lt;=$F$96,"Conforme","Non conforme"))</f>
        <v/>
      </c>
      <c r="J86" s="2403"/>
      <c r="K86" s="2401" t="str">
        <f>IF(K84="","",MAX(M68:N84))</f>
        <v/>
      </c>
      <c r="L86" s="2401"/>
      <c r="M86" s="2402"/>
      <c r="N86" s="2402"/>
      <c r="O86" s="2403" t="str">
        <f>IF(K86="","",IF(K86&lt;=$F$96,"Conforme","Non conforme"))</f>
        <v/>
      </c>
      <c r="P86" s="2406"/>
      <c r="Q86" s="223"/>
      <c r="R86" s="6"/>
      <c r="S86" s="6"/>
      <c r="T86" s="6"/>
      <c r="U86" s="6"/>
      <c r="V86" s="272"/>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row>
    <row r="87" spans="1:185" s="311" customFormat="1" ht="43.5" customHeight="1">
      <c r="A87" s="2415" t="s">
        <v>409</v>
      </c>
      <c r="B87" s="2415"/>
      <c r="C87" s="2415"/>
      <c r="D87" s="2416"/>
      <c r="E87" s="2417" t="str">
        <f>IF(E84="","",H114/H97)</f>
        <v/>
      </c>
      <c r="F87" s="2417"/>
      <c r="G87" s="1921"/>
      <c r="H87" s="1921"/>
      <c r="I87" s="2403" t="str">
        <f>IF(E87="","",IF(E87&gt;250,"Conforme","Non conforme"))</f>
        <v/>
      </c>
      <c r="J87" s="2403"/>
      <c r="K87" s="2417" t="str">
        <f>IF(K84="","",K114/K97)</f>
        <v/>
      </c>
      <c r="L87" s="2417"/>
      <c r="M87" s="1921"/>
      <c r="N87" s="1921"/>
      <c r="O87" s="2403" t="str">
        <f>IF(K87="","",IF(K87&gt;250,"Conforme","Non conforme"))</f>
        <v/>
      </c>
      <c r="P87" s="2406"/>
      <c r="Q87" s="223"/>
      <c r="V87" s="272"/>
      <c r="W87" s="272"/>
      <c r="X87" s="272"/>
      <c r="Y87" s="272"/>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c r="AZ87" s="272"/>
      <c r="BA87" s="272"/>
      <c r="BB87" s="272"/>
    </row>
    <row r="88" spans="1:185" s="311" customFormat="1" ht="24.75" customHeight="1">
      <c r="A88" s="2415" t="s">
        <v>918</v>
      </c>
      <c r="B88" s="2415"/>
      <c r="C88" s="2415"/>
      <c r="D88" s="2416"/>
      <c r="E88" s="2417" t="str">
        <f>IF(E84="","",H114)</f>
        <v/>
      </c>
      <c r="F88" s="2417"/>
      <c r="G88" s="2417"/>
      <c r="H88" s="2417"/>
      <c r="I88" s="2403" t="str">
        <f>IF(E88="","",IF(E88&gt;=170,"Conforme"," Non conforme"))</f>
        <v/>
      </c>
      <c r="J88" s="2403"/>
      <c r="K88" s="2417" t="str">
        <f>IF(K84="","",K114)</f>
        <v/>
      </c>
      <c r="L88" s="2417"/>
      <c r="M88" s="2417"/>
      <c r="N88" s="2417"/>
      <c r="O88" s="2403" t="str">
        <f>IF(K88="","",IF(K88&gt;170,"Conforme","Non conforme"))</f>
        <v/>
      </c>
      <c r="P88" s="2406"/>
      <c r="Q88" s="222"/>
      <c r="T88" s="54"/>
      <c r="U88" s="54"/>
      <c r="V88" s="272"/>
      <c r="W88" s="272"/>
      <c r="X88" s="272"/>
      <c r="Y88" s="272"/>
      <c r="Z88" s="272"/>
      <c r="AA88" s="272"/>
      <c r="AB88" s="272"/>
      <c r="AC88" s="272"/>
      <c r="AD88" s="272"/>
      <c r="AE88" s="272"/>
      <c r="AF88" s="272"/>
      <c r="AG88" s="272"/>
      <c r="AH88" s="272"/>
      <c r="AI88" s="272"/>
      <c r="AJ88" s="272"/>
      <c r="AK88" s="272"/>
      <c r="AL88" s="272"/>
      <c r="AM88" s="272"/>
      <c r="AN88" s="272"/>
      <c r="AO88" s="272"/>
      <c r="AP88" s="272"/>
      <c r="AQ88" s="272"/>
      <c r="AR88" s="272"/>
      <c r="AS88" s="272"/>
      <c r="AT88" s="272"/>
      <c r="AU88" s="272"/>
      <c r="AV88" s="272"/>
      <c r="AW88" s="272"/>
      <c r="AX88" s="272"/>
      <c r="AY88" s="272"/>
      <c r="AZ88" s="272"/>
      <c r="BA88" s="272"/>
      <c r="BB88" s="272"/>
    </row>
    <row r="89" spans="1:185" s="311" customFormat="1" ht="37.5" customHeight="1">
      <c r="A89" s="2415" t="s">
        <v>410</v>
      </c>
      <c r="B89" s="2415"/>
      <c r="C89" s="2415"/>
      <c r="D89" s="2416"/>
      <c r="E89" s="2401" t="str">
        <f>IF(OR($E$84="",$K$84=""),"", 2*ABS(H114-K114)/(H114+K114))</f>
        <v/>
      </c>
      <c r="F89" s="2401"/>
      <c r="G89" s="2401"/>
      <c r="H89" s="2401"/>
      <c r="I89" s="2403" t="str">
        <f>IF(E89="","",IF(E89&lt;=10%,"Conforme","Non conforme"))</f>
        <v/>
      </c>
      <c r="J89" s="2403"/>
      <c r="K89" s="2418"/>
      <c r="L89" s="2418"/>
      <c r="M89" s="2418"/>
      <c r="N89" s="2418"/>
      <c r="O89" s="2413"/>
      <c r="P89" s="2414"/>
      <c r="Q89" s="222"/>
      <c r="U89" s="54"/>
      <c r="V89" s="272"/>
      <c r="W89" s="272"/>
      <c r="X89" s="272"/>
      <c r="Y89" s="272"/>
      <c r="Z89" s="272"/>
      <c r="AA89" s="272"/>
      <c r="AB89" s="272"/>
      <c r="AC89" s="272"/>
      <c r="AD89" s="272"/>
      <c r="AE89" s="272"/>
      <c r="AF89" s="272"/>
      <c r="AG89" s="272"/>
      <c r="AH89" s="272"/>
      <c r="AI89" s="272"/>
      <c r="AJ89" s="272"/>
      <c r="AK89" s="272"/>
      <c r="AL89" s="272"/>
      <c r="AM89" s="272"/>
      <c r="AN89" s="272"/>
      <c r="AO89" s="272"/>
      <c r="AP89" s="272"/>
      <c r="AQ89" s="272"/>
      <c r="AR89" s="272"/>
      <c r="AS89" s="272"/>
      <c r="AT89" s="272"/>
      <c r="AU89" s="272"/>
      <c r="AV89" s="272"/>
      <c r="AW89" s="272"/>
      <c r="AX89" s="272"/>
      <c r="AY89" s="272"/>
      <c r="AZ89" s="272"/>
      <c r="BA89" s="272"/>
      <c r="BB89" s="272"/>
    </row>
    <row r="90" spans="1:185" s="311" customFormat="1" ht="30.75" customHeight="1">
      <c r="A90" s="1769" t="s">
        <v>607</v>
      </c>
      <c r="B90" s="1769"/>
      <c r="C90" s="1769"/>
      <c r="D90" s="1770"/>
      <c r="E90" s="2187"/>
      <c r="F90" s="2167"/>
      <c r="G90" s="2167"/>
      <c r="H90" s="2167"/>
      <c r="I90" s="2167"/>
      <c r="J90" s="2167"/>
      <c r="K90" s="2167"/>
      <c r="L90" s="2167"/>
      <c r="M90" s="2167"/>
      <c r="N90" s="2167"/>
      <c r="O90" s="2167"/>
      <c r="P90" s="2167"/>
      <c r="Q90" s="378"/>
      <c r="U90" s="54"/>
      <c r="V90" s="272"/>
      <c r="W90" s="272"/>
      <c r="X90" s="272"/>
      <c r="Y90" s="272"/>
      <c r="Z90" s="272"/>
      <c r="AA90" s="272"/>
      <c r="AB90" s="272"/>
      <c r="AC90" s="272"/>
      <c r="AD90" s="272"/>
      <c r="AE90" s="272"/>
      <c r="AF90" s="272"/>
      <c r="AG90" s="272"/>
      <c r="AH90" s="272"/>
      <c r="AI90" s="272"/>
      <c r="AJ90" s="272"/>
      <c r="AK90" s="272"/>
      <c r="AL90" s="272"/>
      <c r="AM90" s="272"/>
      <c r="AN90" s="272"/>
      <c r="AO90" s="272"/>
      <c r="AP90" s="272"/>
      <c r="AQ90" s="272"/>
      <c r="AR90" s="272"/>
      <c r="AS90" s="272"/>
      <c r="AT90" s="272"/>
      <c r="AU90" s="272"/>
      <c r="AV90" s="272"/>
      <c r="AW90" s="272"/>
      <c r="AX90" s="272"/>
      <c r="AY90" s="272"/>
      <c r="AZ90" s="272"/>
      <c r="BA90" s="272"/>
      <c r="BB90" s="272"/>
    </row>
    <row r="91" spans="1:185" s="311" customFormat="1" ht="31.5" customHeight="1">
      <c r="A91" s="1769" t="s">
        <v>738</v>
      </c>
      <c r="B91" s="1769"/>
      <c r="C91" s="1769"/>
      <c r="D91" s="1770"/>
      <c r="E91" s="2126"/>
      <c r="F91" s="2127"/>
      <c r="G91" s="2127"/>
      <c r="H91" s="2127"/>
      <c r="I91" s="2127"/>
      <c r="J91" s="2127"/>
      <c r="K91" s="2127"/>
      <c r="L91" s="2127"/>
      <c r="M91" s="2127"/>
      <c r="N91" s="2127"/>
      <c r="O91" s="2127"/>
      <c r="P91" s="2127"/>
      <c r="Q91" s="184"/>
      <c r="U91" s="54"/>
      <c r="V91" s="272"/>
      <c r="W91" s="272"/>
      <c r="X91" s="272"/>
      <c r="Y91" s="272"/>
      <c r="Z91" s="272"/>
      <c r="AA91" s="272"/>
      <c r="AB91" s="272"/>
      <c r="AC91" s="272"/>
      <c r="AD91" s="272"/>
      <c r="AE91" s="272"/>
      <c r="AF91" s="272"/>
      <c r="AG91" s="272"/>
      <c r="AH91" s="272"/>
      <c r="AI91" s="272"/>
      <c r="AJ91" s="272"/>
      <c r="AK91" s="272"/>
      <c r="AL91" s="272"/>
      <c r="AM91" s="272"/>
      <c r="AN91" s="272"/>
      <c r="AO91" s="272"/>
      <c r="AP91" s="272"/>
      <c r="AQ91" s="272"/>
      <c r="AR91" s="272"/>
      <c r="AS91" s="272"/>
      <c r="AT91" s="272"/>
      <c r="AU91" s="272"/>
      <c r="AV91" s="272"/>
      <c r="AW91" s="272"/>
      <c r="AX91" s="272"/>
      <c r="AY91" s="272"/>
      <c r="AZ91" s="272"/>
      <c r="BA91" s="272"/>
      <c r="BB91" s="272"/>
    </row>
    <row r="92" spans="1:185" s="311" customFormat="1" ht="37.5" customHeight="1">
      <c r="Q92" s="54"/>
      <c r="R92" s="54"/>
      <c r="S92" s="54"/>
      <c r="T92" s="54"/>
      <c r="U92" s="60"/>
      <c r="V92" s="272"/>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2"/>
      <c r="BA92" s="272"/>
      <c r="BB92" s="272"/>
    </row>
    <row r="93" spans="1:185" s="311" customFormat="1" ht="37.5" customHeight="1">
      <c r="B93" s="34"/>
      <c r="C93" s="2423" t="s">
        <v>474</v>
      </c>
      <c r="D93" s="2423"/>
      <c r="E93" s="2423"/>
      <c r="F93" s="2423"/>
      <c r="G93" s="2423"/>
      <c r="H93" s="2423"/>
      <c r="I93" s="2423"/>
      <c r="J93" s="2423"/>
      <c r="K93" s="2423"/>
      <c r="L93" s="2423"/>
      <c r="M93" s="2423"/>
      <c r="N93" s="282"/>
      <c r="O93" s="6"/>
      <c r="P93" s="6"/>
      <c r="Q93" s="6"/>
      <c r="R93" s="6"/>
      <c r="S93" s="6"/>
      <c r="T93" s="6"/>
      <c r="U93" s="6"/>
      <c r="V93" s="272"/>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2"/>
      <c r="BA93" s="272"/>
      <c r="BB93" s="272"/>
    </row>
    <row r="94" spans="1:185" s="311" customFormat="1" ht="37.5" customHeight="1">
      <c r="B94" s="34"/>
      <c r="C94" s="2423" t="s">
        <v>989</v>
      </c>
      <c r="D94" s="2423"/>
      <c r="E94" s="2424"/>
      <c r="F94" s="2425" t="s">
        <v>475</v>
      </c>
      <c r="G94" s="2426"/>
      <c r="H94" s="1902" t="s">
        <v>416</v>
      </c>
      <c r="I94" s="1825"/>
      <c r="J94" s="1825"/>
      <c r="K94" s="2423" t="s">
        <v>94</v>
      </c>
      <c r="L94" s="2423"/>
      <c r="M94" s="2423"/>
      <c r="N94" s="283"/>
      <c r="O94" s="6"/>
      <c r="P94" s="6"/>
      <c r="Q94" s="6"/>
      <c r="R94" s="6"/>
      <c r="S94" s="6"/>
      <c r="T94" s="6"/>
      <c r="U94" s="6"/>
      <c r="V94" s="272"/>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c r="AZ94" s="272"/>
      <c r="BA94" s="272"/>
      <c r="BB94" s="272"/>
    </row>
    <row r="95" spans="1:185" s="311" customFormat="1" ht="32.25" customHeight="1">
      <c r="B95" s="34"/>
      <c r="C95" s="664" t="s">
        <v>99</v>
      </c>
      <c r="D95" s="664" t="s">
        <v>100</v>
      </c>
      <c r="E95" s="689" t="s">
        <v>415</v>
      </c>
      <c r="F95" s="2425"/>
      <c r="G95" s="2426"/>
      <c r="H95" s="684" t="s">
        <v>413</v>
      </c>
      <c r="I95" s="664" t="s">
        <v>417</v>
      </c>
      <c r="J95" s="685" t="s">
        <v>414</v>
      </c>
      <c r="K95" s="684" t="s">
        <v>413</v>
      </c>
      <c r="L95" s="664" t="s">
        <v>417</v>
      </c>
      <c r="M95" s="685" t="s">
        <v>414</v>
      </c>
      <c r="N95" s="284"/>
      <c r="O95" s="6"/>
      <c r="P95" s="6"/>
      <c r="Q95" s="6"/>
      <c r="R95" s="6"/>
      <c r="S95" s="6"/>
      <c r="T95" s="6"/>
      <c r="U95" s="6"/>
      <c r="V95" s="272"/>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2"/>
      <c r="AV95" s="272"/>
      <c r="AW95" s="272"/>
      <c r="AX95" s="272"/>
      <c r="AY95" s="272"/>
      <c r="AZ95" s="272"/>
      <c r="BA95" s="272"/>
      <c r="BB95" s="272"/>
    </row>
    <row r="96" spans="1:185" s="311" customFormat="1" ht="27" customHeight="1">
      <c r="B96" s="34"/>
      <c r="C96" s="677" t="s">
        <v>101</v>
      </c>
      <c r="D96" s="678" t="s">
        <v>919</v>
      </c>
      <c r="E96" s="690" t="s">
        <v>920</v>
      </c>
      <c r="F96" s="694">
        <f>0.1</f>
        <v>0.1</v>
      </c>
      <c r="G96" s="686">
        <f>-$F$96</f>
        <v>-0.1</v>
      </c>
      <c r="H96" s="681" t="s">
        <v>921</v>
      </c>
      <c r="I96" s="679" t="s">
        <v>922</v>
      </c>
      <c r="J96" s="669" t="s">
        <v>923</v>
      </c>
      <c r="K96" s="681" t="s">
        <v>921</v>
      </c>
      <c r="L96" s="679" t="s">
        <v>922</v>
      </c>
      <c r="M96" s="680" t="s">
        <v>923</v>
      </c>
      <c r="N96" s="6"/>
      <c r="O96" s="6"/>
      <c r="P96" s="6"/>
      <c r="Q96" s="6"/>
      <c r="R96" s="6"/>
      <c r="S96" s="6"/>
      <c r="T96" s="6"/>
      <c r="U96" s="6"/>
      <c r="V96" s="272"/>
      <c r="W96" s="272"/>
      <c r="X96" s="272"/>
      <c r="Y96" s="272"/>
      <c r="Z96" s="272"/>
      <c r="AA96" s="272"/>
      <c r="AB96" s="272"/>
      <c r="AC96" s="272"/>
      <c r="AD96" s="272"/>
      <c r="AE96" s="272"/>
      <c r="AF96" s="272"/>
      <c r="AG96" s="272"/>
      <c r="AH96" s="272"/>
      <c r="AI96" s="272"/>
      <c r="AJ96" s="272"/>
      <c r="AK96" s="272"/>
      <c r="AL96" s="272"/>
      <c r="AM96" s="272"/>
      <c r="AN96" s="272"/>
      <c r="AO96" s="272"/>
      <c r="AP96" s="272"/>
      <c r="AQ96" s="272"/>
      <c r="AR96" s="272"/>
      <c r="AS96" s="272"/>
      <c r="AT96" s="272"/>
      <c r="AU96" s="272"/>
      <c r="AV96" s="272"/>
      <c r="AW96" s="272"/>
      <c r="AX96" s="272"/>
      <c r="AY96" s="272"/>
      <c r="AZ96" s="272"/>
      <c r="BA96" s="272"/>
      <c r="BB96" s="272"/>
    </row>
    <row r="97" spans="1:54" s="311" customFormat="1" ht="27" customHeight="1">
      <c r="B97" s="667" t="s">
        <v>924</v>
      </c>
      <c r="C97" s="670" t="str">
        <f>IF(E67="","",IF(K67="", H97,(H97+K97)/2))</f>
        <v/>
      </c>
      <c r="D97" s="670" t="str">
        <f>IF(E67="","",(71.498068+94.593053*LOG(C97,10)+41.912053*POWER(LOG(C97,10),2)+9.8247004*POWER(LOG(C97,10),3)+0.28175407*POWER(LOG(C97,10),4)-1.1878455*POWER(LOG(C97,10),5)-0.18014349*POWER(LOG(C97,10),6)+0.14710899*POWER(LOG(C97,10),7)-0.017046845*POWER(LOG(C97,10),8)))</f>
        <v/>
      </c>
      <c r="E97" s="691"/>
      <c r="F97" s="695"/>
      <c r="G97" s="687"/>
      <c r="H97" s="682" t="str">
        <f t="shared" ref="H97:H114" si="6">IF(E67="","",IF($F$63="",E67, E67+$F$63))</f>
        <v/>
      </c>
      <c r="I97" s="671" t="str">
        <f t="shared" ref="I97:I110" si="7">IF($E$84="","",(71.498068+94.593053*LOG(E67,10)+41.912053*POWER(LOG(E67,10),2)+9.8247004*POWER(LOG(E67,10),3)+0.28175407*POWER(LOG(E67,10),4)-1.1878455*POWER(LOG(E67,10),5)-0.18014349*POWER(LOG(E67,10),6)+0.14710899*POWER(LOG(E67,10),7)-0.017046845*POWER(LOG(E67,10),8)))</f>
        <v/>
      </c>
      <c r="J97" s="672"/>
      <c r="K97" s="682" t="str">
        <f t="shared" ref="K97:K114" si="8">IF(K67="","",IF($F$63="",K67, K67+$F$63))</f>
        <v/>
      </c>
      <c r="L97" s="671" t="str">
        <f t="shared" ref="L97:L114" si="9">IF($K$84="","",(71.498068+94.593053*LOG(K67,10)+41.912053*POWER(LOG(K67,10),2)+9.8247004*POWER(LOG(K67,10),3)+0.28175407*POWER(LOG(K67,10),4)-1.1878455*POWER(LOG(K67,10),5)-0.18014349*POWER(LOG(K67,10),6)+0.14710899*POWER(LOG(K67,10),7)-0.017046845*POWER(LOG(K67,10),8)))</f>
        <v/>
      </c>
      <c r="M97" s="672"/>
      <c r="N97" s="6"/>
      <c r="O97" s="6"/>
      <c r="P97" s="6"/>
      <c r="Q97" s="6"/>
      <c r="R97" s="6"/>
      <c r="S97" s="6"/>
      <c r="T97" s="6"/>
      <c r="U97" s="6"/>
      <c r="V97" s="272"/>
      <c r="W97" s="272"/>
      <c r="X97" s="272"/>
      <c r="Y97" s="272"/>
      <c r="Z97" s="272"/>
      <c r="AA97" s="272"/>
      <c r="AB97" s="272"/>
      <c r="AC97" s="272"/>
      <c r="AD97" s="272"/>
      <c r="AE97" s="272"/>
      <c r="AF97" s="272"/>
      <c r="AG97" s="272"/>
      <c r="AH97" s="272"/>
      <c r="AI97" s="272"/>
      <c r="AJ97" s="272"/>
      <c r="AK97" s="272"/>
      <c r="AL97" s="272"/>
      <c r="AM97" s="272"/>
      <c r="AN97" s="272"/>
      <c r="AO97" s="272"/>
      <c r="AP97" s="272"/>
      <c r="AQ97" s="272"/>
      <c r="AR97" s="272"/>
      <c r="AS97" s="272"/>
      <c r="AT97" s="272"/>
      <c r="AU97" s="272"/>
      <c r="AV97" s="272"/>
      <c r="AW97" s="272"/>
      <c r="AX97" s="272"/>
      <c r="AY97" s="272"/>
      <c r="AZ97" s="272"/>
      <c r="BA97" s="272"/>
      <c r="BB97" s="272"/>
    </row>
    <row r="98" spans="1:54" s="311" customFormat="1" ht="60.75" customHeight="1">
      <c r="B98" s="34"/>
      <c r="C98" s="670" t="str">
        <f t="shared" ref="C98:C113" si="10">IF($E$84="","",(10^((-1.3011877+(0.080242636*LN(D98))+(0.13646699*(LN(D98))^2)+(-0.025468404*(LN(D98))^3)+(0.0013635334*(LN(D98))^4))/(1+(-0.025840191*LN(D98))+(-0.10320229*(LN(D98))^2)+(0.02874562*(LN(D98))^3)+(-0.0031978977*(LN(D98))^4)+(0.00012992634*(LN(D98))^5)))))</f>
        <v/>
      </c>
      <c r="D98" s="673" t="str">
        <f>IF($E$84="","",(D115*C68+G115))</f>
        <v/>
      </c>
      <c r="E98" s="692" t="str">
        <f>IF($E$84="","",((C98-C97)/(0.5*(C98+C97)*(D98-D97))))</f>
        <v/>
      </c>
      <c r="F98" s="696" t="str">
        <f t="shared" ref="F98:F114" si="11">IF($E$84="","",$E98*(1+$F$96))</f>
        <v/>
      </c>
      <c r="G98" s="688" t="str">
        <f t="shared" ref="G98:G114" si="12">IF($E$84="","",$E98*(1-$F$96))</f>
        <v/>
      </c>
      <c r="H98" s="682" t="str">
        <f t="shared" si="6"/>
        <v/>
      </c>
      <c r="I98" s="671" t="str">
        <f t="shared" si="7"/>
        <v/>
      </c>
      <c r="J98" s="674" t="str">
        <f t="shared" ref="J98:J114" si="13">IF($E$84="","",((E68-E67)/(0.5*(E68+E67) *(D98-D97))))</f>
        <v/>
      </c>
      <c r="K98" s="682" t="str">
        <f t="shared" si="8"/>
        <v/>
      </c>
      <c r="L98" s="671" t="str">
        <f t="shared" si="9"/>
        <v/>
      </c>
      <c r="M98" s="674" t="str">
        <f t="shared" ref="M98:M114" si="14">IF($K$84="","",((K68-K67)/(0.5*(K68+K67)*(D98-D97))))</f>
        <v/>
      </c>
      <c r="N98" s="6"/>
      <c r="O98" s="6"/>
      <c r="P98" s="6"/>
      <c r="Q98" s="6"/>
      <c r="R98" s="6"/>
      <c r="S98" s="6"/>
      <c r="T98" s="6"/>
      <c r="U98" s="6"/>
      <c r="V98" s="272"/>
      <c r="W98" s="272"/>
      <c r="X98" s="272"/>
      <c r="Y98" s="272"/>
      <c r="Z98" s="272"/>
      <c r="AA98" s="272"/>
      <c r="AB98" s="272"/>
      <c r="AC98" s="272"/>
      <c r="AD98" s="272"/>
      <c r="AE98" s="272"/>
      <c r="AF98" s="272"/>
      <c r="AG98" s="272"/>
      <c r="AH98" s="272"/>
      <c r="AI98" s="272"/>
      <c r="AJ98" s="272"/>
      <c r="AK98" s="272"/>
      <c r="AL98" s="272"/>
      <c r="AM98" s="272"/>
      <c r="AN98" s="272"/>
      <c r="AO98" s="272"/>
      <c r="AP98" s="272"/>
      <c r="AQ98" s="272"/>
      <c r="AR98" s="272"/>
      <c r="AS98" s="272"/>
      <c r="AT98" s="272"/>
      <c r="AU98" s="272"/>
      <c r="AV98" s="272"/>
      <c r="AW98" s="272"/>
      <c r="AX98" s="272"/>
      <c r="AY98" s="272"/>
      <c r="AZ98" s="272"/>
      <c r="BA98" s="272"/>
      <c r="BB98" s="272"/>
    </row>
    <row r="99" spans="1:54" s="311" customFormat="1" ht="48.75" customHeight="1">
      <c r="B99" s="34"/>
      <c r="C99" s="670" t="str">
        <f t="shared" si="10"/>
        <v/>
      </c>
      <c r="D99" s="673" t="str">
        <f>IF($E$84="","",(D115*C69+G115))</f>
        <v/>
      </c>
      <c r="E99" s="692" t="str">
        <f t="shared" ref="E99:E114" si="15">IF($E$84="","",((C99-C98)/(0.5*(C99+C98)*(D99-D98))))</f>
        <v/>
      </c>
      <c r="F99" s="696" t="str">
        <f t="shared" si="11"/>
        <v/>
      </c>
      <c r="G99" s="688" t="str">
        <f t="shared" si="12"/>
        <v/>
      </c>
      <c r="H99" s="682" t="str">
        <f t="shared" si="6"/>
        <v/>
      </c>
      <c r="I99" s="671" t="str">
        <f t="shared" si="7"/>
        <v/>
      </c>
      <c r="J99" s="674" t="str">
        <f t="shared" si="13"/>
        <v/>
      </c>
      <c r="K99" s="682" t="str">
        <f t="shared" si="8"/>
        <v/>
      </c>
      <c r="L99" s="671" t="str">
        <f t="shared" si="9"/>
        <v/>
      </c>
      <c r="M99" s="674" t="str">
        <f t="shared" si="14"/>
        <v/>
      </c>
      <c r="N99" s="6"/>
      <c r="O99" s="6"/>
      <c r="P99" s="6"/>
      <c r="Q99" s="6"/>
      <c r="R99" s="6"/>
      <c r="S99" s="6"/>
      <c r="T99" s="6"/>
      <c r="U99" s="6"/>
      <c r="V99" s="272"/>
      <c r="W99" s="272"/>
      <c r="X99" s="272"/>
      <c r="Y99" s="272"/>
      <c r="Z99" s="272"/>
      <c r="AA99" s="272"/>
      <c r="AB99" s="272"/>
      <c r="AC99" s="272"/>
      <c r="AD99" s="272"/>
      <c r="AE99" s="272"/>
      <c r="AF99" s="272"/>
      <c r="AG99" s="272"/>
      <c r="AH99" s="272"/>
      <c r="AI99" s="272"/>
      <c r="AJ99" s="272"/>
      <c r="AK99" s="272"/>
      <c r="AL99" s="272"/>
      <c r="AM99" s="272"/>
      <c r="AN99" s="272"/>
      <c r="AO99" s="272"/>
      <c r="AP99" s="272"/>
      <c r="AQ99" s="272"/>
      <c r="AR99" s="272"/>
      <c r="AS99" s="272"/>
      <c r="AT99" s="272"/>
      <c r="AU99" s="272"/>
      <c r="AV99" s="272"/>
      <c r="AW99" s="272"/>
      <c r="AX99" s="272"/>
      <c r="AY99" s="272"/>
      <c r="AZ99" s="272"/>
      <c r="BA99" s="272"/>
      <c r="BB99" s="272"/>
    </row>
    <row r="100" spans="1:54" s="311" customFormat="1" ht="18.75" customHeight="1">
      <c r="B100" s="34"/>
      <c r="C100" s="670" t="str">
        <f t="shared" si="10"/>
        <v/>
      </c>
      <c r="D100" s="673" t="str">
        <f>IF($E$84="","",(D115*C70+G115))</f>
        <v/>
      </c>
      <c r="E100" s="692" t="str">
        <f t="shared" si="15"/>
        <v/>
      </c>
      <c r="F100" s="696" t="str">
        <f t="shared" si="11"/>
        <v/>
      </c>
      <c r="G100" s="688" t="str">
        <f t="shared" si="12"/>
        <v/>
      </c>
      <c r="H100" s="682" t="str">
        <f t="shared" si="6"/>
        <v/>
      </c>
      <c r="I100" s="671" t="str">
        <f t="shared" si="7"/>
        <v/>
      </c>
      <c r="J100" s="674" t="str">
        <f t="shared" si="13"/>
        <v/>
      </c>
      <c r="K100" s="682" t="str">
        <f t="shared" si="8"/>
        <v/>
      </c>
      <c r="L100" s="671" t="str">
        <f t="shared" si="9"/>
        <v/>
      </c>
      <c r="M100" s="674" t="str">
        <f t="shared" si="14"/>
        <v/>
      </c>
      <c r="N100" s="6"/>
      <c r="O100" s="6"/>
      <c r="P100" s="6"/>
      <c r="Q100" s="6"/>
      <c r="R100" s="6"/>
      <c r="S100" s="6"/>
      <c r="T100" s="6"/>
      <c r="U100" s="6"/>
      <c r="V100" s="272"/>
      <c r="W100" s="272"/>
      <c r="X100" s="272"/>
      <c r="Y100" s="272"/>
      <c r="Z100" s="272"/>
      <c r="AA100" s="272"/>
      <c r="AB100" s="272"/>
      <c r="AC100" s="272"/>
      <c r="AD100" s="272"/>
      <c r="AE100" s="272"/>
      <c r="AF100" s="272"/>
      <c r="AG100" s="272"/>
      <c r="AH100" s="272"/>
      <c r="AI100" s="272"/>
      <c r="AJ100" s="272"/>
      <c r="AK100" s="272"/>
      <c r="AL100" s="272"/>
      <c r="AM100" s="272"/>
      <c r="AN100" s="272"/>
      <c r="AO100" s="272"/>
      <c r="AP100" s="272"/>
      <c r="AQ100" s="272"/>
      <c r="AR100" s="272"/>
      <c r="AS100" s="272"/>
      <c r="AT100" s="272"/>
      <c r="AU100" s="272"/>
      <c r="AV100" s="272"/>
      <c r="AW100" s="272"/>
      <c r="AX100" s="272"/>
      <c r="AY100" s="272"/>
      <c r="AZ100" s="272"/>
      <c r="BA100" s="272"/>
      <c r="BB100" s="272"/>
    </row>
    <row r="101" spans="1:54" s="311" customFormat="1" ht="18.75" customHeight="1">
      <c r="B101" s="34"/>
      <c r="C101" s="670" t="str">
        <f t="shared" si="10"/>
        <v/>
      </c>
      <c r="D101" s="673" t="str">
        <f>IF($E$84="","",D115*C71+G115)</f>
        <v/>
      </c>
      <c r="E101" s="692" t="str">
        <f t="shared" si="15"/>
        <v/>
      </c>
      <c r="F101" s="696" t="str">
        <f t="shared" si="11"/>
        <v/>
      </c>
      <c r="G101" s="688" t="str">
        <f t="shared" si="12"/>
        <v/>
      </c>
      <c r="H101" s="682" t="str">
        <f t="shared" si="6"/>
        <v/>
      </c>
      <c r="I101" s="671" t="str">
        <f t="shared" si="7"/>
        <v/>
      </c>
      <c r="J101" s="674" t="str">
        <f t="shared" si="13"/>
        <v/>
      </c>
      <c r="K101" s="682" t="str">
        <f t="shared" si="8"/>
        <v/>
      </c>
      <c r="L101" s="671" t="str">
        <f t="shared" si="9"/>
        <v/>
      </c>
      <c r="M101" s="674" t="str">
        <f t="shared" si="14"/>
        <v/>
      </c>
      <c r="N101" s="6"/>
      <c r="O101" s="6"/>
      <c r="P101" s="6"/>
      <c r="Q101" s="6"/>
      <c r="R101" s="6"/>
      <c r="S101" s="6"/>
      <c r="T101" s="6"/>
      <c r="U101" s="6"/>
      <c r="V101" s="272"/>
      <c r="W101" s="272"/>
      <c r="X101" s="272"/>
      <c r="Y101" s="272"/>
      <c r="Z101" s="272"/>
      <c r="AA101" s="272"/>
      <c r="AB101" s="272"/>
      <c r="AC101" s="272"/>
      <c r="AD101" s="272"/>
      <c r="AE101" s="272"/>
      <c r="AF101" s="272"/>
      <c r="AG101" s="272"/>
      <c r="AH101" s="272"/>
      <c r="AI101" s="272"/>
      <c r="AJ101" s="272"/>
      <c r="AK101" s="272"/>
      <c r="AL101" s="272"/>
      <c r="AM101" s="272"/>
      <c r="AN101" s="272"/>
      <c r="AO101" s="272"/>
      <c r="AP101" s="272"/>
      <c r="AQ101" s="272"/>
      <c r="AR101" s="272"/>
      <c r="AS101" s="272"/>
      <c r="AT101" s="272"/>
      <c r="AU101" s="272"/>
      <c r="AV101" s="272"/>
      <c r="AW101" s="272"/>
      <c r="AX101" s="272"/>
      <c r="AY101" s="272"/>
      <c r="AZ101" s="272"/>
      <c r="BA101" s="272"/>
      <c r="BB101" s="272"/>
    </row>
    <row r="102" spans="1:54" s="311" customFormat="1" ht="18.75" customHeight="1">
      <c r="B102" s="34"/>
      <c r="C102" s="670" t="str">
        <f t="shared" si="10"/>
        <v/>
      </c>
      <c r="D102" s="673" t="str">
        <f>IF($E$84="","",(D115*C72+G115))</f>
        <v/>
      </c>
      <c r="E102" s="692" t="str">
        <f t="shared" si="15"/>
        <v/>
      </c>
      <c r="F102" s="696" t="str">
        <f t="shared" si="11"/>
        <v/>
      </c>
      <c r="G102" s="688" t="str">
        <f t="shared" si="12"/>
        <v/>
      </c>
      <c r="H102" s="682" t="str">
        <f t="shared" si="6"/>
        <v/>
      </c>
      <c r="I102" s="671" t="str">
        <f t="shared" si="7"/>
        <v/>
      </c>
      <c r="J102" s="674" t="str">
        <f t="shared" si="13"/>
        <v/>
      </c>
      <c r="K102" s="682" t="str">
        <f t="shared" si="8"/>
        <v/>
      </c>
      <c r="L102" s="671" t="str">
        <f t="shared" si="9"/>
        <v/>
      </c>
      <c r="M102" s="674" t="str">
        <f t="shared" si="14"/>
        <v/>
      </c>
      <c r="N102" s="6"/>
      <c r="O102" s="6"/>
      <c r="P102" s="6"/>
      <c r="Q102" s="6"/>
      <c r="R102" s="6"/>
      <c r="S102" s="6"/>
      <c r="T102" s="6"/>
      <c r="U102" s="6"/>
      <c r="V102" s="272"/>
      <c r="W102" s="272"/>
      <c r="X102" s="272"/>
      <c r="Y102" s="272"/>
      <c r="Z102" s="272"/>
      <c r="AA102" s="272"/>
      <c r="AB102" s="272"/>
      <c r="AC102" s="272"/>
      <c r="AD102" s="272"/>
      <c r="AE102" s="272"/>
      <c r="AF102" s="272"/>
      <c r="AG102" s="272"/>
      <c r="AH102" s="272"/>
      <c r="AI102" s="272"/>
      <c r="AJ102" s="272"/>
      <c r="AK102" s="272"/>
      <c r="AL102" s="272"/>
      <c r="AM102" s="272"/>
      <c r="AN102" s="272"/>
      <c r="AO102" s="272"/>
      <c r="AP102" s="272"/>
      <c r="AQ102" s="272"/>
      <c r="AR102" s="272"/>
      <c r="AS102" s="272"/>
      <c r="AT102" s="272"/>
      <c r="AU102" s="272"/>
      <c r="AV102" s="272"/>
      <c r="AW102" s="272"/>
      <c r="AX102" s="272"/>
      <c r="AY102" s="272"/>
      <c r="AZ102" s="272"/>
      <c r="BA102" s="272"/>
      <c r="BB102" s="272"/>
    </row>
    <row r="103" spans="1:54" s="311" customFormat="1" ht="18.75" customHeight="1">
      <c r="B103" s="34"/>
      <c r="C103" s="670" t="str">
        <f t="shared" si="10"/>
        <v/>
      </c>
      <c r="D103" s="673" t="str">
        <f>IF($E$84="","",(D115*C73+G115))</f>
        <v/>
      </c>
      <c r="E103" s="692" t="str">
        <f t="shared" si="15"/>
        <v/>
      </c>
      <c r="F103" s="696" t="str">
        <f t="shared" si="11"/>
        <v/>
      </c>
      <c r="G103" s="688" t="str">
        <f t="shared" si="12"/>
        <v/>
      </c>
      <c r="H103" s="682" t="str">
        <f t="shared" si="6"/>
        <v/>
      </c>
      <c r="I103" s="671" t="str">
        <f t="shared" si="7"/>
        <v/>
      </c>
      <c r="J103" s="674" t="str">
        <f t="shared" si="13"/>
        <v/>
      </c>
      <c r="K103" s="682" t="str">
        <f t="shared" si="8"/>
        <v/>
      </c>
      <c r="L103" s="671" t="str">
        <f t="shared" si="9"/>
        <v/>
      </c>
      <c r="M103" s="674" t="str">
        <f t="shared" si="14"/>
        <v/>
      </c>
      <c r="N103" s="6"/>
      <c r="O103" s="6"/>
      <c r="P103" s="6"/>
      <c r="Q103" s="6"/>
      <c r="R103" s="6"/>
      <c r="S103" s="6"/>
      <c r="T103" s="6"/>
      <c r="U103" s="6"/>
      <c r="V103" s="272"/>
      <c r="W103" s="272"/>
      <c r="X103" s="272"/>
      <c r="Y103" s="272"/>
      <c r="Z103" s="272"/>
      <c r="AA103" s="272"/>
      <c r="AB103" s="272"/>
      <c r="AC103" s="272"/>
      <c r="AD103" s="272"/>
      <c r="AE103" s="272"/>
      <c r="AF103" s="272"/>
      <c r="AG103" s="272"/>
      <c r="AH103" s="272"/>
      <c r="AI103" s="272"/>
      <c r="AJ103" s="272"/>
      <c r="AK103" s="272"/>
      <c r="AL103" s="272"/>
      <c r="AM103" s="272"/>
      <c r="AN103" s="272"/>
      <c r="AO103" s="272"/>
      <c r="AP103" s="272"/>
      <c r="AQ103" s="272"/>
      <c r="AR103" s="272"/>
      <c r="AS103" s="272"/>
      <c r="AT103" s="272"/>
      <c r="AU103" s="272"/>
      <c r="AV103" s="272"/>
      <c r="AW103" s="272"/>
      <c r="AX103" s="272"/>
      <c r="AY103" s="272"/>
      <c r="AZ103" s="272"/>
      <c r="BA103" s="272"/>
      <c r="BB103" s="272"/>
    </row>
    <row r="104" spans="1:54" s="311" customFormat="1" ht="18.75" customHeight="1">
      <c r="B104" s="34"/>
      <c r="C104" s="670" t="str">
        <f t="shared" si="10"/>
        <v/>
      </c>
      <c r="D104" s="673" t="str">
        <f>IF($E$84="","",($D$115*C74+$G$115))</f>
        <v/>
      </c>
      <c r="E104" s="692" t="str">
        <f t="shared" si="15"/>
        <v/>
      </c>
      <c r="F104" s="696" t="str">
        <f t="shared" si="11"/>
        <v/>
      </c>
      <c r="G104" s="688" t="str">
        <f t="shared" si="12"/>
        <v/>
      </c>
      <c r="H104" s="682" t="str">
        <f t="shared" si="6"/>
        <v/>
      </c>
      <c r="I104" s="671" t="str">
        <f t="shared" si="7"/>
        <v/>
      </c>
      <c r="J104" s="674" t="str">
        <f t="shared" si="13"/>
        <v/>
      </c>
      <c r="K104" s="682" t="str">
        <f t="shared" si="8"/>
        <v/>
      </c>
      <c r="L104" s="671" t="str">
        <f t="shared" si="9"/>
        <v/>
      </c>
      <c r="M104" s="674" t="str">
        <f t="shared" si="14"/>
        <v/>
      </c>
      <c r="N104" s="6"/>
      <c r="O104" s="6"/>
      <c r="P104" s="6"/>
      <c r="Q104" s="6"/>
      <c r="R104" s="6"/>
      <c r="S104" s="6"/>
      <c r="T104" s="6"/>
      <c r="U104" s="6"/>
      <c r="V104" s="272"/>
      <c r="W104" s="272"/>
      <c r="X104" s="272"/>
      <c r="Y104" s="272"/>
      <c r="Z104" s="272"/>
      <c r="AA104" s="272"/>
      <c r="AB104" s="272"/>
      <c r="AC104" s="272"/>
      <c r="AD104" s="272"/>
      <c r="AE104" s="272"/>
      <c r="AF104" s="272"/>
      <c r="AG104" s="272"/>
      <c r="AH104" s="272"/>
      <c r="AI104" s="272"/>
      <c r="AJ104" s="272"/>
      <c r="AK104" s="272"/>
      <c r="AL104" s="272"/>
      <c r="AM104" s="272"/>
      <c r="AN104" s="272"/>
      <c r="AO104" s="272"/>
      <c r="AP104" s="272"/>
      <c r="AQ104" s="272"/>
      <c r="AR104" s="272"/>
      <c r="AS104" s="272"/>
      <c r="AT104" s="272"/>
      <c r="AU104" s="272"/>
      <c r="AV104" s="272"/>
      <c r="AW104" s="272"/>
      <c r="AX104" s="272"/>
      <c r="AY104" s="272"/>
      <c r="AZ104" s="272"/>
      <c r="BA104" s="272"/>
      <c r="BB104" s="272"/>
    </row>
    <row r="105" spans="1:54" s="311" customFormat="1" ht="18.75" customHeight="1">
      <c r="B105" s="34"/>
      <c r="C105" s="670" t="str">
        <f t="shared" si="10"/>
        <v/>
      </c>
      <c r="D105" s="673" t="str">
        <f>IF($E$84="","",($D$115*C75+$G$115))</f>
        <v/>
      </c>
      <c r="E105" s="692" t="str">
        <f t="shared" si="15"/>
        <v/>
      </c>
      <c r="F105" s="696" t="str">
        <f t="shared" si="11"/>
        <v/>
      </c>
      <c r="G105" s="688" t="str">
        <f t="shared" si="12"/>
        <v/>
      </c>
      <c r="H105" s="682" t="str">
        <f t="shared" si="6"/>
        <v/>
      </c>
      <c r="I105" s="671" t="str">
        <f t="shared" si="7"/>
        <v/>
      </c>
      <c r="J105" s="674" t="str">
        <f t="shared" si="13"/>
        <v/>
      </c>
      <c r="K105" s="682" t="str">
        <f t="shared" si="8"/>
        <v/>
      </c>
      <c r="L105" s="671" t="str">
        <f t="shared" si="9"/>
        <v/>
      </c>
      <c r="M105" s="674" t="str">
        <f t="shared" si="14"/>
        <v/>
      </c>
      <c r="N105" s="6"/>
      <c r="O105" s="6"/>
      <c r="P105" s="6"/>
      <c r="Q105" s="6"/>
      <c r="R105" s="6"/>
      <c r="S105" s="6"/>
      <c r="T105" s="6"/>
      <c r="U105" s="6"/>
      <c r="V105" s="272"/>
      <c r="W105" s="272"/>
      <c r="X105" s="272"/>
      <c r="Y105" s="272"/>
      <c r="Z105" s="272"/>
      <c r="AA105" s="272"/>
      <c r="AB105" s="272"/>
      <c r="AC105" s="272"/>
      <c r="AD105" s="272"/>
      <c r="AE105" s="272"/>
      <c r="AF105" s="272"/>
      <c r="AG105" s="272"/>
      <c r="AH105" s="272"/>
      <c r="AI105" s="272"/>
      <c r="AJ105" s="272"/>
      <c r="AK105" s="272"/>
      <c r="AL105" s="272"/>
      <c r="AM105" s="272"/>
      <c r="AN105" s="272"/>
      <c r="AO105" s="272"/>
      <c r="AP105" s="272"/>
      <c r="AQ105" s="272"/>
      <c r="AR105" s="272"/>
      <c r="AS105" s="272"/>
      <c r="AT105" s="272"/>
      <c r="AU105" s="272"/>
      <c r="AV105" s="272"/>
      <c r="AW105" s="272"/>
      <c r="AX105" s="272"/>
      <c r="AY105" s="272"/>
      <c r="AZ105" s="272"/>
      <c r="BA105" s="272"/>
      <c r="BB105" s="272"/>
    </row>
    <row r="106" spans="1:54" s="311" customFormat="1" ht="18.75" customHeight="1">
      <c r="A106" s="152"/>
      <c r="B106" s="34"/>
      <c r="C106" s="670" t="str">
        <f t="shared" si="10"/>
        <v/>
      </c>
      <c r="D106" s="673" t="str">
        <f>IF($E$84="","",($D$115*C76+$G$115))</f>
        <v/>
      </c>
      <c r="E106" s="692" t="str">
        <f t="shared" si="15"/>
        <v/>
      </c>
      <c r="F106" s="696" t="str">
        <f t="shared" si="11"/>
        <v/>
      </c>
      <c r="G106" s="688" t="str">
        <f t="shared" si="12"/>
        <v/>
      </c>
      <c r="H106" s="682" t="str">
        <f t="shared" si="6"/>
        <v/>
      </c>
      <c r="I106" s="671" t="str">
        <f t="shared" si="7"/>
        <v/>
      </c>
      <c r="J106" s="674" t="str">
        <f t="shared" si="13"/>
        <v/>
      </c>
      <c r="K106" s="682" t="str">
        <f t="shared" si="8"/>
        <v/>
      </c>
      <c r="L106" s="671" t="str">
        <f t="shared" si="9"/>
        <v/>
      </c>
      <c r="M106" s="674" t="str">
        <f t="shared" si="14"/>
        <v/>
      </c>
      <c r="N106" s="6"/>
      <c r="O106" s="6"/>
      <c r="P106" s="6"/>
      <c r="Q106" s="6"/>
      <c r="R106" s="6"/>
      <c r="S106" s="6"/>
      <c r="T106" s="6"/>
      <c r="U106" s="6"/>
      <c r="V106" s="272"/>
      <c r="W106" s="272"/>
      <c r="X106" s="272"/>
      <c r="Y106" s="272"/>
      <c r="Z106" s="272"/>
      <c r="AA106" s="272"/>
      <c r="AB106" s="272"/>
      <c r="AC106" s="272"/>
      <c r="AD106" s="272"/>
      <c r="AE106" s="272"/>
      <c r="AF106" s="272"/>
      <c r="AG106" s="272"/>
      <c r="AH106" s="272"/>
      <c r="AI106" s="272"/>
      <c r="AJ106" s="272"/>
      <c r="AK106" s="272"/>
      <c r="AL106" s="272"/>
      <c r="AM106" s="272"/>
      <c r="AN106" s="272"/>
      <c r="AO106" s="272"/>
      <c r="AP106" s="272"/>
      <c r="AQ106" s="272"/>
      <c r="AR106" s="272"/>
      <c r="AS106" s="272"/>
      <c r="AT106" s="272"/>
      <c r="AU106" s="272"/>
      <c r="AV106" s="272"/>
      <c r="AW106" s="272"/>
      <c r="AX106" s="272"/>
      <c r="AY106" s="272"/>
      <c r="AZ106" s="272"/>
      <c r="BA106" s="272"/>
      <c r="BB106" s="272"/>
    </row>
    <row r="107" spans="1:54" s="311" customFormat="1" ht="18.75" customHeight="1">
      <c r="B107" s="34"/>
      <c r="C107" s="670" t="str">
        <f t="shared" si="10"/>
        <v/>
      </c>
      <c r="D107" s="673" t="str">
        <f>IF($E$84="","",(D115*C77+G115))</f>
        <v/>
      </c>
      <c r="E107" s="692" t="str">
        <f t="shared" si="15"/>
        <v/>
      </c>
      <c r="F107" s="696" t="str">
        <f t="shared" si="11"/>
        <v/>
      </c>
      <c r="G107" s="688" t="str">
        <f t="shared" si="12"/>
        <v/>
      </c>
      <c r="H107" s="682" t="str">
        <f t="shared" si="6"/>
        <v/>
      </c>
      <c r="I107" s="671" t="str">
        <f t="shared" si="7"/>
        <v/>
      </c>
      <c r="J107" s="674" t="str">
        <f t="shared" si="13"/>
        <v/>
      </c>
      <c r="K107" s="682" t="str">
        <f t="shared" si="8"/>
        <v/>
      </c>
      <c r="L107" s="671" t="str">
        <f t="shared" si="9"/>
        <v/>
      </c>
      <c r="M107" s="674" t="str">
        <f t="shared" si="14"/>
        <v/>
      </c>
      <c r="N107" s="6"/>
      <c r="O107" s="6"/>
      <c r="P107" s="6"/>
      <c r="Q107" s="6"/>
      <c r="R107" s="6"/>
      <c r="S107" s="6"/>
      <c r="T107" s="6"/>
      <c r="U107" s="6"/>
      <c r="V107" s="272"/>
      <c r="W107" s="272"/>
      <c r="X107" s="272"/>
      <c r="Y107" s="272"/>
      <c r="Z107" s="272"/>
      <c r="AA107" s="272"/>
      <c r="AB107" s="272"/>
      <c r="AC107" s="272"/>
      <c r="AD107" s="272"/>
      <c r="AE107" s="272"/>
      <c r="AF107" s="272"/>
      <c r="AG107" s="272"/>
      <c r="AH107" s="272"/>
      <c r="AI107" s="272"/>
      <c r="AJ107" s="272"/>
      <c r="AK107" s="272"/>
      <c r="AL107" s="272"/>
      <c r="AM107" s="272"/>
      <c r="AN107" s="272"/>
      <c r="AO107" s="272"/>
      <c r="AP107" s="272"/>
      <c r="AQ107" s="272"/>
      <c r="AR107" s="272"/>
      <c r="AS107" s="272"/>
      <c r="AT107" s="272"/>
      <c r="AU107" s="272"/>
      <c r="AV107" s="272"/>
      <c r="AW107" s="272"/>
      <c r="AX107" s="272"/>
      <c r="AY107" s="272"/>
      <c r="AZ107" s="272"/>
      <c r="BA107" s="272"/>
      <c r="BB107" s="272"/>
    </row>
    <row r="108" spans="1:54" s="311" customFormat="1" ht="18.75" customHeight="1">
      <c r="B108" s="34"/>
      <c r="C108" s="670" t="str">
        <f t="shared" si="10"/>
        <v/>
      </c>
      <c r="D108" s="673" t="str">
        <f>IF($E$84="","",(D115*C78+G115))</f>
        <v/>
      </c>
      <c r="E108" s="692" t="str">
        <f t="shared" si="15"/>
        <v/>
      </c>
      <c r="F108" s="696" t="str">
        <f t="shared" si="11"/>
        <v/>
      </c>
      <c r="G108" s="688" t="str">
        <f t="shared" si="12"/>
        <v/>
      </c>
      <c r="H108" s="682" t="str">
        <f t="shared" si="6"/>
        <v/>
      </c>
      <c r="I108" s="671" t="str">
        <f t="shared" si="7"/>
        <v/>
      </c>
      <c r="J108" s="674" t="str">
        <f t="shared" si="13"/>
        <v/>
      </c>
      <c r="K108" s="682" t="str">
        <f t="shared" si="8"/>
        <v/>
      </c>
      <c r="L108" s="671" t="str">
        <f t="shared" si="9"/>
        <v/>
      </c>
      <c r="M108" s="674" t="str">
        <f t="shared" si="14"/>
        <v/>
      </c>
      <c r="N108" s="6"/>
      <c r="O108" s="6"/>
      <c r="P108" s="6"/>
      <c r="Q108" s="6"/>
      <c r="R108" s="6"/>
      <c r="S108" s="6"/>
      <c r="T108" s="6"/>
      <c r="U108" s="6"/>
      <c r="V108" s="272"/>
      <c r="W108" s="272"/>
      <c r="X108" s="272"/>
      <c r="Y108" s="272"/>
      <c r="Z108" s="272"/>
      <c r="AA108" s="272"/>
      <c r="AB108" s="272"/>
      <c r="AC108" s="272"/>
      <c r="AD108" s="272"/>
      <c r="AE108" s="272"/>
      <c r="AF108" s="272"/>
      <c r="AG108" s="272"/>
      <c r="AH108" s="272"/>
      <c r="AI108" s="272"/>
      <c r="AJ108" s="272"/>
      <c r="AK108" s="272"/>
      <c r="AL108" s="272"/>
      <c r="AM108" s="272"/>
      <c r="AN108" s="272"/>
      <c r="AO108" s="272"/>
      <c r="AP108" s="272"/>
      <c r="AQ108" s="272"/>
      <c r="AR108" s="272"/>
      <c r="AS108" s="272"/>
      <c r="AT108" s="272"/>
      <c r="AU108" s="272"/>
      <c r="AV108" s="272"/>
      <c r="AW108" s="272"/>
      <c r="AX108" s="272"/>
      <c r="AY108" s="272"/>
      <c r="AZ108" s="272"/>
      <c r="BA108" s="272"/>
      <c r="BB108" s="272"/>
    </row>
    <row r="109" spans="1:54" s="311" customFormat="1" ht="18.75" customHeight="1">
      <c r="B109" s="34"/>
      <c r="C109" s="670" t="str">
        <f t="shared" si="10"/>
        <v/>
      </c>
      <c r="D109" s="673" t="str">
        <f>IF($E$84="","",(D115*C79+G115))</f>
        <v/>
      </c>
      <c r="E109" s="692" t="str">
        <f t="shared" si="15"/>
        <v/>
      </c>
      <c r="F109" s="696" t="str">
        <f t="shared" si="11"/>
        <v/>
      </c>
      <c r="G109" s="688" t="str">
        <f t="shared" si="12"/>
        <v/>
      </c>
      <c r="H109" s="682" t="str">
        <f t="shared" si="6"/>
        <v/>
      </c>
      <c r="I109" s="671" t="str">
        <f t="shared" si="7"/>
        <v/>
      </c>
      <c r="J109" s="674" t="str">
        <f t="shared" si="13"/>
        <v/>
      </c>
      <c r="K109" s="682" t="str">
        <f t="shared" si="8"/>
        <v/>
      </c>
      <c r="L109" s="671" t="str">
        <f t="shared" si="9"/>
        <v/>
      </c>
      <c r="M109" s="674" t="str">
        <f t="shared" si="14"/>
        <v/>
      </c>
      <c r="N109" s="6"/>
      <c r="O109" s="6"/>
      <c r="P109" s="6"/>
      <c r="Q109" s="6"/>
      <c r="R109" s="6"/>
      <c r="S109" s="6"/>
      <c r="T109" s="6"/>
      <c r="U109" s="6"/>
      <c r="V109" s="272"/>
      <c r="W109" s="272"/>
      <c r="X109" s="272"/>
      <c r="Y109" s="272"/>
      <c r="Z109" s="272"/>
      <c r="AA109" s="272"/>
      <c r="AB109" s="272"/>
      <c r="AC109" s="272"/>
      <c r="AD109" s="272"/>
      <c r="AE109" s="272"/>
      <c r="AF109" s="272"/>
      <c r="AG109" s="272"/>
      <c r="AH109" s="272"/>
      <c r="AI109" s="272"/>
      <c r="AJ109" s="272"/>
      <c r="AK109" s="272"/>
      <c r="AL109" s="272"/>
      <c r="AM109" s="272"/>
      <c r="AN109" s="272"/>
      <c r="AO109" s="272"/>
      <c r="AP109" s="272"/>
      <c r="AQ109" s="272"/>
      <c r="AR109" s="272"/>
      <c r="AS109" s="272"/>
      <c r="AT109" s="272"/>
      <c r="AU109" s="272"/>
      <c r="AV109" s="272"/>
      <c r="AW109" s="272"/>
      <c r="AX109" s="272"/>
      <c r="AY109" s="272"/>
      <c r="AZ109" s="272"/>
      <c r="BA109" s="272"/>
      <c r="BB109" s="272"/>
    </row>
    <row r="110" spans="1:54" s="311" customFormat="1" ht="18.75" customHeight="1">
      <c r="B110" s="34"/>
      <c r="C110" s="670" t="str">
        <f t="shared" si="10"/>
        <v/>
      </c>
      <c r="D110" s="673" t="str">
        <f>IF($E$84="","",(D115*C80+G115))</f>
        <v/>
      </c>
      <c r="E110" s="692" t="str">
        <f t="shared" si="15"/>
        <v/>
      </c>
      <c r="F110" s="696" t="str">
        <f t="shared" si="11"/>
        <v/>
      </c>
      <c r="G110" s="688" t="str">
        <f t="shared" si="12"/>
        <v/>
      </c>
      <c r="H110" s="682" t="str">
        <f t="shared" si="6"/>
        <v/>
      </c>
      <c r="I110" s="671" t="str">
        <f t="shared" si="7"/>
        <v/>
      </c>
      <c r="J110" s="674" t="str">
        <f t="shared" si="13"/>
        <v/>
      </c>
      <c r="K110" s="682" t="str">
        <f t="shared" si="8"/>
        <v/>
      </c>
      <c r="L110" s="671" t="str">
        <f t="shared" si="9"/>
        <v/>
      </c>
      <c r="M110" s="674" t="str">
        <f t="shared" si="14"/>
        <v/>
      </c>
      <c r="N110" s="6"/>
      <c r="O110" s="6"/>
      <c r="P110" s="6"/>
      <c r="Q110" s="6"/>
      <c r="R110" s="6"/>
      <c r="S110" s="6"/>
      <c r="T110" s="6"/>
      <c r="U110" s="6"/>
      <c r="V110" s="272"/>
      <c r="W110" s="272"/>
      <c r="X110" s="272"/>
      <c r="Y110" s="272"/>
      <c r="Z110" s="272"/>
      <c r="AA110" s="272"/>
      <c r="AB110" s="272"/>
      <c r="AC110" s="272"/>
      <c r="AD110" s="272"/>
      <c r="AE110" s="272"/>
      <c r="AF110" s="272"/>
      <c r="AG110" s="272"/>
      <c r="AH110" s="272"/>
      <c r="AI110" s="272"/>
      <c r="AJ110" s="272"/>
      <c r="AK110" s="272"/>
      <c r="AL110" s="272"/>
      <c r="AM110" s="272"/>
      <c r="AN110" s="272"/>
      <c r="AO110" s="272"/>
      <c r="AP110" s="272"/>
      <c r="AQ110" s="272"/>
      <c r="AR110" s="272"/>
      <c r="AS110" s="272"/>
      <c r="AT110" s="272"/>
      <c r="AU110" s="272"/>
      <c r="AV110" s="272"/>
      <c r="AW110" s="272"/>
      <c r="AX110" s="272"/>
      <c r="AY110" s="272"/>
      <c r="AZ110" s="272"/>
      <c r="BA110" s="272"/>
      <c r="BB110" s="272"/>
    </row>
    <row r="111" spans="1:54" s="311" customFormat="1" ht="18.75" customHeight="1">
      <c r="B111" s="34"/>
      <c r="C111" s="670" t="str">
        <f t="shared" si="10"/>
        <v/>
      </c>
      <c r="D111" s="673" t="str">
        <f>IF(E84="","",(D115*C81+G115))</f>
        <v/>
      </c>
      <c r="E111" s="692" t="str">
        <f t="shared" si="15"/>
        <v/>
      </c>
      <c r="F111" s="696" t="str">
        <f t="shared" si="11"/>
        <v/>
      </c>
      <c r="G111" s="688" t="str">
        <f t="shared" si="12"/>
        <v/>
      </c>
      <c r="H111" s="682" t="str">
        <f t="shared" si="6"/>
        <v/>
      </c>
      <c r="I111" s="671" t="str">
        <f>IF($E84="","",(71.498068+94.593053*LOG(E81,10)+41.912053*POWER(LOG(E81,10),2)+9.8247004*POWER(LOG(E81,10),3)+0.28175407*POWER(LOG(E81,10),4)-1.1878455*POWER(LOG(E81,10),5)-0.18014349*POWER(LOG(E81,10),6)+0.14710899*POWER(LOG(E81,10),7)-0.017046845*POWER(LOG(E81,10),8)))</f>
        <v/>
      </c>
      <c r="J111" s="674" t="str">
        <f t="shared" si="13"/>
        <v/>
      </c>
      <c r="K111" s="682" t="str">
        <f t="shared" si="8"/>
        <v/>
      </c>
      <c r="L111" s="671" t="str">
        <f t="shared" si="9"/>
        <v/>
      </c>
      <c r="M111" s="674" t="str">
        <f t="shared" si="14"/>
        <v/>
      </c>
      <c r="N111" s="6"/>
      <c r="O111" s="6"/>
      <c r="P111" s="6"/>
      <c r="Q111" s="6"/>
      <c r="R111" s="6"/>
      <c r="S111" s="6"/>
      <c r="T111" s="6"/>
      <c r="U111" s="6"/>
      <c r="V111" s="272"/>
      <c r="W111" s="272"/>
      <c r="X111" s="272"/>
      <c r="Y111" s="272"/>
      <c r="Z111" s="272"/>
      <c r="AA111" s="272"/>
      <c r="AB111" s="272"/>
      <c r="AC111" s="272"/>
      <c r="AD111" s="272"/>
      <c r="AE111" s="272"/>
      <c r="AF111" s="272"/>
      <c r="AG111" s="272"/>
      <c r="AH111" s="272"/>
      <c r="AI111" s="272"/>
      <c r="AJ111" s="272"/>
      <c r="AK111" s="272"/>
      <c r="AL111" s="272"/>
      <c r="AM111" s="272"/>
      <c r="AN111" s="272"/>
      <c r="AO111" s="272"/>
      <c r="AP111" s="272"/>
      <c r="AQ111" s="272"/>
      <c r="AR111" s="272"/>
      <c r="AS111" s="272"/>
      <c r="AT111" s="272"/>
      <c r="AU111" s="272"/>
      <c r="AV111" s="272"/>
      <c r="AW111" s="272"/>
      <c r="AX111" s="272"/>
      <c r="AY111" s="272"/>
      <c r="AZ111" s="272"/>
      <c r="BA111" s="272"/>
      <c r="BB111" s="272"/>
    </row>
    <row r="112" spans="1:54" s="311" customFormat="1" ht="18.75" customHeight="1">
      <c r="B112" s="34"/>
      <c r="C112" s="670" t="str">
        <f t="shared" si="10"/>
        <v/>
      </c>
      <c r="D112" s="673" t="str">
        <f>IF($E$84="","",(D115*C82+G115))</f>
        <v/>
      </c>
      <c r="E112" s="692" t="str">
        <f t="shared" si="15"/>
        <v/>
      </c>
      <c r="F112" s="696" t="str">
        <f t="shared" si="11"/>
        <v/>
      </c>
      <c r="G112" s="688" t="str">
        <f t="shared" si="12"/>
        <v/>
      </c>
      <c r="H112" s="682" t="str">
        <f t="shared" si="6"/>
        <v/>
      </c>
      <c r="I112" s="671" t="str">
        <f>IF($E$84="","",(71.498068+94.593053*LOG(E82,10)+41.912053*POWER(LOG(E82,10),2)+9.8247004*POWER(LOG(E82,10),3)+0.28175407*POWER(LOG(E82,10),4)-1.1878455*POWER(LOG(E82,10),5)-0.18014349*POWER(LOG(E82,10),6)+0.14710899*POWER(LOG(E82,10),7)-0.017046845*POWER(LOG(E82,10),8)))</f>
        <v/>
      </c>
      <c r="J112" s="674" t="str">
        <f t="shared" si="13"/>
        <v/>
      </c>
      <c r="K112" s="682" t="str">
        <f t="shared" si="8"/>
        <v/>
      </c>
      <c r="L112" s="671" t="str">
        <f t="shared" si="9"/>
        <v/>
      </c>
      <c r="M112" s="674" t="str">
        <f t="shared" si="14"/>
        <v/>
      </c>
      <c r="N112" s="6"/>
      <c r="O112" s="6"/>
      <c r="P112" s="6"/>
      <c r="Q112" s="6"/>
      <c r="R112" s="6"/>
      <c r="S112" s="6"/>
      <c r="T112" s="6"/>
      <c r="U112" s="6"/>
      <c r="V112" s="272"/>
      <c r="W112" s="272"/>
      <c r="X112" s="272"/>
      <c r="Y112" s="272"/>
      <c r="Z112" s="272"/>
      <c r="AA112" s="272"/>
      <c r="AB112" s="272"/>
      <c r="AC112" s="272"/>
      <c r="AD112" s="272"/>
      <c r="AE112" s="272"/>
      <c r="AF112" s="272"/>
      <c r="AG112" s="272"/>
      <c r="AH112" s="272"/>
      <c r="AI112" s="272"/>
      <c r="AJ112" s="272"/>
      <c r="AK112" s="272"/>
      <c r="AL112" s="272"/>
      <c r="AM112" s="272"/>
      <c r="AN112" s="272"/>
      <c r="AO112" s="272"/>
      <c r="AP112" s="272"/>
      <c r="AQ112" s="272"/>
      <c r="AR112" s="272"/>
      <c r="AS112" s="272"/>
      <c r="AT112" s="272"/>
      <c r="AU112" s="272"/>
      <c r="AV112" s="272"/>
      <c r="AW112" s="272"/>
      <c r="AX112" s="272"/>
      <c r="AY112" s="272"/>
      <c r="AZ112" s="272"/>
      <c r="BA112" s="272"/>
      <c r="BB112" s="272"/>
    </row>
    <row r="113" spans="1:172" s="311" customFormat="1" ht="18.75" customHeight="1" thickBot="1">
      <c r="B113" s="34"/>
      <c r="C113" s="670" t="str">
        <f t="shared" si="10"/>
        <v/>
      </c>
      <c r="D113" s="673" t="str">
        <f>IF($E$84="","",(D115*C83+G115))</f>
        <v/>
      </c>
      <c r="E113" s="692" t="str">
        <f t="shared" si="15"/>
        <v/>
      </c>
      <c r="F113" s="696" t="str">
        <f t="shared" si="11"/>
        <v/>
      </c>
      <c r="G113" s="688" t="str">
        <f t="shared" si="12"/>
        <v/>
      </c>
      <c r="H113" s="682" t="str">
        <f t="shared" si="6"/>
        <v/>
      </c>
      <c r="I113" s="671" t="str">
        <f>IF($E$84="","",(71.498068+94.593053*LOG(E83,10)+41.912053*POWER(LOG(E83,10),2)+9.8247004*POWER(LOG(E83,10),3)+0.28175407*POWER(LOG(E83,10),4)-1.1878455*POWER(LOG(E83,10),5)-0.18014349*POWER(LOG(E83,10),6)+0.14710899*POWER(LOG(E83,10),7)-0.017046845*POWER(LOG(E83,10),8)))</f>
        <v/>
      </c>
      <c r="J113" s="674" t="str">
        <f t="shared" si="13"/>
        <v/>
      </c>
      <c r="K113" s="682" t="str">
        <f t="shared" si="8"/>
        <v/>
      </c>
      <c r="L113" s="671" t="str">
        <f t="shared" si="9"/>
        <v/>
      </c>
      <c r="M113" s="674" t="str">
        <f t="shared" si="14"/>
        <v/>
      </c>
      <c r="N113" s="6"/>
      <c r="O113" s="6"/>
      <c r="P113" s="6"/>
      <c r="Q113" s="6"/>
      <c r="R113" s="6"/>
      <c r="S113" s="6"/>
      <c r="T113" s="6"/>
      <c r="U113" s="6"/>
      <c r="V113" s="272"/>
      <c r="W113" s="272"/>
      <c r="X113" s="272"/>
      <c r="Y113" s="272"/>
      <c r="Z113" s="272"/>
      <c r="AA113" s="272"/>
      <c r="AB113" s="272"/>
      <c r="AC113" s="272"/>
      <c r="AD113" s="272"/>
      <c r="AE113" s="272"/>
      <c r="AF113" s="272"/>
      <c r="AG113" s="272"/>
      <c r="AH113" s="272"/>
      <c r="AI113" s="272"/>
      <c r="AJ113" s="272"/>
      <c r="AK113" s="272"/>
      <c r="AL113" s="272"/>
      <c r="AM113" s="272"/>
      <c r="AN113" s="272"/>
      <c r="AO113" s="272"/>
      <c r="AP113" s="272"/>
      <c r="AQ113" s="272"/>
      <c r="AR113" s="272"/>
      <c r="AS113" s="272"/>
      <c r="AT113" s="272"/>
      <c r="AU113" s="272"/>
      <c r="AV113" s="272"/>
      <c r="AW113" s="272"/>
      <c r="AX113" s="272"/>
      <c r="AY113" s="272"/>
      <c r="AZ113" s="272"/>
      <c r="BA113" s="272"/>
      <c r="BB113" s="272"/>
    </row>
    <row r="114" spans="1:172" s="311" customFormat="1" ht="18.75" customHeight="1" thickBot="1">
      <c r="B114" s="668" t="s">
        <v>925</v>
      </c>
      <c r="C114" s="675" t="str">
        <f>IF(E84="","", IF(K84="", H114, (H114+K114)/2))</f>
        <v/>
      </c>
      <c r="D114" s="675" t="str">
        <f>IF(E84="","",(71.498068+94.593053*LOG(C114,10)+41.912053*POWER(LOG(C114,10),2)+9.8247004*POWER(LOG(C114,10),3)+0.28175407*POWER(LOG(C114,10),4)-1.1878455*POWER(LOG(C114,10),5)-0.18014349*POWER(LOG(C114,10),6)+0.14710899*POWER(LOG(C114,10),7)-0.017046845*POWER(LOG(C114,10),8)))</f>
        <v/>
      </c>
      <c r="E114" s="693" t="str">
        <f t="shared" si="15"/>
        <v/>
      </c>
      <c r="F114" s="697" t="str">
        <f t="shared" si="11"/>
        <v/>
      </c>
      <c r="G114" s="676" t="str">
        <f t="shared" si="12"/>
        <v/>
      </c>
      <c r="H114" s="683" t="str">
        <f t="shared" si="6"/>
        <v/>
      </c>
      <c r="I114" s="675" t="str">
        <f>IF($E$84="","",(71.498068+94.593053*LOG(E84,10)+41.912053*POWER(LOG(E84,10),2)+9.8247004*POWER(LOG(E84,10),3)+0.28175407*POWER(LOG(E84,10),4)-1.1878455*POWER(LOG(E84,10),5)-0.18014349*POWER(LOG(E84,10),6)+0.14710899*POWER(LOG(E84,10),7)-0.017046845*POWER(LOG(E84,10),8)))</f>
        <v/>
      </c>
      <c r="J114" s="676" t="str">
        <f t="shared" si="13"/>
        <v/>
      </c>
      <c r="K114" s="683" t="str">
        <f t="shared" si="8"/>
        <v/>
      </c>
      <c r="L114" s="675" t="str">
        <f t="shared" si="9"/>
        <v/>
      </c>
      <c r="M114" s="676" t="str">
        <f t="shared" si="14"/>
        <v/>
      </c>
      <c r="N114" s="6"/>
      <c r="O114" s="6"/>
      <c r="P114" s="6"/>
      <c r="Q114" s="6"/>
      <c r="R114" s="6"/>
      <c r="S114" s="6"/>
      <c r="T114" s="6"/>
      <c r="U114" s="6"/>
      <c r="V114" s="272"/>
      <c r="W114" s="272"/>
      <c r="X114" s="272"/>
      <c r="Y114" s="272"/>
      <c r="Z114" s="272"/>
      <c r="AA114" s="272"/>
      <c r="AB114" s="272"/>
      <c r="AC114" s="272"/>
      <c r="AD114" s="272"/>
      <c r="AE114" s="272"/>
      <c r="AF114" s="272"/>
      <c r="AG114" s="272"/>
      <c r="AH114" s="272"/>
      <c r="AI114" s="272"/>
      <c r="AJ114" s="272"/>
      <c r="AK114" s="272"/>
      <c r="AL114" s="272"/>
      <c r="AM114" s="272"/>
      <c r="AN114" s="272"/>
      <c r="AO114" s="272"/>
      <c r="AP114" s="272"/>
      <c r="AQ114" s="272"/>
      <c r="AR114" s="272"/>
      <c r="AS114" s="272"/>
      <c r="AT114" s="272"/>
      <c r="AU114" s="272"/>
      <c r="AV114" s="272"/>
      <c r="AW114" s="272"/>
      <c r="AX114" s="272"/>
      <c r="AY114" s="272"/>
      <c r="AZ114" s="272"/>
      <c r="BA114" s="272"/>
      <c r="BB114" s="272"/>
    </row>
    <row r="115" spans="1:172" s="311" customFormat="1" ht="18.75" customHeight="1" thickBot="1">
      <c r="B115" s="2419" t="s">
        <v>926</v>
      </c>
      <c r="C115" s="2420"/>
      <c r="D115" s="2421" t="str">
        <f>IF($E$84="","",(D114-D97)/$C$84)</f>
        <v/>
      </c>
      <c r="E115" s="2422"/>
      <c r="F115" s="665" t="s">
        <v>927</v>
      </c>
      <c r="G115" s="666" t="str">
        <f>IF(D97="","",D97)</f>
        <v/>
      </c>
      <c r="H115" s="34"/>
      <c r="I115" s="34"/>
      <c r="J115" s="34"/>
      <c r="K115" s="34"/>
      <c r="L115" s="34"/>
      <c r="M115" s="34"/>
      <c r="N115" s="285"/>
      <c r="O115" s="6"/>
      <c r="P115" s="6"/>
      <c r="Q115" s="6"/>
      <c r="R115" s="6"/>
      <c r="S115" s="6"/>
      <c r="T115" s="6"/>
      <c r="U115" s="6"/>
      <c r="V115" s="272"/>
      <c r="W115" s="272"/>
      <c r="X115" s="272"/>
      <c r="Y115" s="272"/>
      <c r="Z115" s="272"/>
      <c r="AA115" s="272"/>
      <c r="AB115" s="272"/>
      <c r="AC115" s="272"/>
      <c r="AD115" s="272"/>
      <c r="AE115" s="272"/>
      <c r="AF115" s="272"/>
      <c r="AG115" s="272"/>
      <c r="AH115" s="272"/>
      <c r="AI115" s="272"/>
      <c r="AJ115" s="272"/>
      <c r="AK115" s="272"/>
      <c r="AL115" s="272"/>
      <c r="AM115" s="272"/>
      <c r="AN115" s="272"/>
      <c r="AO115" s="272"/>
      <c r="AP115" s="272"/>
      <c r="AQ115" s="272"/>
      <c r="AR115" s="272"/>
      <c r="AS115" s="272"/>
      <c r="AT115" s="272"/>
      <c r="AU115" s="272"/>
      <c r="AV115" s="272"/>
      <c r="AW115" s="272"/>
      <c r="AX115" s="272"/>
      <c r="AY115" s="272"/>
      <c r="AZ115" s="272"/>
      <c r="BA115" s="272"/>
      <c r="BB115" s="272"/>
    </row>
    <row r="116" spans="1:172" s="311" customFormat="1" ht="18.75" customHeight="1">
      <c r="C116" s="6"/>
      <c r="D116" s="160"/>
      <c r="E116" s="286"/>
      <c r="F116" s="6"/>
      <c r="G116" s="6"/>
      <c r="H116" s="267"/>
      <c r="I116" s="269"/>
      <c r="Q116" s="6"/>
      <c r="R116" s="6"/>
      <c r="S116" s="6"/>
      <c r="T116" s="6"/>
      <c r="U116" s="6"/>
      <c r="V116" s="272"/>
      <c r="W116" s="272"/>
      <c r="X116" s="272"/>
      <c r="Y116" s="272"/>
      <c r="Z116" s="272"/>
      <c r="AA116" s="272"/>
      <c r="AB116" s="272"/>
      <c r="AC116" s="272"/>
      <c r="AD116" s="272"/>
      <c r="AE116" s="272"/>
      <c r="AF116" s="272"/>
      <c r="AG116" s="272"/>
      <c r="AH116" s="272"/>
      <c r="AI116" s="272"/>
      <c r="AJ116" s="272"/>
      <c r="AK116" s="272"/>
      <c r="AL116" s="272"/>
      <c r="AM116" s="272"/>
      <c r="AN116" s="272"/>
      <c r="AO116" s="272"/>
      <c r="AP116" s="272"/>
      <c r="AQ116" s="272"/>
      <c r="AR116" s="272"/>
      <c r="AS116" s="272"/>
      <c r="AT116" s="272"/>
      <c r="AU116" s="272"/>
      <c r="AV116" s="272"/>
      <c r="AW116" s="272"/>
      <c r="AX116" s="272"/>
      <c r="AY116" s="272"/>
      <c r="AZ116" s="272"/>
      <c r="BA116" s="272"/>
      <c r="BB116" s="272"/>
    </row>
    <row r="117" spans="1:172" s="311" customFormat="1" ht="18.75" customHeight="1">
      <c r="C117" s="6"/>
      <c r="D117" s="254"/>
      <c r="E117" s="254"/>
      <c r="F117" s="6"/>
      <c r="G117" s="6"/>
      <c r="R117" s="54"/>
      <c r="S117" s="54"/>
      <c r="T117" s="54"/>
      <c r="U117" s="54"/>
      <c r="V117" s="272"/>
      <c r="W117" s="272"/>
      <c r="X117" s="272"/>
      <c r="Y117" s="272"/>
      <c r="Z117" s="272"/>
      <c r="AA117" s="272"/>
      <c r="AB117" s="272"/>
      <c r="AC117" s="272"/>
      <c r="AD117" s="272"/>
      <c r="AE117" s="272"/>
      <c r="AF117" s="272"/>
      <c r="AG117" s="272"/>
      <c r="AH117" s="272"/>
      <c r="AI117" s="272"/>
      <c r="AJ117" s="272"/>
      <c r="AK117" s="272"/>
      <c r="AL117" s="272"/>
      <c r="AM117" s="272"/>
      <c r="AN117" s="272"/>
      <c r="AO117" s="272"/>
      <c r="AP117" s="272"/>
      <c r="AQ117" s="272"/>
      <c r="AR117" s="272"/>
      <c r="AS117" s="272"/>
      <c r="AT117" s="272"/>
      <c r="AU117" s="272"/>
      <c r="AV117" s="272"/>
      <c r="AW117" s="272"/>
      <c r="AX117" s="272"/>
      <c r="AY117" s="272"/>
      <c r="AZ117" s="272"/>
      <c r="BA117" s="272"/>
      <c r="BB117" s="272"/>
    </row>
    <row r="118" spans="1:172" s="311" customFormat="1" ht="18.75" customHeight="1">
      <c r="C118" s="6"/>
      <c r="D118" s="6"/>
      <c r="E118" s="267"/>
      <c r="F118" s="267"/>
      <c r="G118" s="267"/>
      <c r="H118" s="267"/>
      <c r="Q118" s="54"/>
      <c r="R118" s="54"/>
      <c r="S118" s="54"/>
      <c r="T118" s="54"/>
      <c r="U118" s="52"/>
      <c r="V118" s="272"/>
      <c r="W118" s="272"/>
      <c r="X118" s="272"/>
      <c r="Y118" s="272"/>
      <c r="Z118" s="272"/>
      <c r="AA118" s="272"/>
      <c r="AB118" s="272"/>
      <c r="AC118" s="272"/>
      <c r="AD118" s="272"/>
      <c r="AE118" s="272"/>
      <c r="AF118" s="272"/>
      <c r="AG118" s="272"/>
      <c r="AH118" s="272"/>
      <c r="AI118" s="272"/>
      <c r="AJ118" s="272"/>
      <c r="AK118" s="272"/>
      <c r="AL118" s="272"/>
      <c r="AM118" s="272"/>
      <c r="AN118" s="272"/>
      <c r="AO118" s="272"/>
      <c r="AP118" s="272"/>
      <c r="AQ118" s="272"/>
      <c r="AR118" s="272"/>
      <c r="AS118" s="272"/>
      <c r="AT118" s="272"/>
      <c r="AU118" s="272"/>
      <c r="AV118" s="272"/>
      <c r="AW118" s="272"/>
      <c r="AX118" s="272"/>
      <c r="AY118" s="272"/>
      <c r="AZ118" s="272"/>
      <c r="BA118" s="272"/>
      <c r="BB118" s="272"/>
    </row>
    <row r="119" spans="1:172" s="311" customFormat="1" ht="25.5" customHeight="1">
      <c r="Q119" s="54"/>
      <c r="R119" s="54"/>
      <c r="S119" s="54"/>
      <c r="T119" s="54"/>
      <c r="U119" s="52"/>
      <c r="V119" s="272"/>
      <c r="W119" s="272"/>
      <c r="X119" s="272"/>
      <c r="Y119" s="272"/>
      <c r="Z119" s="272"/>
      <c r="AA119" s="272"/>
      <c r="AB119" s="272"/>
      <c r="AC119" s="272"/>
      <c r="AD119" s="272"/>
      <c r="AE119" s="272"/>
      <c r="AF119" s="272"/>
      <c r="AG119" s="272"/>
      <c r="AH119" s="272"/>
      <c r="AI119" s="272"/>
      <c r="AJ119" s="272"/>
      <c r="AK119" s="272"/>
      <c r="AL119" s="272"/>
      <c r="AM119" s="272"/>
      <c r="AN119" s="272"/>
      <c r="AO119" s="272"/>
      <c r="AP119" s="272"/>
      <c r="AQ119" s="272"/>
      <c r="AR119" s="272"/>
      <c r="AS119" s="272"/>
      <c r="AT119" s="272"/>
      <c r="AU119" s="272"/>
      <c r="AV119" s="272"/>
      <c r="AW119" s="272"/>
      <c r="AX119" s="272"/>
      <c r="AY119" s="272"/>
      <c r="AZ119" s="272"/>
      <c r="BA119" s="272"/>
      <c r="BB119" s="272"/>
    </row>
    <row r="120" spans="1:172" s="311" customFormat="1" ht="27" customHeight="1">
      <c r="Q120" s="54"/>
      <c r="R120" s="54"/>
      <c r="S120" s="54"/>
      <c r="T120" s="54"/>
      <c r="U120" s="52"/>
      <c r="V120" s="272"/>
      <c r="W120" s="272"/>
      <c r="X120" s="272"/>
      <c r="Y120" s="272"/>
      <c r="Z120" s="272"/>
      <c r="AA120" s="272"/>
      <c r="AB120" s="272"/>
      <c r="AC120" s="272"/>
      <c r="AD120" s="272"/>
      <c r="AE120" s="272"/>
      <c r="AF120" s="272"/>
      <c r="AG120" s="272"/>
      <c r="AH120" s="272"/>
      <c r="AI120" s="272"/>
      <c r="AJ120" s="272"/>
      <c r="AK120" s="272"/>
      <c r="AL120" s="272"/>
      <c r="AM120" s="272"/>
      <c r="AN120" s="272"/>
      <c r="AO120" s="272"/>
      <c r="AP120" s="272"/>
      <c r="AQ120" s="272"/>
      <c r="AR120" s="272"/>
      <c r="AS120" s="272"/>
      <c r="AT120" s="272"/>
      <c r="AU120" s="272"/>
      <c r="AV120" s="272"/>
      <c r="AW120" s="272"/>
      <c r="AX120" s="272"/>
      <c r="AY120" s="272"/>
      <c r="AZ120" s="272"/>
      <c r="BA120" s="272"/>
      <c r="BB120" s="272"/>
    </row>
    <row r="121" spans="1:172" s="311" customFormat="1" ht="15" customHeight="1">
      <c r="Q121" s="54"/>
      <c r="R121" s="54"/>
      <c r="S121" s="54"/>
      <c r="T121" s="54"/>
      <c r="U121" s="52"/>
      <c r="V121" s="272"/>
      <c r="W121" s="272"/>
      <c r="X121" s="272"/>
      <c r="Y121" s="272"/>
      <c r="Z121" s="272"/>
      <c r="AA121" s="272"/>
      <c r="AB121" s="272"/>
      <c r="AC121" s="272"/>
      <c r="AD121" s="272"/>
      <c r="AE121" s="272"/>
      <c r="AF121" s="272"/>
      <c r="AG121" s="272"/>
      <c r="AH121" s="272"/>
      <c r="AI121" s="272"/>
      <c r="AJ121" s="272"/>
      <c r="AK121" s="272"/>
      <c r="AL121" s="272"/>
      <c r="AM121" s="272"/>
      <c r="AN121" s="272"/>
      <c r="AO121" s="272"/>
      <c r="AP121" s="272"/>
      <c r="AQ121" s="272"/>
      <c r="AR121" s="272"/>
      <c r="AS121" s="272"/>
      <c r="AT121" s="272"/>
      <c r="AU121" s="272"/>
      <c r="AV121" s="272"/>
      <c r="AW121" s="272"/>
      <c r="AX121" s="272"/>
      <c r="AY121" s="272"/>
      <c r="AZ121" s="272"/>
      <c r="BA121" s="272"/>
      <c r="BB121" s="272"/>
    </row>
    <row r="122" spans="1:172" s="311" customFormat="1" ht="15" customHeight="1">
      <c r="Q122" s="54"/>
      <c r="R122" s="54"/>
      <c r="S122" s="54"/>
      <c r="T122" s="54"/>
      <c r="U122" s="52"/>
      <c r="V122" s="272"/>
      <c r="W122" s="272"/>
      <c r="X122" s="272"/>
      <c r="Y122" s="272"/>
      <c r="Z122" s="272"/>
      <c r="AA122" s="272"/>
      <c r="AB122" s="272"/>
      <c r="AC122" s="272"/>
      <c r="AD122" s="272"/>
      <c r="AE122" s="272"/>
      <c r="AF122" s="272"/>
      <c r="AG122" s="272"/>
      <c r="AH122" s="272"/>
      <c r="AI122" s="272"/>
      <c r="AJ122" s="272"/>
      <c r="AK122" s="272"/>
      <c r="AL122" s="272"/>
      <c r="AM122" s="272"/>
      <c r="AN122" s="272"/>
      <c r="AO122" s="272"/>
      <c r="AP122" s="272"/>
      <c r="AQ122" s="272"/>
      <c r="AR122" s="272"/>
      <c r="AS122" s="272"/>
      <c r="AT122" s="272"/>
      <c r="AU122" s="272"/>
      <c r="AV122" s="272"/>
      <c r="AW122" s="272"/>
      <c r="AX122" s="272"/>
      <c r="AY122" s="272"/>
      <c r="AZ122" s="272"/>
      <c r="BA122" s="272"/>
      <c r="BB122" s="272"/>
    </row>
    <row r="123" spans="1:172" s="311" customFormat="1" ht="15" customHeight="1">
      <c r="Q123" s="54"/>
      <c r="R123" s="54"/>
      <c r="S123" s="54"/>
      <c r="T123" s="54"/>
      <c r="U123" s="52"/>
      <c r="V123" s="272"/>
      <c r="W123" s="272"/>
      <c r="X123" s="272"/>
      <c r="Y123" s="272"/>
      <c r="Z123" s="272"/>
      <c r="AA123" s="272"/>
      <c r="AB123" s="272"/>
      <c r="AC123" s="272"/>
      <c r="AD123" s="272"/>
      <c r="AE123" s="272"/>
      <c r="AF123" s="272"/>
      <c r="AG123" s="272"/>
      <c r="AH123" s="272"/>
      <c r="AI123" s="272"/>
      <c r="AJ123" s="272"/>
      <c r="AK123" s="272"/>
      <c r="AL123" s="272"/>
      <c r="AM123" s="272"/>
      <c r="AN123" s="272"/>
      <c r="AO123" s="272"/>
      <c r="AP123" s="272"/>
      <c r="AQ123" s="272"/>
      <c r="AR123" s="272"/>
      <c r="AS123" s="272"/>
      <c r="AT123" s="272"/>
      <c r="AU123" s="272"/>
      <c r="AV123" s="272"/>
      <c r="AW123" s="272"/>
      <c r="AX123" s="272"/>
      <c r="AY123" s="272"/>
      <c r="AZ123" s="272"/>
      <c r="BA123" s="272"/>
      <c r="BB123" s="272"/>
    </row>
    <row r="124" spans="1:172" s="152" customFormat="1" ht="15" customHeight="1">
      <c r="A124" s="311"/>
      <c r="B124" s="311"/>
      <c r="C124" s="311"/>
      <c r="D124" s="311"/>
      <c r="E124" s="311"/>
      <c r="F124" s="311"/>
      <c r="G124" s="311"/>
      <c r="H124" s="311"/>
      <c r="I124" s="311"/>
      <c r="J124" s="311"/>
      <c r="K124" s="311"/>
      <c r="L124" s="311"/>
      <c r="M124" s="311"/>
      <c r="N124" s="311"/>
      <c r="O124" s="311"/>
      <c r="P124" s="311"/>
      <c r="Q124" s="54"/>
      <c r="R124" s="54"/>
      <c r="S124" s="54"/>
      <c r="T124" s="54"/>
      <c r="U124" s="52"/>
      <c r="V124" s="272"/>
      <c r="W124" s="272"/>
      <c r="X124" s="272"/>
      <c r="Y124" s="272"/>
      <c r="Z124" s="272"/>
      <c r="AA124" s="272"/>
      <c r="AB124" s="272"/>
      <c r="AC124" s="272"/>
      <c r="AD124" s="272"/>
      <c r="AE124" s="272"/>
      <c r="AF124" s="272"/>
      <c r="AG124" s="272"/>
      <c r="AH124" s="272"/>
      <c r="AI124" s="272"/>
      <c r="AJ124" s="272"/>
      <c r="AK124" s="272"/>
      <c r="AL124" s="272"/>
      <c r="AM124" s="272"/>
      <c r="AN124" s="272"/>
      <c r="AO124" s="272"/>
      <c r="AP124" s="272"/>
      <c r="AQ124" s="272"/>
      <c r="AR124" s="272"/>
      <c r="AS124" s="272"/>
      <c r="AT124" s="272"/>
      <c r="AU124" s="272"/>
      <c r="AV124" s="272"/>
      <c r="AW124" s="272"/>
      <c r="AX124" s="272"/>
      <c r="AY124" s="272"/>
      <c r="AZ124" s="272"/>
      <c r="BA124" s="272"/>
      <c r="BB124" s="272"/>
      <c r="BC124" s="311"/>
      <c r="BD124" s="311"/>
      <c r="BE124" s="311"/>
      <c r="BF124" s="311"/>
      <c r="BG124" s="311"/>
      <c r="BH124" s="311"/>
      <c r="BI124" s="311"/>
      <c r="BJ124" s="311"/>
      <c r="BK124" s="311"/>
      <c r="BL124" s="311"/>
      <c r="BM124" s="311"/>
      <c r="BN124" s="311"/>
      <c r="BO124" s="311"/>
      <c r="BP124" s="311"/>
      <c r="BQ124" s="311"/>
      <c r="BR124" s="311"/>
      <c r="BS124" s="311"/>
      <c r="BT124" s="311"/>
      <c r="BU124" s="311"/>
      <c r="BV124" s="311"/>
      <c r="BW124" s="311"/>
      <c r="BX124" s="311"/>
      <c r="BY124" s="311"/>
      <c r="BZ124" s="311"/>
      <c r="CA124" s="311"/>
      <c r="CB124" s="311"/>
      <c r="CC124" s="311"/>
      <c r="CD124" s="311"/>
      <c r="CE124" s="311"/>
      <c r="CF124" s="311"/>
      <c r="CG124" s="311"/>
      <c r="CH124" s="311"/>
      <c r="CI124" s="311"/>
      <c r="CJ124" s="311"/>
      <c r="CK124" s="311"/>
      <c r="CL124" s="311"/>
      <c r="CM124" s="311"/>
      <c r="CN124" s="311"/>
      <c r="CO124" s="311"/>
      <c r="CP124" s="311"/>
      <c r="CQ124" s="311"/>
      <c r="CR124" s="311"/>
      <c r="CS124" s="311"/>
      <c r="CT124" s="311"/>
      <c r="CU124" s="311"/>
      <c r="CV124" s="311"/>
      <c r="CW124" s="311"/>
      <c r="CX124" s="311"/>
      <c r="CY124" s="311"/>
      <c r="CZ124" s="311"/>
      <c r="DA124" s="311"/>
      <c r="DB124" s="311"/>
      <c r="DC124" s="311"/>
      <c r="DD124" s="311"/>
      <c r="DE124" s="311"/>
      <c r="DF124" s="311"/>
      <c r="DG124" s="311"/>
      <c r="DH124" s="311"/>
      <c r="DI124" s="311"/>
      <c r="DJ124" s="311"/>
      <c r="DK124" s="311"/>
      <c r="DL124" s="311"/>
      <c r="DM124" s="311"/>
      <c r="DN124" s="311"/>
      <c r="DO124" s="311"/>
      <c r="DP124" s="311"/>
      <c r="DQ124" s="311"/>
      <c r="DR124" s="311"/>
      <c r="DS124" s="311"/>
      <c r="DT124" s="311"/>
      <c r="DU124" s="311"/>
      <c r="DV124" s="311"/>
      <c r="DW124" s="311"/>
      <c r="DX124" s="311"/>
      <c r="DY124" s="311"/>
      <c r="DZ124" s="311"/>
      <c r="EA124" s="311"/>
      <c r="EB124" s="311"/>
      <c r="EC124" s="311"/>
      <c r="ED124" s="311"/>
      <c r="EE124" s="311"/>
      <c r="EF124" s="311"/>
      <c r="EG124" s="311"/>
      <c r="EH124" s="311"/>
      <c r="EI124" s="311"/>
      <c r="EJ124" s="311"/>
      <c r="EK124" s="311"/>
      <c r="EL124" s="311"/>
      <c r="EM124" s="311"/>
      <c r="EN124" s="311"/>
      <c r="EO124" s="311"/>
      <c r="EP124" s="311"/>
      <c r="EQ124" s="311"/>
      <c r="ER124" s="311"/>
      <c r="ES124" s="311"/>
      <c r="ET124" s="311"/>
      <c r="EU124" s="311"/>
      <c r="EV124" s="311"/>
      <c r="EW124" s="311"/>
      <c r="EX124" s="311"/>
      <c r="EY124" s="311"/>
      <c r="EZ124" s="311"/>
      <c r="FA124" s="311"/>
      <c r="FB124" s="311"/>
      <c r="FC124" s="311"/>
      <c r="FD124" s="311"/>
      <c r="FE124" s="311"/>
      <c r="FF124" s="311"/>
      <c r="FG124" s="311"/>
      <c r="FH124" s="311"/>
      <c r="FI124" s="311"/>
      <c r="FJ124" s="311"/>
      <c r="FK124" s="311"/>
      <c r="FL124" s="311"/>
      <c r="FM124" s="311"/>
      <c r="FN124" s="311"/>
      <c r="FO124" s="311"/>
      <c r="FP124" s="311"/>
    </row>
    <row r="125" spans="1:172" s="311" customFormat="1" ht="15" customHeight="1">
      <c r="Q125" s="54"/>
      <c r="R125" s="54"/>
      <c r="S125" s="54"/>
      <c r="T125" s="54"/>
      <c r="U125" s="52"/>
      <c r="V125" s="272"/>
      <c r="W125" s="272"/>
      <c r="X125" s="272"/>
      <c r="Y125" s="272"/>
      <c r="Z125" s="272"/>
      <c r="AA125" s="272"/>
      <c r="AB125" s="272"/>
      <c r="AC125" s="272"/>
      <c r="AD125" s="272"/>
      <c r="AE125" s="272"/>
      <c r="AF125" s="272"/>
      <c r="AG125" s="272"/>
      <c r="AH125" s="272"/>
      <c r="AI125" s="272"/>
      <c r="AJ125" s="272"/>
      <c r="AK125" s="272"/>
      <c r="AL125" s="272"/>
      <c r="AM125" s="272"/>
      <c r="AN125" s="272"/>
      <c r="AO125" s="272"/>
      <c r="AP125" s="272"/>
      <c r="AQ125" s="272"/>
      <c r="AR125" s="272"/>
      <c r="AS125" s="272"/>
      <c r="AT125" s="272"/>
      <c r="AU125" s="272"/>
      <c r="AV125" s="272"/>
      <c r="AW125" s="272"/>
      <c r="AX125" s="272"/>
      <c r="AY125" s="272"/>
      <c r="AZ125" s="272"/>
      <c r="BA125" s="272"/>
      <c r="BB125" s="272"/>
    </row>
    <row r="126" spans="1:172" s="311" customFormat="1" ht="15" customHeight="1">
      <c r="Q126" s="54"/>
      <c r="R126" s="54"/>
      <c r="S126" s="54"/>
      <c r="T126" s="54"/>
      <c r="U126" s="52"/>
      <c r="V126" s="272"/>
      <c r="W126" s="272"/>
      <c r="X126" s="272"/>
      <c r="Y126" s="272"/>
      <c r="Z126" s="272"/>
      <c r="AA126" s="272"/>
      <c r="AB126" s="272"/>
      <c r="AC126" s="272"/>
      <c r="AD126" s="272"/>
      <c r="AE126" s="272"/>
      <c r="AF126" s="272"/>
      <c r="AG126" s="272"/>
      <c r="AH126" s="272"/>
      <c r="AI126" s="272"/>
      <c r="AJ126" s="272"/>
      <c r="AK126" s="272"/>
      <c r="AL126" s="272"/>
      <c r="AM126" s="272"/>
      <c r="AN126" s="272"/>
      <c r="AO126" s="272"/>
      <c r="AP126" s="272"/>
      <c r="AQ126" s="272"/>
      <c r="AR126" s="272"/>
      <c r="AS126" s="272"/>
      <c r="AT126" s="272"/>
      <c r="AU126" s="272"/>
      <c r="AV126" s="272"/>
      <c r="AW126" s="272"/>
      <c r="AX126" s="272"/>
      <c r="AY126" s="272"/>
      <c r="AZ126" s="272"/>
      <c r="BA126" s="272"/>
      <c r="BB126" s="272"/>
    </row>
    <row r="127" spans="1:172" s="311" customFormat="1" ht="15" customHeight="1">
      <c r="Q127" s="54"/>
      <c r="R127" s="54"/>
      <c r="S127" s="54"/>
      <c r="T127" s="54"/>
      <c r="U127" s="52"/>
      <c r="V127" s="272"/>
      <c r="W127" s="272"/>
      <c r="X127" s="272"/>
      <c r="Y127" s="272"/>
      <c r="Z127" s="272"/>
      <c r="AA127" s="272"/>
      <c r="AB127" s="272"/>
      <c r="AC127" s="272"/>
      <c r="AD127" s="272"/>
      <c r="AE127" s="272"/>
      <c r="AF127" s="272"/>
      <c r="AG127" s="272"/>
      <c r="AH127" s="272"/>
      <c r="AI127" s="272"/>
      <c r="AJ127" s="272"/>
      <c r="AK127" s="272"/>
      <c r="AL127" s="272"/>
      <c r="AM127" s="272"/>
      <c r="AN127" s="272"/>
      <c r="AO127" s="272"/>
      <c r="AP127" s="272"/>
      <c r="AQ127" s="272"/>
      <c r="AR127" s="272"/>
      <c r="AS127" s="272"/>
      <c r="AT127" s="272"/>
      <c r="AU127" s="272"/>
      <c r="AV127" s="272"/>
      <c r="AW127" s="272"/>
      <c r="AX127" s="272"/>
      <c r="AY127" s="272"/>
      <c r="AZ127" s="272"/>
      <c r="BA127" s="272"/>
      <c r="BB127" s="272"/>
    </row>
    <row r="128" spans="1:172" s="311" customFormat="1" ht="15" customHeight="1">
      <c r="Q128" s="54"/>
      <c r="R128" s="54"/>
      <c r="S128" s="54"/>
      <c r="T128" s="54"/>
      <c r="U128" s="52"/>
      <c r="V128" s="272"/>
      <c r="W128" s="272"/>
      <c r="X128" s="272"/>
      <c r="Y128" s="272"/>
      <c r="Z128" s="272"/>
      <c r="AA128" s="272"/>
      <c r="AB128" s="272"/>
      <c r="AC128" s="272"/>
      <c r="AD128" s="272"/>
      <c r="AE128" s="272"/>
      <c r="AF128" s="272"/>
      <c r="AG128" s="272"/>
      <c r="AH128" s="272"/>
      <c r="AI128" s="272"/>
      <c r="AJ128" s="272"/>
      <c r="AK128" s="272"/>
      <c r="AL128" s="272"/>
      <c r="AM128" s="272"/>
      <c r="AN128" s="272"/>
      <c r="AO128" s="272"/>
      <c r="AP128" s="272"/>
      <c r="AQ128" s="272"/>
      <c r="AR128" s="272"/>
      <c r="AS128" s="272"/>
      <c r="AT128" s="272"/>
      <c r="AU128" s="272"/>
      <c r="AV128" s="272"/>
      <c r="AW128" s="272"/>
      <c r="AX128" s="272"/>
      <c r="AY128" s="272"/>
      <c r="AZ128" s="272"/>
      <c r="BA128" s="272"/>
      <c r="BB128" s="272"/>
    </row>
    <row r="129" spans="17:54" s="311" customFormat="1" ht="15" customHeight="1">
      <c r="Q129" s="54"/>
      <c r="R129" s="54"/>
      <c r="S129" s="54"/>
      <c r="T129" s="54"/>
      <c r="U129" s="52"/>
      <c r="V129" s="272"/>
      <c r="W129" s="272"/>
      <c r="X129" s="272"/>
      <c r="Y129" s="272"/>
      <c r="Z129" s="272"/>
      <c r="AA129" s="272"/>
      <c r="AB129" s="272"/>
      <c r="AC129" s="272"/>
      <c r="AD129" s="272"/>
      <c r="AE129" s="272"/>
      <c r="AF129" s="272"/>
      <c r="AG129" s="272"/>
      <c r="AH129" s="272"/>
      <c r="AI129" s="272"/>
      <c r="AJ129" s="272"/>
      <c r="AK129" s="272"/>
      <c r="AL129" s="272"/>
      <c r="AM129" s="272"/>
      <c r="AN129" s="272"/>
      <c r="AO129" s="272"/>
      <c r="AP129" s="272"/>
      <c r="AQ129" s="272"/>
      <c r="AR129" s="272"/>
      <c r="AS129" s="272"/>
      <c r="AT129" s="272"/>
      <c r="AU129" s="272"/>
      <c r="AV129" s="272"/>
      <c r="AW129" s="272"/>
      <c r="AX129" s="272"/>
      <c r="AY129" s="272"/>
      <c r="AZ129" s="272"/>
      <c r="BA129" s="272"/>
      <c r="BB129" s="272"/>
    </row>
    <row r="130" spans="17:54" s="311" customFormat="1" ht="15" customHeight="1">
      <c r="Q130" s="54"/>
      <c r="R130" s="54"/>
      <c r="S130" s="54"/>
      <c r="T130" s="54"/>
      <c r="U130" s="52"/>
      <c r="V130" s="272"/>
      <c r="W130" s="272"/>
      <c r="X130" s="272"/>
      <c r="Y130" s="272"/>
      <c r="Z130" s="272"/>
      <c r="AA130" s="272"/>
      <c r="AB130" s="272"/>
      <c r="AC130" s="272"/>
      <c r="AD130" s="272"/>
      <c r="AE130" s="272"/>
      <c r="AF130" s="272"/>
      <c r="AG130" s="272"/>
      <c r="AH130" s="272"/>
      <c r="AI130" s="272"/>
      <c r="AJ130" s="272"/>
      <c r="AK130" s="272"/>
      <c r="AL130" s="272"/>
      <c r="AM130" s="272"/>
      <c r="AN130" s="272"/>
      <c r="AO130" s="272"/>
      <c r="AP130" s="272"/>
      <c r="AQ130" s="272"/>
      <c r="AR130" s="272"/>
      <c r="AS130" s="272"/>
      <c r="AT130" s="272"/>
      <c r="AU130" s="272"/>
      <c r="AV130" s="272"/>
      <c r="AW130" s="272"/>
      <c r="AX130" s="272"/>
      <c r="AY130" s="272"/>
      <c r="AZ130" s="272"/>
      <c r="BA130" s="272"/>
      <c r="BB130" s="272"/>
    </row>
    <row r="131" spans="17:54" s="311" customFormat="1" ht="15" customHeight="1">
      <c r="Q131" s="54"/>
      <c r="R131" s="54"/>
      <c r="S131" s="54"/>
      <c r="T131" s="54"/>
      <c r="U131" s="52"/>
      <c r="V131" s="272"/>
      <c r="W131" s="272"/>
      <c r="X131" s="272"/>
      <c r="Y131" s="272"/>
      <c r="Z131" s="272"/>
      <c r="AA131" s="272"/>
      <c r="AB131" s="272"/>
      <c r="AC131" s="272"/>
      <c r="AD131" s="272"/>
      <c r="AE131" s="272"/>
      <c r="AF131" s="272"/>
      <c r="AG131" s="272"/>
      <c r="AH131" s="272"/>
      <c r="AI131" s="272"/>
      <c r="AJ131" s="272"/>
      <c r="AK131" s="272"/>
      <c r="AL131" s="272"/>
      <c r="AM131" s="272"/>
      <c r="AN131" s="272"/>
      <c r="AO131" s="272"/>
      <c r="AP131" s="272"/>
      <c r="AQ131" s="272"/>
      <c r="AR131" s="272"/>
      <c r="AS131" s="272"/>
      <c r="AT131" s="272"/>
      <c r="AU131" s="272"/>
      <c r="AV131" s="272"/>
      <c r="AW131" s="272"/>
      <c r="AX131" s="272"/>
      <c r="AY131" s="272"/>
      <c r="AZ131" s="272"/>
      <c r="BA131" s="272"/>
      <c r="BB131" s="272"/>
    </row>
    <row r="132" spans="17:54" s="311" customFormat="1" ht="15" customHeight="1">
      <c r="Q132" s="54"/>
      <c r="R132" s="54"/>
      <c r="S132" s="54"/>
      <c r="T132" s="54"/>
      <c r="U132" s="52"/>
      <c r="V132" s="272"/>
      <c r="W132" s="272"/>
      <c r="X132" s="272"/>
      <c r="Y132" s="272"/>
      <c r="Z132" s="272"/>
      <c r="AA132" s="272"/>
      <c r="AB132" s="272"/>
      <c r="AC132" s="272"/>
      <c r="AD132" s="272"/>
      <c r="AE132" s="272"/>
      <c r="AF132" s="272"/>
      <c r="AG132" s="272"/>
      <c r="AH132" s="272"/>
      <c r="AI132" s="272"/>
      <c r="AJ132" s="272"/>
      <c r="AK132" s="272"/>
      <c r="AL132" s="272"/>
      <c r="AM132" s="272"/>
      <c r="AN132" s="272"/>
      <c r="AO132" s="272"/>
      <c r="AP132" s="272"/>
      <c r="AQ132" s="272"/>
      <c r="AR132" s="272"/>
      <c r="AS132" s="272"/>
      <c r="AT132" s="272"/>
      <c r="AU132" s="272"/>
      <c r="AV132" s="272"/>
      <c r="AW132" s="272"/>
      <c r="AX132" s="272"/>
      <c r="AY132" s="272"/>
      <c r="AZ132" s="272"/>
      <c r="BA132" s="272"/>
      <c r="BB132" s="272"/>
    </row>
    <row r="133" spans="17:54" s="311" customFormat="1" ht="15" customHeight="1">
      <c r="Q133" s="54"/>
      <c r="R133" s="54"/>
      <c r="S133" s="54"/>
      <c r="T133" s="54"/>
      <c r="U133" s="52"/>
      <c r="V133" s="272"/>
      <c r="W133" s="272"/>
      <c r="X133" s="272"/>
      <c r="Y133" s="272"/>
      <c r="Z133" s="272"/>
      <c r="AA133" s="272"/>
      <c r="AB133" s="272"/>
      <c r="AC133" s="272"/>
      <c r="AD133" s="272"/>
      <c r="AE133" s="272"/>
      <c r="AF133" s="272"/>
      <c r="AG133" s="272"/>
      <c r="AH133" s="272"/>
      <c r="AI133" s="272"/>
      <c r="AJ133" s="272"/>
      <c r="AK133" s="272"/>
      <c r="AL133" s="272"/>
      <c r="AM133" s="272"/>
      <c r="AN133" s="272"/>
      <c r="AO133" s="272"/>
      <c r="AP133" s="272"/>
      <c r="AQ133" s="272"/>
      <c r="AR133" s="272"/>
      <c r="AS133" s="272"/>
      <c r="AT133" s="272"/>
      <c r="AU133" s="272"/>
      <c r="AV133" s="272"/>
      <c r="AW133" s="272"/>
      <c r="AX133" s="272"/>
      <c r="AY133" s="272"/>
      <c r="AZ133" s="272"/>
      <c r="BA133" s="272"/>
      <c r="BB133" s="272"/>
    </row>
    <row r="134" spans="17:54" s="311" customFormat="1" ht="15" customHeight="1">
      <c r="Q134" s="54"/>
      <c r="R134" s="54"/>
      <c r="S134" s="54"/>
      <c r="T134" s="54"/>
      <c r="U134" s="52"/>
      <c r="V134" s="272"/>
      <c r="W134" s="272"/>
      <c r="X134" s="272"/>
      <c r="Y134" s="272"/>
      <c r="Z134" s="272"/>
      <c r="AA134" s="272"/>
      <c r="AB134" s="272"/>
      <c r="AC134" s="272"/>
      <c r="AD134" s="272"/>
      <c r="AE134" s="272"/>
      <c r="AF134" s="272"/>
      <c r="AG134" s="272"/>
      <c r="AH134" s="272"/>
      <c r="AI134" s="272"/>
      <c r="AJ134" s="272"/>
      <c r="AK134" s="272"/>
      <c r="AL134" s="272"/>
      <c r="AM134" s="272"/>
      <c r="AN134" s="272"/>
      <c r="AO134" s="272"/>
      <c r="AP134" s="272"/>
      <c r="AQ134" s="272"/>
      <c r="AR134" s="272"/>
      <c r="AS134" s="272"/>
      <c r="AT134" s="272"/>
      <c r="AU134" s="272"/>
      <c r="AV134" s="272"/>
      <c r="AW134" s="272"/>
      <c r="AX134" s="272"/>
      <c r="AY134" s="272"/>
      <c r="AZ134" s="272"/>
      <c r="BA134" s="272"/>
      <c r="BB134" s="272"/>
    </row>
    <row r="135" spans="17:54" s="311" customFormat="1" ht="15" customHeight="1">
      <c r="Q135" s="54"/>
      <c r="R135" s="54"/>
      <c r="S135" s="54"/>
      <c r="T135" s="54"/>
      <c r="U135" s="52"/>
      <c r="V135" s="272"/>
      <c r="W135" s="272"/>
      <c r="X135" s="272"/>
      <c r="Y135" s="272"/>
      <c r="Z135" s="272"/>
      <c r="AA135" s="272"/>
      <c r="AB135" s="272"/>
      <c r="AC135" s="272"/>
      <c r="AD135" s="272"/>
      <c r="AE135" s="272"/>
      <c r="AF135" s="272"/>
      <c r="AG135" s="272"/>
      <c r="AH135" s="272"/>
      <c r="AI135" s="272"/>
      <c r="AJ135" s="272"/>
      <c r="AK135" s="272"/>
      <c r="AL135" s="272"/>
      <c r="AM135" s="272"/>
      <c r="AN135" s="272"/>
      <c r="AO135" s="272"/>
      <c r="AP135" s="272"/>
      <c r="AQ135" s="272"/>
      <c r="AR135" s="272"/>
      <c r="AS135" s="272"/>
      <c r="AT135" s="272"/>
      <c r="AU135" s="272"/>
      <c r="AV135" s="272"/>
      <c r="AW135" s="272"/>
      <c r="AX135" s="272"/>
      <c r="AY135" s="272"/>
      <c r="AZ135" s="272"/>
      <c r="BA135" s="272"/>
      <c r="BB135" s="272"/>
    </row>
    <row r="136" spans="17:54" s="311" customFormat="1" ht="15" customHeight="1">
      <c r="Q136" s="54"/>
      <c r="R136" s="54"/>
      <c r="S136" s="54"/>
      <c r="T136" s="54"/>
      <c r="U136" s="52"/>
      <c r="V136" s="272"/>
      <c r="W136" s="272"/>
      <c r="X136" s="272"/>
      <c r="Y136" s="272"/>
      <c r="Z136" s="272"/>
      <c r="AA136" s="272"/>
      <c r="AB136" s="272"/>
      <c r="AC136" s="272"/>
      <c r="AD136" s="272"/>
      <c r="AE136" s="272"/>
      <c r="AF136" s="272"/>
      <c r="AG136" s="272"/>
      <c r="AH136" s="272"/>
      <c r="AI136" s="272"/>
      <c r="AJ136" s="272"/>
      <c r="AK136" s="272"/>
      <c r="AL136" s="272"/>
      <c r="AM136" s="272"/>
      <c r="AN136" s="272"/>
      <c r="AO136" s="272"/>
      <c r="AP136" s="272"/>
      <c r="AQ136" s="272"/>
      <c r="AR136" s="272"/>
      <c r="AS136" s="272"/>
      <c r="AT136" s="272"/>
      <c r="AU136" s="272"/>
      <c r="AV136" s="272"/>
      <c r="AW136" s="272"/>
      <c r="AX136" s="272"/>
      <c r="AY136" s="272"/>
      <c r="AZ136" s="272"/>
      <c r="BA136" s="272"/>
      <c r="BB136" s="272"/>
    </row>
    <row r="137" spans="17:54" s="311" customFormat="1" ht="15" customHeight="1">
      <c r="Q137" s="54"/>
      <c r="R137" s="54"/>
      <c r="S137" s="54"/>
      <c r="T137" s="54"/>
      <c r="U137" s="52"/>
      <c r="V137" s="272"/>
      <c r="W137" s="272"/>
      <c r="X137" s="272"/>
      <c r="Y137" s="272"/>
      <c r="Z137" s="272"/>
      <c r="AA137" s="272"/>
      <c r="AB137" s="272"/>
      <c r="AC137" s="272"/>
      <c r="AD137" s="272"/>
      <c r="AE137" s="272"/>
      <c r="AF137" s="272"/>
      <c r="AG137" s="272"/>
      <c r="AH137" s="272"/>
      <c r="AI137" s="272"/>
      <c r="AJ137" s="272"/>
      <c r="AK137" s="272"/>
      <c r="AL137" s="272"/>
      <c r="AM137" s="272"/>
      <c r="AN137" s="272"/>
      <c r="AO137" s="272"/>
      <c r="AP137" s="272"/>
      <c r="AQ137" s="272"/>
      <c r="AR137" s="272"/>
      <c r="AS137" s="272"/>
      <c r="AT137" s="272"/>
      <c r="AU137" s="272"/>
      <c r="AV137" s="272"/>
      <c r="AW137" s="272"/>
      <c r="AX137" s="272"/>
      <c r="AY137" s="272"/>
      <c r="AZ137" s="272"/>
      <c r="BA137" s="272"/>
      <c r="BB137" s="272"/>
    </row>
    <row r="138" spans="17:54" s="311" customFormat="1" ht="15" customHeight="1">
      <c r="Q138" s="54"/>
      <c r="R138" s="54"/>
      <c r="S138" s="54"/>
      <c r="T138" s="54"/>
      <c r="U138" s="52"/>
      <c r="V138" s="272"/>
      <c r="W138" s="272"/>
      <c r="X138" s="272"/>
      <c r="Y138" s="272"/>
      <c r="Z138" s="272"/>
      <c r="AA138" s="272"/>
      <c r="AB138" s="272"/>
      <c r="AC138" s="272"/>
      <c r="AD138" s="272"/>
      <c r="AE138" s="272"/>
      <c r="AF138" s="272"/>
      <c r="AG138" s="272"/>
      <c r="AH138" s="272"/>
      <c r="AI138" s="272"/>
      <c r="AJ138" s="272"/>
      <c r="AK138" s="272"/>
      <c r="AL138" s="272"/>
      <c r="AM138" s="272"/>
      <c r="AN138" s="272"/>
      <c r="AO138" s="272"/>
      <c r="AP138" s="272"/>
      <c r="AQ138" s="272"/>
      <c r="AR138" s="272"/>
      <c r="AS138" s="272"/>
      <c r="AT138" s="272"/>
      <c r="AU138" s="272"/>
      <c r="AV138" s="272"/>
      <c r="AW138" s="272"/>
      <c r="AX138" s="272"/>
      <c r="AY138" s="272"/>
      <c r="AZ138" s="272"/>
      <c r="BA138" s="272"/>
      <c r="BB138" s="272"/>
    </row>
    <row r="139" spans="17:54" s="311" customFormat="1" ht="15" customHeight="1">
      <c r="Q139" s="54"/>
      <c r="R139" s="54"/>
      <c r="S139" s="54"/>
      <c r="T139" s="54"/>
      <c r="U139" s="52"/>
      <c r="V139" s="272"/>
      <c r="W139" s="272"/>
      <c r="X139" s="272"/>
      <c r="Y139" s="272"/>
      <c r="Z139" s="272"/>
      <c r="AA139" s="272"/>
      <c r="AB139" s="272"/>
      <c r="AC139" s="272"/>
      <c r="AD139" s="272"/>
      <c r="AE139" s="272"/>
      <c r="AF139" s="272"/>
      <c r="AG139" s="272"/>
      <c r="AH139" s="272"/>
      <c r="AI139" s="272"/>
      <c r="AJ139" s="272"/>
      <c r="AK139" s="272"/>
      <c r="AL139" s="272"/>
      <c r="AM139" s="272"/>
      <c r="AN139" s="272"/>
      <c r="AO139" s="272"/>
      <c r="AP139" s="272"/>
      <c r="AQ139" s="272"/>
      <c r="AR139" s="272"/>
      <c r="AS139" s="272"/>
      <c r="AT139" s="272"/>
      <c r="AU139" s="272"/>
      <c r="AV139" s="272"/>
      <c r="AW139" s="272"/>
      <c r="AX139" s="272"/>
      <c r="AY139" s="272"/>
      <c r="AZ139" s="272"/>
      <c r="BA139" s="272"/>
      <c r="BB139" s="272"/>
    </row>
    <row r="140" spans="17:54" s="311" customFormat="1" ht="15" customHeight="1">
      <c r="Q140" s="54"/>
      <c r="R140" s="54"/>
      <c r="S140" s="54"/>
      <c r="T140" s="54"/>
      <c r="U140" s="52"/>
      <c r="V140" s="272"/>
      <c r="W140" s="272"/>
      <c r="X140" s="272"/>
      <c r="Y140" s="272"/>
      <c r="Z140" s="272"/>
      <c r="AA140" s="272"/>
      <c r="AB140" s="272"/>
      <c r="AC140" s="272"/>
      <c r="AD140" s="272"/>
      <c r="AE140" s="272"/>
      <c r="AF140" s="272"/>
      <c r="AG140" s="272"/>
      <c r="AH140" s="272"/>
      <c r="AI140" s="272"/>
      <c r="AJ140" s="272"/>
      <c r="AK140" s="272"/>
      <c r="AL140" s="272"/>
      <c r="AM140" s="272"/>
      <c r="AN140" s="272"/>
      <c r="AO140" s="272"/>
      <c r="AP140" s="272"/>
      <c r="AQ140" s="272"/>
      <c r="AR140" s="272"/>
      <c r="AS140" s="272"/>
      <c r="AT140" s="272"/>
      <c r="AU140" s="272"/>
      <c r="AV140" s="272"/>
      <c r="AW140" s="272"/>
      <c r="AX140" s="272"/>
      <c r="AY140" s="272"/>
      <c r="AZ140" s="272"/>
      <c r="BA140" s="272"/>
      <c r="BB140" s="272"/>
    </row>
    <row r="141" spans="17:54" s="311" customFormat="1" ht="15" customHeight="1">
      <c r="Q141" s="54"/>
      <c r="R141" s="54"/>
      <c r="S141" s="54"/>
      <c r="T141" s="54"/>
      <c r="U141" s="52"/>
      <c r="V141" s="272"/>
      <c r="W141" s="272"/>
      <c r="X141" s="272"/>
      <c r="Y141" s="272"/>
      <c r="Z141" s="272"/>
      <c r="AA141" s="272"/>
      <c r="AB141" s="272"/>
      <c r="AC141" s="272"/>
      <c r="AD141" s="272"/>
      <c r="AE141" s="272"/>
      <c r="AF141" s="272"/>
      <c r="AG141" s="272"/>
      <c r="AH141" s="272"/>
      <c r="AI141" s="272"/>
      <c r="AJ141" s="272"/>
      <c r="AK141" s="272"/>
      <c r="AL141" s="272"/>
      <c r="AM141" s="272"/>
      <c r="AN141" s="272"/>
      <c r="AO141" s="272"/>
      <c r="AP141" s="272"/>
      <c r="AQ141" s="272"/>
      <c r="AR141" s="272"/>
      <c r="AS141" s="272"/>
      <c r="AT141" s="272"/>
      <c r="AU141" s="272"/>
      <c r="AV141" s="272"/>
      <c r="AW141" s="272"/>
      <c r="AX141" s="272"/>
      <c r="AY141" s="272"/>
      <c r="AZ141" s="272"/>
      <c r="BA141" s="272"/>
      <c r="BB141" s="272"/>
    </row>
    <row r="142" spans="17:54" s="311" customFormat="1" ht="15" customHeight="1">
      <c r="Q142" s="54"/>
      <c r="R142" s="54"/>
      <c r="S142" s="54"/>
      <c r="T142" s="54"/>
      <c r="U142" s="52"/>
      <c r="V142" s="272"/>
      <c r="W142" s="272"/>
      <c r="X142" s="272"/>
      <c r="Y142" s="272"/>
      <c r="Z142" s="272"/>
      <c r="AA142" s="272"/>
      <c r="AB142" s="272"/>
      <c r="AC142" s="272"/>
      <c r="AD142" s="272"/>
      <c r="AE142" s="272"/>
      <c r="AF142" s="272"/>
      <c r="AG142" s="272"/>
      <c r="AH142" s="272"/>
      <c r="AI142" s="272"/>
      <c r="AJ142" s="272"/>
      <c r="AK142" s="272"/>
      <c r="AL142" s="272"/>
      <c r="AM142" s="272"/>
      <c r="AN142" s="272"/>
      <c r="AO142" s="272"/>
      <c r="AP142" s="272"/>
      <c r="AQ142" s="272"/>
      <c r="AR142" s="272"/>
      <c r="AS142" s="272"/>
      <c r="AT142" s="272"/>
      <c r="AU142" s="272"/>
      <c r="AV142" s="272"/>
      <c r="AW142" s="272"/>
      <c r="AX142" s="272"/>
      <c r="AY142" s="272"/>
      <c r="AZ142" s="272"/>
      <c r="BA142" s="272"/>
      <c r="BB142" s="272"/>
    </row>
    <row r="143" spans="17:54" s="311" customFormat="1" ht="15" customHeight="1">
      <c r="Q143" s="54"/>
      <c r="R143" s="54"/>
      <c r="S143" s="54"/>
      <c r="T143" s="54"/>
      <c r="U143" s="52"/>
      <c r="V143" s="272"/>
      <c r="W143" s="272"/>
      <c r="X143" s="272"/>
      <c r="Y143" s="272"/>
      <c r="Z143" s="272"/>
      <c r="AA143" s="272"/>
      <c r="AB143" s="272"/>
      <c r="AC143" s="272"/>
      <c r="AD143" s="272"/>
      <c r="AE143" s="272"/>
      <c r="AF143" s="272"/>
      <c r="AG143" s="272"/>
      <c r="AH143" s="272"/>
      <c r="AI143" s="272"/>
      <c r="AJ143" s="272"/>
      <c r="AK143" s="272"/>
      <c r="AL143" s="272"/>
      <c r="AM143" s="272"/>
      <c r="AN143" s="272"/>
      <c r="AO143" s="272"/>
      <c r="AP143" s="272"/>
      <c r="AQ143" s="272"/>
      <c r="AR143" s="272"/>
      <c r="AS143" s="272"/>
      <c r="AT143" s="272"/>
      <c r="AU143" s="272"/>
      <c r="AV143" s="272"/>
      <c r="AW143" s="272"/>
      <c r="AX143" s="272"/>
      <c r="AY143" s="272"/>
      <c r="AZ143" s="272"/>
      <c r="BA143" s="272"/>
      <c r="BB143" s="272"/>
    </row>
    <row r="144" spans="17:54" s="311" customFormat="1" ht="15" customHeight="1">
      <c r="Q144" s="54"/>
      <c r="R144" s="54"/>
      <c r="S144" s="54"/>
      <c r="T144" s="54"/>
      <c r="U144" s="52"/>
      <c r="V144" s="272"/>
      <c r="W144" s="272"/>
      <c r="X144" s="272"/>
      <c r="Y144" s="272"/>
      <c r="Z144" s="272"/>
      <c r="AA144" s="272"/>
      <c r="AB144" s="272"/>
      <c r="AC144" s="272"/>
      <c r="AD144" s="272"/>
      <c r="AE144" s="272"/>
      <c r="AF144" s="272"/>
      <c r="AG144" s="272"/>
      <c r="AH144" s="272"/>
      <c r="AI144" s="272"/>
      <c r="AJ144" s="272"/>
      <c r="AK144" s="272"/>
      <c r="AL144" s="272"/>
      <c r="AM144" s="272"/>
      <c r="AN144" s="272"/>
      <c r="AO144" s="272"/>
      <c r="AP144" s="272"/>
      <c r="AQ144" s="272"/>
      <c r="AR144" s="272"/>
      <c r="AS144" s="272"/>
      <c r="AT144" s="272"/>
      <c r="AU144" s="272"/>
      <c r="AV144" s="272"/>
      <c r="AW144" s="272"/>
      <c r="AX144" s="272"/>
      <c r="AY144" s="272"/>
      <c r="AZ144" s="272"/>
      <c r="BA144" s="272"/>
      <c r="BB144" s="272"/>
    </row>
    <row r="145" spans="1:54" s="311" customFormat="1" ht="15" customHeight="1">
      <c r="Q145" s="54"/>
      <c r="R145" s="54"/>
      <c r="S145" s="54"/>
      <c r="T145" s="54"/>
      <c r="U145" s="52"/>
      <c r="V145" s="272"/>
      <c r="W145" s="272"/>
      <c r="X145" s="272"/>
      <c r="Y145" s="272"/>
      <c r="Z145" s="272"/>
      <c r="AA145" s="272"/>
      <c r="AB145" s="272"/>
      <c r="AC145" s="272"/>
      <c r="AD145" s="272"/>
      <c r="AE145" s="272"/>
      <c r="AF145" s="272"/>
      <c r="AG145" s="272"/>
      <c r="AH145" s="272"/>
      <c r="AI145" s="272"/>
      <c r="AJ145" s="272"/>
      <c r="AK145" s="272"/>
      <c r="AL145" s="272"/>
      <c r="AM145" s="272"/>
      <c r="AN145" s="272"/>
      <c r="AO145" s="272"/>
      <c r="AP145" s="272"/>
      <c r="AQ145" s="272"/>
      <c r="AR145" s="272"/>
      <c r="AS145" s="272"/>
      <c r="AT145" s="272"/>
      <c r="AU145" s="272"/>
      <c r="AV145" s="272"/>
      <c r="AW145" s="272"/>
      <c r="AX145" s="272"/>
      <c r="AY145" s="272"/>
      <c r="AZ145" s="272"/>
      <c r="BA145" s="272"/>
      <c r="BB145" s="272"/>
    </row>
    <row r="146" spans="1:54" s="311" customFormat="1" ht="15" customHeight="1">
      <c r="Q146" s="54"/>
      <c r="R146" s="54"/>
      <c r="S146" s="54"/>
      <c r="T146" s="54"/>
      <c r="U146" s="52"/>
      <c r="V146" s="272"/>
      <c r="W146" s="272"/>
      <c r="X146" s="272"/>
      <c r="Y146" s="272"/>
      <c r="Z146" s="272"/>
      <c r="AA146" s="272"/>
      <c r="AB146" s="272"/>
      <c r="AC146" s="272"/>
      <c r="AD146" s="272"/>
      <c r="AE146" s="272"/>
      <c r="AF146" s="272"/>
      <c r="AG146" s="272"/>
      <c r="AH146" s="272"/>
      <c r="AI146" s="272"/>
      <c r="AJ146" s="272"/>
      <c r="AK146" s="272"/>
      <c r="AL146" s="272"/>
      <c r="AM146" s="272"/>
      <c r="AN146" s="272"/>
      <c r="AO146" s="272"/>
      <c r="AP146" s="272"/>
      <c r="AQ146" s="272"/>
      <c r="AR146" s="272"/>
      <c r="AS146" s="272"/>
      <c r="AT146" s="272"/>
      <c r="AU146" s="272"/>
      <c r="AV146" s="272"/>
      <c r="AW146" s="272"/>
      <c r="AX146" s="272"/>
      <c r="AY146" s="272"/>
      <c r="AZ146" s="272"/>
      <c r="BA146" s="272"/>
      <c r="BB146" s="272"/>
    </row>
    <row r="147" spans="1:54" s="311" customFormat="1" ht="15" customHeight="1">
      <c r="Q147" s="54"/>
      <c r="R147" s="54"/>
      <c r="S147" s="54"/>
      <c r="T147" s="54"/>
      <c r="U147" s="52"/>
      <c r="V147" s="272"/>
      <c r="W147" s="272"/>
      <c r="X147" s="272"/>
      <c r="Y147" s="272"/>
      <c r="Z147" s="272"/>
      <c r="AA147" s="272"/>
      <c r="AB147" s="272"/>
      <c r="AC147" s="272"/>
      <c r="AD147" s="272"/>
      <c r="AE147" s="272"/>
      <c r="AF147" s="272"/>
      <c r="AG147" s="272"/>
      <c r="AH147" s="272"/>
      <c r="AI147" s="272"/>
      <c r="AJ147" s="272"/>
      <c r="AK147" s="272"/>
      <c r="AL147" s="272"/>
      <c r="AM147" s="272"/>
      <c r="AN147" s="272"/>
      <c r="AO147" s="272"/>
      <c r="AP147" s="272"/>
      <c r="AQ147" s="272"/>
      <c r="AR147" s="272"/>
      <c r="AS147" s="272"/>
      <c r="AT147" s="272"/>
      <c r="AU147" s="272"/>
      <c r="AV147" s="272"/>
      <c r="AW147" s="272"/>
      <c r="AX147" s="272"/>
      <c r="AY147" s="272"/>
      <c r="AZ147" s="272"/>
      <c r="BA147" s="272"/>
      <c r="BB147" s="272"/>
    </row>
    <row r="148" spans="1:54" s="311" customFormat="1" ht="15" customHeight="1">
      <c r="Q148" s="54"/>
      <c r="R148" s="54"/>
      <c r="S148" s="54"/>
      <c r="T148" s="54"/>
      <c r="U148" s="52"/>
      <c r="V148" s="272"/>
      <c r="W148" s="272"/>
      <c r="X148" s="272"/>
      <c r="Y148" s="272"/>
      <c r="Z148" s="272"/>
      <c r="AA148" s="272"/>
      <c r="AB148" s="272"/>
      <c r="AC148" s="272"/>
      <c r="AD148" s="272"/>
      <c r="AE148" s="272"/>
      <c r="AF148" s="272"/>
      <c r="AG148" s="272"/>
      <c r="AH148" s="272"/>
      <c r="AI148" s="272"/>
      <c r="AJ148" s="272"/>
      <c r="AK148" s="272"/>
      <c r="AL148" s="272"/>
      <c r="AM148" s="272"/>
      <c r="AN148" s="272"/>
      <c r="AO148" s="272"/>
      <c r="AP148" s="272"/>
      <c r="AQ148" s="272"/>
      <c r="AR148" s="272"/>
      <c r="AS148" s="272"/>
      <c r="AT148" s="272"/>
      <c r="AU148" s="272"/>
      <c r="AV148" s="272"/>
      <c r="AW148" s="272"/>
      <c r="AX148" s="272"/>
      <c r="AY148" s="272"/>
      <c r="AZ148" s="272"/>
      <c r="BA148" s="272"/>
      <c r="BB148" s="272"/>
    </row>
    <row r="149" spans="1:54" s="311" customFormat="1" ht="15" customHeight="1">
      <c r="Q149" s="54"/>
      <c r="R149" s="54"/>
      <c r="S149" s="54"/>
      <c r="T149" s="54"/>
      <c r="U149" s="52"/>
      <c r="V149" s="272"/>
      <c r="W149" s="272"/>
      <c r="X149" s="272"/>
      <c r="Y149" s="272"/>
      <c r="Z149" s="272"/>
      <c r="AA149" s="272"/>
      <c r="AB149" s="272"/>
      <c r="AC149" s="272"/>
      <c r="AD149" s="272"/>
      <c r="AE149" s="272"/>
      <c r="AF149" s="272"/>
      <c r="AG149" s="272"/>
      <c r="AH149" s="272"/>
      <c r="AI149" s="272"/>
      <c r="AJ149" s="272"/>
      <c r="AK149" s="272"/>
      <c r="AL149" s="272"/>
      <c r="AM149" s="272"/>
      <c r="AN149" s="272"/>
      <c r="AO149" s="272"/>
      <c r="AP149" s="272"/>
      <c r="AQ149" s="272"/>
      <c r="AR149" s="272"/>
      <c r="AS149" s="272"/>
      <c r="AT149" s="272"/>
      <c r="AU149" s="272"/>
      <c r="AV149" s="272"/>
      <c r="AW149" s="272"/>
      <c r="AX149" s="272"/>
      <c r="AY149" s="272"/>
      <c r="AZ149" s="272"/>
      <c r="BA149" s="272"/>
      <c r="BB149" s="272"/>
    </row>
    <row r="150" spans="1:54" s="311" customFormat="1" ht="15" customHeight="1">
      <c r="Q150" s="54"/>
      <c r="R150" s="54"/>
      <c r="S150" s="54"/>
      <c r="T150" s="54"/>
      <c r="U150" s="52"/>
      <c r="V150" s="272"/>
      <c r="W150" s="272"/>
      <c r="X150" s="272"/>
      <c r="Y150" s="272"/>
      <c r="Z150" s="272"/>
      <c r="AA150" s="272"/>
      <c r="AB150" s="272"/>
      <c r="AC150" s="272"/>
      <c r="AD150" s="272"/>
      <c r="AE150" s="272"/>
      <c r="AF150" s="272"/>
      <c r="AG150" s="272"/>
      <c r="AH150" s="272"/>
      <c r="AI150" s="272"/>
      <c r="AJ150" s="272"/>
      <c r="AK150" s="272"/>
      <c r="AL150" s="272"/>
      <c r="AM150" s="272"/>
      <c r="AN150" s="272"/>
      <c r="AO150" s="272"/>
      <c r="AP150" s="272"/>
      <c r="AQ150" s="272"/>
      <c r="AR150" s="272"/>
      <c r="AS150" s="272"/>
      <c r="AT150" s="272"/>
      <c r="AU150" s="272"/>
      <c r="AV150" s="272"/>
      <c r="AW150" s="272"/>
      <c r="AX150" s="272"/>
      <c r="AY150" s="272"/>
      <c r="AZ150" s="272"/>
      <c r="BA150" s="272"/>
      <c r="BB150" s="272"/>
    </row>
    <row r="151" spans="1:54" s="311" customFormat="1" ht="15" customHeight="1">
      <c r="A151" s="348"/>
      <c r="B151" s="348"/>
      <c r="C151" s="348"/>
      <c r="D151" s="348"/>
      <c r="E151" s="348"/>
      <c r="F151" s="348"/>
      <c r="G151" s="348"/>
      <c r="H151" s="348"/>
      <c r="I151" s="348"/>
      <c r="J151" s="348"/>
      <c r="K151" s="348"/>
      <c r="L151" s="348"/>
      <c r="M151" s="348"/>
      <c r="N151" s="348"/>
      <c r="O151" s="348"/>
      <c r="P151" s="348"/>
      <c r="Q151" s="348"/>
      <c r="R151" s="348"/>
      <c r="S151" s="348"/>
      <c r="T151" s="348"/>
      <c r="U151" s="348"/>
      <c r="V151" s="272"/>
      <c r="W151" s="272"/>
      <c r="X151" s="272"/>
      <c r="Y151" s="272"/>
      <c r="Z151" s="272"/>
      <c r="AA151" s="272"/>
      <c r="AB151" s="272"/>
      <c r="AC151" s="272"/>
      <c r="AD151" s="272"/>
      <c r="AE151" s="272"/>
      <c r="AF151" s="272"/>
      <c r="AG151" s="272"/>
      <c r="AH151" s="272"/>
      <c r="AI151" s="272"/>
      <c r="AJ151" s="272"/>
      <c r="AK151" s="272"/>
      <c r="AL151" s="272"/>
      <c r="AM151" s="272"/>
      <c r="AN151" s="272"/>
      <c r="AO151" s="272"/>
      <c r="AP151" s="272"/>
      <c r="AQ151" s="272"/>
      <c r="AR151" s="272"/>
      <c r="AS151" s="272"/>
      <c r="AT151" s="272"/>
      <c r="AU151" s="272"/>
      <c r="AV151" s="272"/>
      <c r="AW151" s="272"/>
      <c r="AX151" s="272"/>
      <c r="AY151" s="272"/>
      <c r="AZ151" s="272"/>
      <c r="BA151" s="272"/>
      <c r="BB151" s="272"/>
    </row>
    <row r="152" spans="1:54" s="311" customFormat="1" ht="15" customHeight="1">
      <c r="A152" s="348"/>
      <c r="B152" s="348"/>
      <c r="C152" s="348"/>
      <c r="D152" s="348"/>
      <c r="E152" s="348"/>
      <c r="F152" s="348"/>
      <c r="G152" s="348"/>
      <c r="H152" s="348"/>
      <c r="I152" s="348"/>
      <c r="J152" s="348"/>
      <c r="K152" s="348"/>
      <c r="L152" s="348"/>
      <c r="M152" s="348"/>
      <c r="N152" s="348"/>
      <c r="O152" s="348"/>
      <c r="P152" s="348"/>
      <c r="Q152" s="348"/>
      <c r="R152" s="348"/>
      <c r="S152" s="348"/>
      <c r="T152" s="348"/>
      <c r="U152" s="348"/>
      <c r="V152" s="272"/>
      <c r="W152" s="272"/>
      <c r="X152" s="272"/>
      <c r="Y152" s="272"/>
      <c r="Z152" s="272"/>
      <c r="AA152" s="272"/>
      <c r="AB152" s="272"/>
      <c r="AC152" s="272"/>
      <c r="AD152" s="272"/>
      <c r="AE152" s="272"/>
      <c r="AF152" s="272"/>
      <c r="AG152" s="272"/>
      <c r="AH152" s="272"/>
      <c r="AI152" s="272"/>
      <c r="AJ152" s="272"/>
      <c r="AK152" s="272"/>
      <c r="AL152" s="272"/>
      <c r="AM152" s="272"/>
      <c r="AN152" s="272"/>
      <c r="AO152" s="272"/>
      <c r="AP152" s="272"/>
      <c r="AQ152" s="272"/>
      <c r="AR152" s="272"/>
      <c r="AS152" s="272"/>
      <c r="AT152" s="272"/>
      <c r="AU152" s="272"/>
      <c r="AV152" s="272"/>
      <c r="AW152" s="272"/>
      <c r="AX152" s="272"/>
      <c r="AY152" s="272"/>
      <c r="AZ152" s="272"/>
      <c r="BA152" s="272"/>
      <c r="BB152" s="272"/>
    </row>
    <row r="153" spans="1:54" s="311" customFormat="1" ht="15" customHeight="1">
      <c r="A153" s="348"/>
      <c r="B153" s="348"/>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272"/>
      <c r="Y153" s="272"/>
      <c r="Z153" s="272"/>
      <c r="AA153" s="272"/>
      <c r="AB153" s="272"/>
      <c r="AC153" s="272"/>
      <c r="AD153" s="272"/>
      <c r="AE153" s="272"/>
      <c r="AF153" s="272"/>
      <c r="AG153" s="272"/>
      <c r="AH153" s="272"/>
      <c r="AI153" s="272"/>
      <c r="AJ153" s="272"/>
      <c r="AK153" s="272"/>
      <c r="AL153" s="272"/>
      <c r="AM153" s="272"/>
      <c r="AN153" s="272"/>
      <c r="AO153" s="272"/>
      <c r="AP153" s="272"/>
      <c r="AQ153" s="272"/>
      <c r="AR153" s="272"/>
      <c r="AS153" s="272"/>
      <c r="AT153" s="272"/>
      <c r="AU153" s="272"/>
      <c r="AV153" s="272"/>
      <c r="AW153" s="272"/>
      <c r="AX153" s="272"/>
      <c r="AY153" s="272"/>
      <c r="AZ153" s="272"/>
      <c r="BA153" s="272"/>
      <c r="BB153" s="272"/>
    </row>
    <row r="154" spans="1:54" s="311" customFormat="1" ht="15" customHeight="1">
      <c r="A154" s="348"/>
      <c r="B154" s="348"/>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272"/>
      <c r="Y154" s="272"/>
      <c r="Z154" s="272"/>
      <c r="AA154" s="272"/>
      <c r="AB154" s="272"/>
      <c r="AC154" s="272"/>
      <c r="AD154" s="272"/>
      <c r="AE154" s="272"/>
      <c r="AF154" s="272"/>
      <c r="AG154" s="272"/>
      <c r="AH154" s="272"/>
      <c r="AI154" s="272"/>
      <c r="AJ154" s="272"/>
      <c r="AK154" s="272"/>
      <c r="AL154" s="272"/>
      <c r="AM154" s="272"/>
      <c r="AN154" s="272"/>
      <c r="AO154" s="272"/>
      <c r="AP154" s="272"/>
      <c r="AQ154" s="272"/>
      <c r="AR154" s="272"/>
      <c r="AS154" s="272"/>
      <c r="AT154" s="272"/>
      <c r="AU154" s="272"/>
      <c r="AV154" s="272"/>
      <c r="AW154" s="272"/>
      <c r="AX154" s="272"/>
      <c r="AY154" s="272"/>
      <c r="AZ154" s="272"/>
      <c r="BA154" s="272"/>
      <c r="BB154" s="272"/>
    </row>
    <row r="155" spans="1:54" s="311" customFormat="1" ht="15" customHeight="1">
      <c r="A155" s="348"/>
      <c r="B155" s="348"/>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272"/>
      <c r="Y155" s="272"/>
      <c r="Z155" s="272"/>
      <c r="AA155" s="272"/>
      <c r="AB155" s="272"/>
      <c r="AC155" s="272"/>
      <c r="AD155" s="272"/>
      <c r="AE155" s="272"/>
      <c r="AF155" s="272"/>
      <c r="AG155" s="272"/>
      <c r="AH155" s="272"/>
      <c r="AI155" s="272"/>
      <c r="AJ155" s="272"/>
      <c r="AK155" s="272"/>
      <c r="AL155" s="272"/>
      <c r="AM155" s="272"/>
      <c r="AN155" s="272"/>
      <c r="AO155" s="272"/>
      <c r="AP155" s="272"/>
      <c r="AQ155" s="272"/>
      <c r="AR155" s="272"/>
      <c r="AS155" s="272"/>
      <c r="AT155" s="272"/>
      <c r="AU155" s="272"/>
      <c r="AV155" s="272"/>
      <c r="AW155" s="272"/>
      <c r="AX155" s="272"/>
      <c r="AY155" s="272"/>
      <c r="AZ155" s="272"/>
      <c r="BA155" s="272"/>
      <c r="BB155" s="272"/>
    </row>
    <row r="156" spans="1:54" s="311" customFormat="1" ht="15" customHeight="1">
      <c r="A156" s="348"/>
      <c r="B156" s="348"/>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272"/>
      <c r="Y156" s="272"/>
      <c r="Z156" s="272"/>
      <c r="AA156" s="272"/>
      <c r="AB156" s="272"/>
      <c r="AC156" s="272"/>
      <c r="AD156" s="272"/>
      <c r="AE156" s="272"/>
      <c r="AF156" s="272"/>
      <c r="AG156" s="272"/>
      <c r="AH156" s="272"/>
      <c r="AI156" s="272"/>
      <c r="AJ156" s="272"/>
      <c r="AK156" s="272"/>
      <c r="AL156" s="272"/>
      <c r="AM156" s="272"/>
      <c r="AN156" s="272"/>
      <c r="AO156" s="272"/>
      <c r="AP156" s="272"/>
      <c r="AQ156" s="272"/>
      <c r="AR156" s="272"/>
      <c r="AS156" s="272"/>
      <c r="AT156" s="272"/>
      <c r="AU156" s="272"/>
      <c r="AV156" s="272"/>
      <c r="AW156" s="272"/>
      <c r="AX156" s="272"/>
      <c r="AY156" s="272"/>
      <c r="AZ156" s="272"/>
      <c r="BA156" s="272"/>
      <c r="BB156" s="272"/>
    </row>
    <row r="157" spans="1:54" s="311" customFormat="1" ht="15" customHeight="1">
      <c r="A157" s="348"/>
      <c r="B157" s="348"/>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272"/>
      <c r="Y157" s="272"/>
      <c r="Z157" s="272"/>
      <c r="AA157" s="272"/>
      <c r="AB157" s="272"/>
      <c r="AC157" s="272"/>
      <c r="AD157" s="272"/>
      <c r="AE157" s="272"/>
      <c r="AF157" s="272"/>
      <c r="AG157" s="272"/>
      <c r="AH157" s="272"/>
      <c r="AI157" s="272"/>
      <c r="AJ157" s="272"/>
      <c r="AK157" s="272"/>
      <c r="AL157" s="272"/>
      <c r="AM157" s="272"/>
      <c r="AN157" s="272"/>
      <c r="AO157" s="272"/>
      <c r="AP157" s="272"/>
      <c r="AQ157" s="272"/>
      <c r="AR157" s="272"/>
      <c r="AS157" s="272"/>
      <c r="AT157" s="272"/>
      <c r="AU157" s="272"/>
      <c r="AV157" s="272"/>
      <c r="AW157" s="272"/>
      <c r="AX157" s="272"/>
      <c r="AY157" s="272"/>
      <c r="AZ157" s="272"/>
      <c r="BA157" s="272"/>
      <c r="BB157" s="272"/>
    </row>
    <row r="158" spans="1:54" s="311" customFormat="1" ht="15" customHeight="1">
      <c r="A158" s="348"/>
      <c r="B158" s="348"/>
      <c r="C158" s="348"/>
      <c r="D158" s="348"/>
      <c r="E158" s="348"/>
      <c r="F158" s="348"/>
      <c r="G158" s="348"/>
      <c r="H158" s="348"/>
      <c r="I158" s="348"/>
      <c r="J158" s="348"/>
      <c r="K158" s="348"/>
      <c r="L158" s="348"/>
      <c r="M158" s="348"/>
      <c r="N158" s="348"/>
      <c r="O158" s="348"/>
      <c r="P158" s="348"/>
      <c r="Q158" s="348"/>
      <c r="R158" s="348"/>
      <c r="S158" s="348"/>
      <c r="T158" s="348"/>
      <c r="U158" s="348"/>
      <c r="V158" s="348"/>
      <c r="W158" s="348"/>
      <c r="X158" s="272"/>
      <c r="Y158" s="272"/>
      <c r="Z158" s="272"/>
      <c r="AA158" s="272"/>
      <c r="AB158" s="272"/>
      <c r="AC158" s="272"/>
      <c r="AD158" s="272"/>
      <c r="AE158" s="272"/>
      <c r="AF158" s="272"/>
      <c r="AG158" s="272"/>
      <c r="AH158" s="272"/>
      <c r="AI158" s="272"/>
      <c r="AJ158" s="272"/>
      <c r="AK158" s="272"/>
      <c r="AL158" s="272"/>
      <c r="AM158" s="272"/>
      <c r="AN158" s="272"/>
      <c r="AO158" s="272"/>
      <c r="AP158" s="272"/>
      <c r="AQ158" s="272"/>
      <c r="AR158" s="272"/>
      <c r="AS158" s="272"/>
      <c r="AT158" s="272"/>
      <c r="AU158" s="272"/>
      <c r="AV158" s="272"/>
      <c r="AW158" s="272"/>
      <c r="AX158" s="272"/>
      <c r="AY158" s="272"/>
      <c r="AZ158" s="272"/>
      <c r="BA158" s="272"/>
      <c r="BB158" s="272"/>
    </row>
    <row r="159" spans="1:54" s="311" customFormat="1" ht="15" customHeight="1">
      <c r="A159" s="348"/>
      <c r="B159" s="348"/>
      <c r="C159" s="348"/>
      <c r="D159" s="348"/>
      <c r="E159" s="348"/>
      <c r="F159" s="348"/>
      <c r="G159" s="348"/>
      <c r="H159" s="348"/>
      <c r="I159" s="348"/>
      <c r="J159" s="348"/>
      <c r="K159" s="348"/>
      <c r="L159" s="348"/>
      <c r="M159" s="348"/>
      <c r="N159" s="348"/>
      <c r="O159" s="348"/>
      <c r="P159" s="348"/>
      <c r="Q159" s="348"/>
      <c r="R159" s="348"/>
      <c r="S159" s="348"/>
      <c r="T159" s="348"/>
      <c r="U159" s="348"/>
      <c r="V159" s="348"/>
      <c r="W159" s="348"/>
      <c r="X159" s="272"/>
      <c r="Y159" s="272"/>
      <c r="Z159" s="272"/>
      <c r="AA159" s="272"/>
      <c r="AB159" s="272"/>
      <c r="AC159" s="272"/>
      <c r="AD159" s="272"/>
      <c r="AE159" s="272"/>
      <c r="AF159" s="272"/>
      <c r="AG159" s="272"/>
      <c r="AH159" s="272"/>
      <c r="AI159" s="272"/>
      <c r="AJ159" s="272"/>
      <c r="AK159" s="272"/>
      <c r="AL159" s="272"/>
      <c r="AM159" s="272"/>
      <c r="AN159" s="272"/>
      <c r="AO159" s="272"/>
      <c r="AP159" s="272"/>
      <c r="AQ159" s="272"/>
      <c r="AR159" s="272"/>
      <c r="AS159" s="272"/>
      <c r="AT159" s="272"/>
      <c r="AU159" s="272"/>
      <c r="AV159" s="272"/>
      <c r="AW159" s="272"/>
      <c r="AX159" s="272"/>
      <c r="AY159" s="272"/>
      <c r="AZ159" s="272"/>
      <c r="BA159" s="272"/>
      <c r="BB159" s="272"/>
    </row>
    <row r="160" spans="1:54" s="311" customFormat="1" ht="15" customHeight="1">
      <c r="A160" s="348"/>
      <c r="B160" s="348"/>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272"/>
      <c r="Y160" s="272"/>
      <c r="Z160" s="272"/>
      <c r="AA160" s="272"/>
      <c r="AB160" s="272"/>
      <c r="AC160" s="272"/>
      <c r="AD160" s="272"/>
      <c r="AE160" s="272"/>
      <c r="AF160" s="272"/>
      <c r="AG160" s="272"/>
      <c r="AH160" s="272"/>
      <c r="AI160" s="272"/>
      <c r="AJ160" s="272"/>
      <c r="AK160" s="272"/>
      <c r="AL160" s="272"/>
      <c r="AM160" s="272"/>
      <c r="AN160" s="272"/>
      <c r="AO160" s="272"/>
      <c r="AP160" s="272"/>
      <c r="AQ160" s="272"/>
      <c r="AR160" s="272"/>
      <c r="AS160" s="272"/>
      <c r="AT160" s="272"/>
      <c r="AU160" s="272"/>
      <c r="AV160" s="272"/>
      <c r="AW160" s="272"/>
      <c r="AX160" s="272"/>
      <c r="AY160" s="272"/>
      <c r="AZ160" s="272"/>
      <c r="BA160" s="272"/>
      <c r="BB160" s="272"/>
    </row>
    <row r="161" spans="1:54" s="311" customFormat="1" ht="15" customHeight="1">
      <c r="A161" s="348"/>
      <c r="B161" s="348"/>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272"/>
      <c r="Y161" s="272"/>
      <c r="Z161" s="272"/>
      <c r="AA161" s="272"/>
      <c r="AB161" s="272"/>
      <c r="AC161" s="272"/>
      <c r="AD161" s="272"/>
      <c r="AE161" s="272"/>
      <c r="AF161" s="272"/>
      <c r="AG161" s="272"/>
      <c r="AH161" s="272"/>
      <c r="AI161" s="272"/>
      <c r="AJ161" s="272"/>
      <c r="AK161" s="272"/>
      <c r="AL161" s="272"/>
      <c r="AM161" s="272"/>
      <c r="AN161" s="272"/>
      <c r="AO161" s="272"/>
      <c r="AP161" s="272"/>
      <c r="AQ161" s="272"/>
      <c r="AR161" s="272"/>
      <c r="AS161" s="272"/>
      <c r="AT161" s="272"/>
      <c r="AU161" s="272"/>
      <c r="AV161" s="272"/>
      <c r="AW161" s="272"/>
      <c r="AX161" s="272"/>
      <c r="AY161" s="272"/>
      <c r="AZ161" s="272"/>
      <c r="BA161" s="272"/>
      <c r="BB161" s="272"/>
    </row>
    <row r="162" spans="1:54" s="311" customFormat="1" ht="15" customHeight="1">
      <c r="A162" s="348"/>
      <c r="B162" s="348"/>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272"/>
      <c r="Y162" s="272"/>
      <c r="Z162" s="272"/>
      <c r="AA162" s="272"/>
      <c r="AB162" s="272"/>
      <c r="AC162" s="272"/>
      <c r="AD162" s="272"/>
      <c r="AE162" s="272"/>
      <c r="AF162" s="272"/>
      <c r="AG162" s="272"/>
      <c r="AH162" s="272"/>
      <c r="AI162" s="272"/>
      <c r="AJ162" s="272"/>
      <c r="AK162" s="272"/>
      <c r="AL162" s="272"/>
      <c r="AM162" s="272"/>
      <c r="AN162" s="272"/>
      <c r="AO162" s="272"/>
      <c r="AP162" s="272"/>
      <c r="AQ162" s="272"/>
      <c r="AR162" s="272"/>
      <c r="AS162" s="272"/>
      <c r="AT162" s="272"/>
      <c r="AU162" s="272"/>
      <c r="AV162" s="272"/>
      <c r="AW162" s="272"/>
      <c r="AX162" s="272"/>
      <c r="AY162" s="272"/>
      <c r="AZ162" s="272"/>
      <c r="BA162" s="272"/>
      <c r="BB162" s="272"/>
    </row>
    <row r="163" spans="1:54" s="311" customFormat="1" ht="15" customHeight="1">
      <c r="A163" s="348"/>
      <c r="B163" s="348"/>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272"/>
      <c r="Y163" s="272"/>
      <c r="Z163" s="272"/>
      <c r="AA163" s="272"/>
      <c r="AB163" s="272"/>
      <c r="AC163" s="272"/>
      <c r="AD163" s="272"/>
      <c r="AE163" s="272"/>
      <c r="AF163" s="272"/>
      <c r="AG163" s="272"/>
      <c r="AH163" s="272"/>
      <c r="AI163" s="272"/>
      <c r="AJ163" s="272"/>
      <c r="AK163" s="272"/>
      <c r="AL163" s="272"/>
      <c r="AM163" s="272"/>
      <c r="AN163" s="272"/>
      <c r="AO163" s="272"/>
      <c r="AP163" s="272"/>
      <c r="AQ163" s="272"/>
      <c r="AR163" s="272"/>
      <c r="AS163" s="272"/>
      <c r="AT163" s="272"/>
      <c r="AU163" s="272"/>
      <c r="AV163" s="272"/>
      <c r="AW163" s="272"/>
      <c r="AX163" s="272"/>
      <c r="AY163" s="272"/>
      <c r="AZ163" s="272"/>
      <c r="BA163" s="272"/>
      <c r="BB163" s="272"/>
    </row>
    <row r="164" spans="1:54" s="311" customFormat="1" ht="15" customHeight="1">
      <c r="A164" s="348"/>
      <c r="B164" s="348"/>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272"/>
      <c r="Y164" s="272"/>
      <c r="Z164" s="272"/>
      <c r="AA164" s="272"/>
      <c r="AB164" s="272"/>
      <c r="AC164" s="272"/>
      <c r="AD164" s="272"/>
      <c r="AE164" s="272"/>
      <c r="AF164" s="272"/>
      <c r="AG164" s="272"/>
      <c r="AH164" s="272"/>
      <c r="AI164" s="272"/>
      <c r="AJ164" s="272"/>
      <c r="AK164" s="272"/>
      <c r="AL164" s="272"/>
      <c r="AM164" s="272"/>
      <c r="AN164" s="272"/>
      <c r="AO164" s="272"/>
      <c r="AP164" s="272"/>
      <c r="AQ164" s="272"/>
      <c r="AR164" s="272"/>
      <c r="AS164" s="272"/>
      <c r="AT164" s="272"/>
      <c r="AU164" s="272"/>
      <c r="AV164" s="272"/>
      <c r="AW164" s="272"/>
      <c r="AX164" s="272"/>
      <c r="AY164" s="272"/>
      <c r="AZ164" s="272"/>
      <c r="BA164" s="272"/>
      <c r="BB164" s="272"/>
    </row>
    <row r="165" spans="1:54" s="311" customFormat="1" ht="15" customHeight="1">
      <c r="A165" s="348"/>
      <c r="B165" s="348"/>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272"/>
      <c r="Y165" s="272"/>
      <c r="Z165" s="272"/>
      <c r="AA165" s="272"/>
      <c r="AB165" s="272"/>
      <c r="AC165" s="272"/>
      <c r="AD165" s="272"/>
      <c r="AE165" s="272"/>
      <c r="AF165" s="272"/>
      <c r="AG165" s="272"/>
      <c r="AH165" s="272"/>
      <c r="AI165" s="272"/>
      <c r="AJ165" s="272"/>
      <c r="AK165" s="272"/>
      <c r="AL165" s="272"/>
      <c r="AM165" s="272"/>
      <c r="AN165" s="272"/>
      <c r="AO165" s="272"/>
      <c r="AP165" s="272"/>
      <c r="AQ165" s="272"/>
      <c r="AR165" s="272"/>
      <c r="AS165" s="272"/>
      <c r="AT165" s="272"/>
      <c r="AU165" s="272"/>
      <c r="AV165" s="272"/>
      <c r="AW165" s="272"/>
      <c r="AX165" s="272"/>
      <c r="AY165" s="272"/>
      <c r="AZ165" s="272"/>
      <c r="BA165" s="272"/>
      <c r="BB165" s="272"/>
    </row>
    <row r="166" spans="1:54" s="311" customFormat="1" ht="15" customHeight="1">
      <c r="A166" s="348"/>
      <c r="B166" s="348"/>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272"/>
      <c r="Y166" s="272"/>
      <c r="Z166" s="272"/>
      <c r="AA166" s="272"/>
      <c r="AB166" s="272"/>
      <c r="AC166" s="272"/>
      <c r="AD166" s="272"/>
      <c r="AE166" s="272"/>
      <c r="AF166" s="272"/>
      <c r="AG166" s="272"/>
      <c r="AH166" s="272"/>
      <c r="AI166" s="272"/>
      <c r="AJ166" s="272"/>
      <c r="AK166" s="272"/>
      <c r="AL166" s="272"/>
      <c r="AM166" s="272"/>
      <c r="AN166" s="272"/>
      <c r="AO166" s="272"/>
      <c r="AP166" s="272"/>
      <c r="AQ166" s="272"/>
      <c r="AR166" s="272"/>
      <c r="AS166" s="272"/>
      <c r="AT166" s="272"/>
      <c r="AU166" s="272"/>
      <c r="AV166" s="272"/>
      <c r="AW166" s="272"/>
      <c r="AX166" s="272"/>
      <c r="AY166" s="272"/>
      <c r="AZ166" s="272"/>
      <c r="BA166" s="272"/>
      <c r="BB166" s="272"/>
    </row>
    <row r="167" spans="1:54" s="311" customFormat="1" ht="15" customHeight="1">
      <c r="A167" s="348"/>
      <c r="B167" s="348"/>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272"/>
      <c r="Y167" s="272"/>
      <c r="Z167" s="272"/>
      <c r="AA167" s="272"/>
      <c r="AB167" s="272"/>
      <c r="AC167" s="272"/>
      <c r="AD167" s="272"/>
      <c r="AE167" s="272"/>
      <c r="AF167" s="272"/>
      <c r="AG167" s="272"/>
      <c r="AH167" s="272"/>
      <c r="AI167" s="272"/>
      <c r="AJ167" s="272"/>
      <c r="AK167" s="272"/>
      <c r="AL167" s="272"/>
      <c r="AM167" s="272"/>
      <c r="AN167" s="272"/>
      <c r="AO167" s="272"/>
      <c r="AP167" s="272"/>
      <c r="AQ167" s="272"/>
      <c r="AR167" s="272"/>
      <c r="AS167" s="272"/>
      <c r="AT167" s="272"/>
      <c r="AU167" s="272"/>
      <c r="AV167" s="272"/>
      <c r="AW167" s="272"/>
      <c r="AX167" s="272"/>
      <c r="AY167" s="272"/>
      <c r="AZ167" s="272"/>
      <c r="BA167" s="272"/>
      <c r="BB167" s="272"/>
    </row>
    <row r="168" spans="1:54" s="311" customFormat="1" ht="15" customHeight="1">
      <c r="A168" s="348"/>
      <c r="B168" s="348"/>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272"/>
      <c r="Y168" s="272"/>
      <c r="Z168" s="272"/>
      <c r="AA168" s="272"/>
      <c r="AB168" s="272"/>
      <c r="AC168" s="272"/>
      <c r="AD168" s="272"/>
      <c r="AE168" s="272"/>
      <c r="AF168" s="272"/>
      <c r="AG168" s="272"/>
      <c r="AH168" s="272"/>
      <c r="AI168" s="272"/>
      <c r="AJ168" s="272"/>
      <c r="AK168" s="272"/>
      <c r="AL168" s="272"/>
      <c r="AM168" s="272"/>
      <c r="AN168" s="272"/>
      <c r="AO168" s="272"/>
      <c r="AP168" s="272"/>
      <c r="AQ168" s="272"/>
      <c r="AR168" s="272"/>
      <c r="AS168" s="272"/>
      <c r="AT168" s="272"/>
      <c r="AU168" s="272"/>
      <c r="AV168" s="272"/>
      <c r="AW168" s="272"/>
      <c r="AX168" s="272"/>
      <c r="AY168" s="272"/>
      <c r="AZ168" s="272"/>
      <c r="BA168" s="272"/>
      <c r="BB168" s="272"/>
    </row>
    <row r="169" spans="1:54" s="311" customFormat="1" ht="15" customHeight="1">
      <c r="A169" s="348"/>
      <c r="B169" s="348"/>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272"/>
      <c r="Y169" s="272"/>
      <c r="Z169" s="272"/>
      <c r="AA169" s="272"/>
      <c r="AB169" s="272"/>
      <c r="AC169" s="272"/>
      <c r="AD169" s="272"/>
      <c r="AE169" s="272"/>
      <c r="AF169" s="272"/>
      <c r="AG169" s="272"/>
      <c r="AH169" s="272"/>
      <c r="AI169" s="272"/>
      <c r="AJ169" s="272"/>
      <c r="AK169" s="272"/>
      <c r="AL169" s="272"/>
      <c r="AM169" s="272"/>
      <c r="AN169" s="272"/>
      <c r="AO169" s="272"/>
      <c r="AP169" s="272"/>
      <c r="AQ169" s="272"/>
      <c r="AR169" s="272"/>
      <c r="AS169" s="272"/>
      <c r="AT169" s="272"/>
      <c r="AU169" s="272"/>
      <c r="AV169" s="272"/>
      <c r="AW169" s="272"/>
      <c r="AX169" s="272"/>
      <c r="AY169" s="272"/>
      <c r="AZ169" s="272"/>
      <c r="BA169" s="272"/>
      <c r="BB169" s="272"/>
    </row>
    <row r="170" spans="1:54" s="311" customFormat="1" ht="15" customHeight="1">
      <c r="A170" s="348"/>
      <c r="B170" s="348"/>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272"/>
      <c r="Y170" s="272"/>
      <c r="Z170" s="272"/>
      <c r="AA170" s="272"/>
      <c r="AB170" s="272"/>
      <c r="AC170" s="272"/>
      <c r="AD170" s="272"/>
      <c r="AE170" s="272"/>
      <c r="AF170" s="272"/>
      <c r="AG170" s="272"/>
      <c r="AH170" s="272"/>
      <c r="AI170" s="272"/>
      <c r="AJ170" s="272"/>
      <c r="AK170" s="272"/>
      <c r="AL170" s="272"/>
      <c r="AM170" s="272"/>
      <c r="AN170" s="272"/>
      <c r="AO170" s="272"/>
      <c r="AP170" s="272"/>
      <c r="AQ170" s="272"/>
      <c r="AR170" s="272"/>
      <c r="AS170" s="272"/>
      <c r="AT170" s="272"/>
      <c r="AU170" s="272"/>
      <c r="AV170" s="272"/>
      <c r="AW170" s="272"/>
      <c r="AX170" s="272"/>
      <c r="AY170" s="272"/>
      <c r="AZ170" s="272"/>
      <c r="BA170" s="272"/>
      <c r="BB170" s="272"/>
    </row>
    <row r="171" spans="1:54" s="311" customFormat="1" ht="15" customHeight="1">
      <c r="A171" s="348"/>
      <c r="B171" s="348"/>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272"/>
      <c r="Y171" s="272"/>
      <c r="Z171" s="272"/>
      <c r="AA171" s="272"/>
      <c r="AB171" s="272"/>
      <c r="AC171" s="272"/>
      <c r="AD171" s="272"/>
      <c r="AE171" s="272"/>
      <c r="AF171" s="272"/>
      <c r="AG171" s="272"/>
      <c r="AH171" s="272"/>
      <c r="AI171" s="272"/>
      <c r="AJ171" s="272"/>
      <c r="AK171" s="272"/>
      <c r="AL171" s="272"/>
      <c r="AM171" s="272"/>
      <c r="AN171" s="272"/>
      <c r="AO171" s="272"/>
      <c r="AP171" s="272"/>
      <c r="AQ171" s="272"/>
      <c r="AR171" s="272"/>
      <c r="AS171" s="272"/>
      <c r="AT171" s="272"/>
      <c r="AU171" s="272"/>
      <c r="AV171" s="272"/>
      <c r="AW171" s="272"/>
      <c r="AX171" s="272"/>
      <c r="AY171" s="272"/>
      <c r="AZ171" s="272"/>
      <c r="BA171" s="272"/>
      <c r="BB171" s="272"/>
    </row>
    <row r="172" spans="1:54" s="311" customFormat="1" ht="15" customHeight="1">
      <c r="A172" s="348"/>
      <c r="B172" s="348"/>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272"/>
      <c r="Y172" s="272"/>
      <c r="Z172" s="272"/>
      <c r="AA172" s="272"/>
      <c r="AB172" s="272"/>
      <c r="AC172" s="272"/>
      <c r="AD172" s="272"/>
      <c r="AE172" s="272"/>
      <c r="AF172" s="272"/>
      <c r="AG172" s="272"/>
      <c r="AH172" s="272"/>
      <c r="AI172" s="272"/>
      <c r="AJ172" s="272"/>
      <c r="AK172" s="272"/>
      <c r="AL172" s="272"/>
      <c r="AM172" s="272"/>
      <c r="AN172" s="272"/>
      <c r="AO172" s="272"/>
      <c r="AP172" s="272"/>
      <c r="AQ172" s="272"/>
      <c r="AR172" s="272"/>
      <c r="AS172" s="272"/>
      <c r="AT172" s="272"/>
      <c r="AU172" s="272"/>
      <c r="AV172" s="272"/>
      <c r="AW172" s="272"/>
      <c r="AX172" s="272"/>
      <c r="AY172" s="272"/>
      <c r="AZ172" s="272"/>
      <c r="BA172" s="272"/>
      <c r="BB172" s="272"/>
    </row>
    <row r="173" spans="1:54" s="311" customFormat="1" ht="15" customHeight="1">
      <c r="A173" s="348"/>
      <c r="B173" s="348"/>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272"/>
      <c r="Y173" s="272"/>
      <c r="Z173" s="272"/>
      <c r="AA173" s="272"/>
      <c r="AB173" s="272"/>
      <c r="AC173" s="272"/>
      <c r="AD173" s="272"/>
      <c r="AE173" s="272"/>
      <c r="AF173" s="272"/>
      <c r="AG173" s="272"/>
      <c r="AH173" s="272"/>
      <c r="AI173" s="272"/>
      <c r="AJ173" s="272"/>
      <c r="AK173" s="272"/>
      <c r="AL173" s="272"/>
      <c r="AM173" s="272"/>
      <c r="AN173" s="272"/>
      <c r="AO173" s="272"/>
      <c r="AP173" s="272"/>
      <c r="AQ173" s="272"/>
      <c r="AR173" s="272"/>
      <c r="AS173" s="272"/>
      <c r="AT173" s="272"/>
      <c r="AU173" s="272"/>
      <c r="AV173" s="272"/>
      <c r="AW173" s="272"/>
      <c r="AX173" s="272"/>
      <c r="AY173" s="272"/>
      <c r="AZ173" s="272"/>
      <c r="BA173" s="272"/>
      <c r="BB173" s="272"/>
    </row>
    <row r="174" spans="1:54" s="311" customFormat="1" ht="15" customHeight="1">
      <c r="A174" s="348"/>
      <c r="B174" s="348"/>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272"/>
      <c r="Y174" s="272"/>
      <c r="Z174" s="272"/>
      <c r="AA174" s="272"/>
      <c r="AB174" s="272"/>
      <c r="AC174" s="272"/>
      <c r="AD174" s="272"/>
      <c r="AE174" s="272"/>
      <c r="AF174" s="272"/>
      <c r="AG174" s="272"/>
      <c r="AH174" s="272"/>
      <c r="AI174" s="272"/>
      <c r="AJ174" s="272"/>
      <c r="AK174" s="272"/>
      <c r="AL174" s="272"/>
      <c r="AM174" s="272"/>
      <c r="AN174" s="272"/>
      <c r="AO174" s="272"/>
      <c r="AP174" s="272"/>
      <c r="AQ174" s="272"/>
      <c r="AR174" s="272"/>
      <c r="AS174" s="272"/>
      <c r="AT174" s="272"/>
      <c r="AU174" s="272"/>
      <c r="AV174" s="272"/>
      <c r="AW174" s="272"/>
      <c r="AX174" s="272"/>
      <c r="AY174" s="272"/>
      <c r="AZ174" s="272"/>
      <c r="BA174" s="272"/>
      <c r="BB174" s="272"/>
    </row>
    <row r="175" spans="1:54" s="311" customFormat="1" ht="15" customHeight="1">
      <c r="A175" s="348"/>
      <c r="B175" s="348"/>
      <c r="C175" s="348"/>
      <c r="D175" s="348"/>
      <c r="E175" s="348"/>
      <c r="F175" s="348"/>
      <c r="G175" s="348"/>
      <c r="H175" s="348"/>
      <c r="I175" s="348"/>
      <c r="J175" s="348"/>
      <c r="K175" s="348"/>
      <c r="L175" s="348"/>
      <c r="M175" s="348"/>
      <c r="N175" s="348"/>
      <c r="O175" s="348"/>
      <c r="P175" s="348"/>
      <c r="Q175" s="348"/>
      <c r="R175" s="348"/>
      <c r="S175" s="348"/>
      <c r="T175" s="348"/>
      <c r="U175" s="348"/>
      <c r="V175" s="348"/>
      <c r="W175" s="348"/>
      <c r="X175" s="272"/>
      <c r="Y175" s="272"/>
      <c r="Z175" s="272"/>
      <c r="AA175" s="272"/>
      <c r="AB175" s="272"/>
      <c r="AC175" s="272"/>
      <c r="AD175" s="272"/>
      <c r="AE175" s="272"/>
      <c r="AF175" s="272"/>
      <c r="AG175" s="272"/>
      <c r="AH175" s="272"/>
      <c r="AI175" s="272"/>
      <c r="AJ175" s="272"/>
      <c r="AK175" s="272"/>
      <c r="AL175" s="272"/>
      <c r="AM175" s="272"/>
      <c r="AN175" s="272"/>
      <c r="AO175" s="272"/>
      <c r="AP175" s="272"/>
      <c r="AQ175" s="272"/>
      <c r="AR175" s="272"/>
      <c r="AS175" s="272"/>
      <c r="AT175" s="272"/>
      <c r="AU175" s="272"/>
      <c r="AV175" s="272"/>
      <c r="AW175" s="272"/>
      <c r="AX175" s="272"/>
      <c r="AY175" s="272"/>
      <c r="AZ175" s="272"/>
      <c r="BA175" s="272"/>
      <c r="BB175" s="272"/>
    </row>
    <row r="176" spans="1:54" s="311" customFormat="1" ht="15" customHeight="1">
      <c r="A176" s="348"/>
      <c r="B176" s="348"/>
      <c r="C176" s="348"/>
      <c r="D176" s="348"/>
      <c r="E176" s="348"/>
      <c r="F176" s="348"/>
      <c r="G176" s="348"/>
      <c r="H176" s="348"/>
      <c r="I176" s="348"/>
      <c r="J176" s="348"/>
      <c r="K176" s="348"/>
      <c r="L176" s="348"/>
      <c r="M176" s="348"/>
      <c r="N176" s="348"/>
      <c r="O176" s="348"/>
      <c r="P176" s="348"/>
      <c r="Q176" s="348"/>
      <c r="R176" s="348"/>
      <c r="S176" s="348"/>
      <c r="T176" s="348"/>
      <c r="U176" s="348"/>
      <c r="V176" s="348"/>
      <c r="W176" s="348"/>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row>
    <row r="177" spans="1:54" s="311" customFormat="1" ht="15" customHeight="1">
      <c r="A177" s="348"/>
      <c r="B177" s="348"/>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272"/>
      <c r="Y177" s="272"/>
      <c r="Z177" s="272"/>
      <c r="AA177" s="272"/>
      <c r="AB177" s="272"/>
      <c r="AC177" s="272"/>
      <c r="AD177" s="272"/>
      <c r="AE177" s="272"/>
      <c r="AF177" s="272"/>
      <c r="AG177" s="272"/>
      <c r="AH177" s="272"/>
      <c r="AI177" s="272"/>
      <c r="AJ177" s="272"/>
      <c r="AK177" s="272"/>
      <c r="AL177" s="272"/>
      <c r="AM177" s="272"/>
      <c r="AN177" s="272"/>
      <c r="AO177" s="272"/>
      <c r="AP177" s="272"/>
      <c r="AQ177" s="272"/>
      <c r="AR177" s="272"/>
      <c r="AS177" s="272"/>
      <c r="AT177" s="272"/>
      <c r="AU177" s="272"/>
      <c r="AV177" s="272"/>
      <c r="AW177" s="272"/>
      <c r="AX177" s="272"/>
      <c r="AY177" s="272"/>
      <c r="AZ177" s="272"/>
      <c r="BA177" s="272"/>
      <c r="BB177" s="272"/>
    </row>
    <row r="178" spans="1:54" s="311" customFormat="1" ht="15" customHeight="1">
      <c r="A178" s="348"/>
      <c r="B178" s="348"/>
      <c r="C178" s="348"/>
      <c r="D178" s="348"/>
      <c r="E178" s="348"/>
      <c r="F178" s="348"/>
      <c r="G178" s="348"/>
      <c r="H178" s="348"/>
      <c r="I178" s="348"/>
      <c r="J178" s="348"/>
      <c r="K178" s="348"/>
      <c r="L178" s="348"/>
      <c r="M178" s="348"/>
      <c r="N178" s="348"/>
      <c r="O178" s="348"/>
      <c r="P178" s="348"/>
      <c r="Q178" s="348"/>
      <c r="R178" s="348"/>
      <c r="S178" s="348"/>
      <c r="T178" s="348"/>
      <c r="U178" s="348"/>
      <c r="V178" s="348"/>
      <c r="W178" s="348"/>
      <c r="X178" s="272"/>
      <c r="Y178" s="272"/>
      <c r="Z178" s="272"/>
      <c r="AA178" s="272"/>
      <c r="AB178" s="272"/>
      <c r="AC178" s="272"/>
      <c r="AD178" s="272"/>
      <c r="AE178" s="272"/>
      <c r="AF178" s="272"/>
      <c r="AG178" s="272"/>
      <c r="AH178" s="272"/>
      <c r="AI178" s="272"/>
      <c r="AJ178" s="272"/>
      <c r="AK178" s="272"/>
      <c r="AL178" s="272"/>
      <c r="AM178" s="272"/>
      <c r="AN178" s="272"/>
      <c r="AO178" s="272"/>
      <c r="AP178" s="272"/>
      <c r="AQ178" s="272"/>
      <c r="AR178" s="272"/>
      <c r="AS178" s="272"/>
      <c r="AT178" s="272"/>
      <c r="AU178" s="272"/>
      <c r="AV178" s="272"/>
      <c r="AW178" s="272"/>
      <c r="AX178" s="272"/>
      <c r="AY178" s="272"/>
      <c r="AZ178" s="272"/>
      <c r="BA178" s="272"/>
      <c r="BB178" s="272"/>
    </row>
    <row r="179" spans="1:54" s="311" customFormat="1" ht="15" customHeight="1">
      <c r="A179" s="348"/>
      <c r="B179" s="348"/>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272"/>
      <c r="Y179" s="272"/>
      <c r="Z179" s="272"/>
      <c r="AA179" s="272"/>
      <c r="AB179" s="272"/>
      <c r="AC179" s="272"/>
      <c r="AD179" s="272"/>
      <c r="AE179" s="272"/>
      <c r="AF179" s="272"/>
      <c r="AG179" s="272"/>
      <c r="AH179" s="272"/>
      <c r="AI179" s="272"/>
      <c r="AJ179" s="272"/>
      <c r="AK179" s="272"/>
      <c r="AL179" s="272"/>
      <c r="AM179" s="272"/>
      <c r="AN179" s="272"/>
      <c r="AO179" s="272"/>
      <c r="AP179" s="272"/>
      <c r="AQ179" s="272"/>
      <c r="AR179" s="272"/>
      <c r="AS179" s="272"/>
      <c r="AT179" s="272"/>
      <c r="AU179" s="272"/>
      <c r="AV179" s="272"/>
      <c r="AW179" s="272"/>
      <c r="AX179" s="272"/>
      <c r="AY179" s="272"/>
      <c r="AZ179" s="272"/>
      <c r="BA179" s="272"/>
      <c r="BB179" s="272"/>
    </row>
    <row r="180" spans="1:54" s="311" customFormat="1" ht="15" customHeight="1">
      <c r="A180" s="348"/>
      <c r="B180" s="348"/>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272"/>
      <c r="Y180" s="272"/>
      <c r="Z180" s="272"/>
      <c r="AA180" s="272"/>
      <c r="AB180" s="272"/>
      <c r="AC180" s="272"/>
      <c r="AD180" s="272"/>
      <c r="AE180" s="272"/>
      <c r="AF180" s="272"/>
      <c r="AG180" s="272"/>
      <c r="AH180" s="272"/>
      <c r="AI180" s="272"/>
      <c r="AJ180" s="272"/>
      <c r="AK180" s="272"/>
      <c r="AL180" s="272"/>
      <c r="AM180" s="272"/>
      <c r="AN180" s="272"/>
      <c r="AO180" s="272"/>
      <c r="AP180" s="272"/>
      <c r="AQ180" s="272"/>
      <c r="AR180" s="272"/>
      <c r="AS180" s="272"/>
      <c r="AT180" s="272"/>
      <c r="AU180" s="272"/>
      <c r="AV180" s="272"/>
      <c r="AW180" s="272"/>
      <c r="AX180" s="272"/>
      <c r="AY180" s="272"/>
      <c r="AZ180" s="272"/>
      <c r="BA180" s="272"/>
      <c r="BB180" s="272"/>
    </row>
    <row r="181" spans="1:54" s="311" customFormat="1" ht="15" customHeight="1">
      <c r="A181" s="348"/>
      <c r="B181" s="348"/>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272"/>
      <c r="Y181" s="272"/>
      <c r="Z181" s="272"/>
      <c r="AA181" s="272"/>
      <c r="AB181" s="272"/>
      <c r="AC181" s="272"/>
      <c r="AD181" s="272"/>
      <c r="AE181" s="272"/>
      <c r="AF181" s="272"/>
      <c r="AG181" s="272"/>
      <c r="AH181" s="272"/>
      <c r="AI181" s="272"/>
      <c r="AJ181" s="272"/>
      <c r="AK181" s="272"/>
      <c r="AL181" s="272"/>
      <c r="AM181" s="272"/>
      <c r="AN181" s="272"/>
      <c r="AO181" s="272"/>
      <c r="AP181" s="272"/>
      <c r="AQ181" s="272"/>
      <c r="AR181" s="272"/>
      <c r="AS181" s="272"/>
      <c r="AT181" s="272"/>
      <c r="AU181" s="272"/>
      <c r="AV181" s="272"/>
      <c r="AW181" s="272"/>
      <c r="AX181" s="272"/>
      <c r="AY181" s="272"/>
      <c r="AZ181" s="272"/>
      <c r="BA181" s="272"/>
      <c r="BB181" s="272"/>
    </row>
    <row r="182" spans="1:54" s="311" customFormat="1" ht="15" customHeight="1">
      <c r="A182" s="348"/>
      <c r="B182" s="348"/>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272"/>
      <c r="Y182" s="272"/>
      <c r="Z182" s="272"/>
      <c r="AA182" s="272"/>
      <c r="AB182" s="272"/>
      <c r="AC182" s="272"/>
      <c r="AD182" s="272"/>
      <c r="AE182" s="272"/>
      <c r="AF182" s="272"/>
      <c r="AG182" s="272"/>
      <c r="AH182" s="272"/>
      <c r="AI182" s="272"/>
      <c r="AJ182" s="272"/>
      <c r="AK182" s="272"/>
      <c r="AL182" s="272"/>
      <c r="AM182" s="272"/>
      <c r="AN182" s="272"/>
      <c r="AO182" s="272"/>
      <c r="AP182" s="272"/>
      <c r="AQ182" s="272"/>
      <c r="AR182" s="272"/>
      <c r="AS182" s="272"/>
      <c r="AT182" s="272"/>
      <c r="AU182" s="272"/>
      <c r="AV182" s="272"/>
      <c r="AW182" s="272"/>
      <c r="AX182" s="272"/>
      <c r="AY182" s="272"/>
      <c r="AZ182" s="272"/>
      <c r="BA182" s="272"/>
      <c r="BB182" s="272"/>
    </row>
    <row r="183" spans="1:54" s="311" customFormat="1" ht="15" customHeight="1">
      <c r="A183" s="348"/>
      <c r="B183" s="348"/>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272"/>
      <c r="Y183" s="272"/>
      <c r="Z183" s="272"/>
      <c r="AA183" s="272"/>
      <c r="AB183" s="272"/>
      <c r="AC183" s="272"/>
      <c r="AD183" s="272"/>
      <c r="AE183" s="272"/>
      <c r="AF183" s="272"/>
      <c r="AG183" s="272"/>
      <c r="AH183" s="272"/>
      <c r="AI183" s="272"/>
      <c r="AJ183" s="272"/>
      <c r="AK183" s="272"/>
      <c r="AL183" s="272"/>
      <c r="AM183" s="272"/>
      <c r="AN183" s="272"/>
      <c r="AO183" s="272"/>
      <c r="AP183" s="272"/>
      <c r="AQ183" s="272"/>
      <c r="AR183" s="272"/>
      <c r="AS183" s="272"/>
      <c r="AT183" s="272"/>
      <c r="AU183" s="272"/>
      <c r="AV183" s="272"/>
      <c r="AW183" s="272"/>
      <c r="AX183" s="272"/>
      <c r="AY183" s="272"/>
      <c r="AZ183" s="272"/>
      <c r="BA183" s="272"/>
      <c r="BB183" s="272"/>
    </row>
    <row r="184" spans="1:54" s="311" customFormat="1" ht="15" customHeight="1">
      <c r="A184" s="348"/>
      <c r="B184" s="348"/>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272"/>
      <c r="Y184" s="272"/>
      <c r="Z184" s="272"/>
      <c r="AA184" s="272"/>
      <c r="AB184" s="272"/>
      <c r="AC184" s="272"/>
      <c r="AD184" s="272"/>
      <c r="AE184" s="272"/>
      <c r="AF184" s="272"/>
      <c r="AG184" s="272"/>
      <c r="AH184" s="272"/>
      <c r="AI184" s="272"/>
      <c r="AJ184" s="272"/>
      <c r="AK184" s="272"/>
      <c r="AL184" s="272"/>
      <c r="AM184" s="272"/>
      <c r="AN184" s="272"/>
      <c r="AO184" s="272"/>
      <c r="AP184" s="272"/>
      <c r="AQ184" s="272"/>
      <c r="AR184" s="272"/>
      <c r="AS184" s="272"/>
      <c r="AT184" s="272"/>
      <c r="AU184" s="272"/>
      <c r="AV184" s="272"/>
      <c r="AW184" s="272"/>
      <c r="AX184" s="272"/>
      <c r="AY184" s="272"/>
      <c r="AZ184" s="272"/>
      <c r="BA184" s="272"/>
      <c r="BB184" s="272"/>
    </row>
    <row r="185" spans="1:54" s="311" customFormat="1" ht="15" customHeight="1">
      <c r="A185" s="348"/>
      <c r="B185" s="348"/>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272"/>
      <c r="Y185" s="272"/>
      <c r="Z185" s="272"/>
      <c r="AA185" s="272"/>
      <c r="AB185" s="272"/>
      <c r="AC185" s="272"/>
      <c r="AD185" s="272"/>
      <c r="AE185" s="272"/>
      <c r="AF185" s="272"/>
      <c r="AG185" s="272"/>
      <c r="AH185" s="272"/>
      <c r="AI185" s="272"/>
      <c r="AJ185" s="272"/>
      <c r="AK185" s="272"/>
      <c r="AL185" s="272"/>
      <c r="AM185" s="272"/>
      <c r="AN185" s="272"/>
      <c r="AO185" s="272"/>
      <c r="AP185" s="272"/>
      <c r="AQ185" s="272"/>
      <c r="AR185" s="272"/>
      <c r="AS185" s="272"/>
      <c r="AT185" s="272"/>
      <c r="AU185" s="272"/>
      <c r="AV185" s="272"/>
      <c r="AW185" s="272"/>
      <c r="AX185" s="272"/>
      <c r="AY185" s="272"/>
      <c r="AZ185" s="272"/>
      <c r="BA185" s="272"/>
      <c r="BB185" s="272"/>
    </row>
    <row r="186" spans="1:54" s="311" customFormat="1" ht="15" customHeight="1">
      <c r="A186" s="348"/>
      <c r="B186" s="348"/>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272"/>
      <c r="Y186" s="272"/>
      <c r="Z186" s="272"/>
      <c r="AA186" s="272"/>
      <c r="AB186" s="272"/>
      <c r="AC186" s="272"/>
      <c r="AD186" s="272"/>
      <c r="AE186" s="272"/>
      <c r="AF186" s="272"/>
      <c r="AG186" s="272"/>
      <c r="AH186" s="272"/>
      <c r="AI186" s="272"/>
      <c r="AJ186" s="272"/>
      <c r="AK186" s="272"/>
      <c r="AL186" s="272"/>
      <c r="AM186" s="272"/>
      <c r="AN186" s="272"/>
      <c r="AO186" s="272"/>
      <c r="AP186" s="272"/>
      <c r="AQ186" s="272"/>
      <c r="AR186" s="272"/>
      <c r="AS186" s="272"/>
      <c r="AT186" s="272"/>
      <c r="AU186" s="272"/>
      <c r="AV186" s="272"/>
      <c r="AW186" s="272"/>
      <c r="AX186" s="272"/>
      <c r="AY186" s="272"/>
      <c r="AZ186" s="272"/>
      <c r="BA186" s="272"/>
      <c r="BB186" s="272"/>
    </row>
    <row r="187" spans="1:54" s="311" customFormat="1" ht="15" customHeight="1">
      <c r="A187" s="348"/>
      <c r="B187" s="348"/>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272"/>
      <c r="Y187" s="272"/>
      <c r="Z187" s="272"/>
      <c r="AA187" s="272"/>
      <c r="AB187" s="272"/>
      <c r="AC187" s="272"/>
      <c r="AD187" s="272"/>
      <c r="AE187" s="272"/>
      <c r="AF187" s="272"/>
      <c r="AG187" s="272"/>
      <c r="AH187" s="272"/>
      <c r="AI187" s="272"/>
      <c r="AJ187" s="272"/>
      <c r="AK187" s="272"/>
      <c r="AL187" s="272"/>
      <c r="AM187" s="272"/>
      <c r="AN187" s="272"/>
      <c r="AO187" s="272"/>
      <c r="AP187" s="272"/>
      <c r="AQ187" s="272"/>
      <c r="AR187" s="272"/>
      <c r="AS187" s="272"/>
      <c r="AT187" s="272"/>
      <c r="AU187" s="272"/>
      <c r="AV187" s="272"/>
      <c r="AW187" s="272"/>
      <c r="AX187" s="272"/>
      <c r="AY187" s="272"/>
      <c r="AZ187" s="272"/>
      <c r="BA187" s="272"/>
      <c r="BB187" s="272"/>
    </row>
    <row r="188" spans="1:54" s="311" customFormat="1" ht="15" customHeight="1">
      <c r="A188" s="348"/>
      <c r="B188" s="348"/>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272"/>
      <c r="Y188" s="272"/>
      <c r="Z188" s="272"/>
      <c r="AA188" s="272"/>
      <c r="AB188" s="272"/>
      <c r="AC188" s="272"/>
      <c r="AD188" s="272"/>
      <c r="AE188" s="272"/>
      <c r="AF188" s="272"/>
      <c r="AG188" s="272"/>
      <c r="AH188" s="272"/>
      <c r="AI188" s="272"/>
      <c r="AJ188" s="272"/>
      <c r="AK188" s="272"/>
      <c r="AL188" s="272"/>
      <c r="AM188" s="272"/>
      <c r="AN188" s="272"/>
      <c r="AO188" s="272"/>
      <c r="AP188" s="272"/>
      <c r="AQ188" s="272"/>
      <c r="AR188" s="272"/>
      <c r="AS188" s="272"/>
      <c r="AT188" s="272"/>
      <c r="AU188" s="272"/>
      <c r="AV188" s="272"/>
      <c r="AW188" s="272"/>
      <c r="AX188" s="272"/>
      <c r="AY188" s="272"/>
      <c r="AZ188" s="272"/>
      <c r="BA188" s="272"/>
      <c r="BB188" s="272"/>
    </row>
    <row r="189" spans="1:54" s="311" customFormat="1" ht="15" customHeight="1">
      <c r="A189" s="348"/>
      <c r="B189" s="348"/>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272"/>
      <c r="Y189" s="272"/>
      <c r="Z189" s="272"/>
      <c r="AA189" s="272"/>
      <c r="AB189" s="272"/>
      <c r="AC189" s="272"/>
      <c r="AD189" s="272"/>
      <c r="AE189" s="272"/>
      <c r="AF189" s="272"/>
      <c r="AG189" s="272"/>
      <c r="AH189" s="272"/>
      <c r="AI189" s="272"/>
      <c r="AJ189" s="272"/>
      <c r="AK189" s="272"/>
      <c r="AL189" s="272"/>
      <c r="AM189" s="272"/>
      <c r="AN189" s="272"/>
      <c r="AO189" s="272"/>
      <c r="AP189" s="272"/>
      <c r="AQ189" s="272"/>
      <c r="AR189" s="272"/>
      <c r="AS189" s="272"/>
      <c r="AT189" s="272"/>
      <c r="AU189" s="272"/>
      <c r="AV189" s="272"/>
      <c r="AW189" s="272"/>
      <c r="AX189" s="272"/>
      <c r="AY189" s="272"/>
      <c r="AZ189" s="272"/>
      <c r="BA189" s="272"/>
      <c r="BB189" s="272"/>
    </row>
    <row r="190" spans="1:54" s="311" customFormat="1" ht="15" customHeight="1">
      <c r="A190" s="348"/>
      <c r="B190" s="348"/>
      <c r="C190" s="348"/>
      <c r="D190" s="348"/>
      <c r="E190" s="348"/>
      <c r="F190" s="348"/>
      <c r="G190" s="348"/>
      <c r="H190" s="348"/>
      <c r="I190" s="348"/>
      <c r="J190" s="348"/>
      <c r="K190" s="348"/>
      <c r="L190" s="348"/>
      <c r="M190" s="348"/>
      <c r="N190" s="348"/>
      <c r="O190" s="348"/>
      <c r="P190" s="348"/>
      <c r="Q190" s="348"/>
      <c r="R190" s="348"/>
      <c r="S190" s="348"/>
      <c r="T190" s="348"/>
      <c r="U190" s="348"/>
      <c r="V190" s="348"/>
      <c r="W190" s="348"/>
      <c r="X190" s="272"/>
      <c r="Y190" s="272"/>
      <c r="Z190" s="272"/>
      <c r="AA190" s="272"/>
      <c r="AB190" s="272"/>
      <c r="AC190" s="272"/>
      <c r="AD190" s="272"/>
      <c r="AE190" s="272"/>
      <c r="AF190" s="272"/>
      <c r="AG190" s="272"/>
      <c r="AH190" s="272"/>
      <c r="AI190" s="272"/>
      <c r="AJ190" s="272"/>
      <c r="AK190" s="272"/>
      <c r="AL190" s="272"/>
      <c r="AM190" s="272"/>
      <c r="AN190" s="272"/>
      <c r="AO190" s="272"/>
      <c r="AP190" s="272"/>
      <c r="AQ190" s="272"/>
      <c r="AR190" s="272"/>
      <c r="AS190" s="272"/>
      <c r="AT190" s="272"/>
      <c r="AU190" s="272"/>
      <c r="AV190" s="272"/>
      <c r="AW190" s="272"/>
      <c r="AX190" s="272"/>
      <c r="AY190" s="272"/>
      <c r="AZ190" s="272"/>
      <c r="BA190" s="272"/>
      <c r="BB190" s="272"/>
    </row>
    <row r="191" spans="1:54" s="311" customFormat="1" ht="15" customHeight="1">
      <c r="A191" s="348"/>
      <c r="B191" s="348"/>
      <c r="C191" s="348"/>
      <c r="D191" s="348"/>
      <c r="E191" s="348"/>
      <c r="F191" s="348"/>
      <c r="G191" s="348"/>
      <c r="H191" s="348"/>
      <c r="I191" s="348"/>
      <c r="J191" s="348"/>
      <c r="K191" s="348"/>
      <c r="L191" s="348"/>
      <c r="M191" s="348"/>
      <c r="N191" s="348"/>
      <c r="O191" s="348"/>
      <c r="P191" s="348"/>
      <c r="Q191" s="348"/>
      <c r="R191" s="348"/>
      <c r="S191" s="348"/>
      <c r="T191" s="348"/>
      <c r="U191" s="348"/>
      <c r="V191" s="348"/>
      <c r="W191" s="348"/>
      <c r="X191" s="272"/>
      <c r="Y191" s="272"/>
      <c r="Z191" s="272"/>
      <c r="AA191" s="272"/>
      <c r="AB191" s="272"/>
      <c r="AC191" s="272"/>
      <c r="AD191" s="272"/>
      <c r="AE191" s="272"/>
      <c r="AF191" s="272"/>
      <c r="AG191" s="272"/>
      <c r="AH191" s="272"/>
      <c r="AI191" s="272"/>
      <c r="AJ191" s="272"/>
      <c r="AK191" s="272"/>
      <c r="AL191" s="272"/>
      <c r="AM191" s="272"/>
      <c r="AN191" s="272"/>
      <c r="AO191" s="272"/>
      <c r="AP191" s="272"/>
      <c r="AQ191" s="272"/>
      <c r="AR191" s="272"/>
      <c r="AS191" s="272"/>
      <c r="AT191" s="272"/>
      <c r="AU191" s="272"/>
      <c r="AV191" s="272"/>
      <c r="AW191" s="272"/>
      <c r="AX191" s="272"/>
      <c r="AY191" s="272"/>
      <c r="AZ191" s="272"/>
      <c r="BA191" s="272"/>
      <c r="BB191" s="272"/>
    </row>
    <row r="192" spans="1:54" s="311" customFormat="1" ht="15" customHeight="1">
      <c r="A192" s="348"/>
      <c r="B192" s="348"/>
      <c r="C192" s="348"/>
      <c r="D192" s="348"/>
      <c r="E192" s="348"/>
      <c r="F192" s="348"/>
      <c r="G192" s="348"/>
      <c r="H192" s="348"/>
      <c r="I192" s="348"/>
      <c r="J192" s="348"/>
      <c r="K192" s="348"/>
      <c r="L192" s="348"/>
      <c r="M192" s="348"/>
      <c r="N192" s="348"/>
      <c r="O192" s="348"/>
      <c r="P192" s="348"/>
      <c r="Q192" s="348"/>
      <c r="R192" s="348"/>
      <c r="S192" s="348"/>
      <c r="T192" s="348"/>
      <c r="U192" s="348"/>
      <c r="V192" s="348"/>
      <c r="W192" s="348"/>
      <c r="X192" s="272"/>
      <c r="Y192" s="272"/>
      <c r="Z192" s="272"/>
      <c r="AA192" s="272"/>
      <c r="AB192" s="272"/>
      <c r="AC192" s="272"/>
      <c r="AD192" s="272"/>
      <c r="AE192" s="272"/>
      <c r="AF192" s="272"/>
      <c r="AG192" s="272"/>
      <c r="AH192" s="272"/>
      <c r="AI192" s="272"/>
      <c r="AJ192" s="272"/>
      <c r="AK192" s="272"/>
      <c r="AL192" s="272"/>
      <c r="AM192" s="272"/>
      <c r="AN192" s="272"/>
      <c r="AO192" s="272"/>
      <c r="AP192" s="272"/>
      <c r="AQ192" s="272"/>
      <c r="AR192" s="272"/>
      <c r="AS192" s="272"/>
      <c r="AT192" s="272"/>
      <c r="AU192" s="272"/>
      <c r="AV192" s="272"/>
      <c r="AW192" s="272"/>
      <c r="AX192" s="272"/>
      <c r="AY192" s="272"/>
      <c r="AZ192" s="272"/>
      <c r="BA192" s="272"/>
      <c r="BB192" s="272"/>
    </row>
    <row r="193" spans="1:54" s="311" customFormat="1" ht="15" customHeight="1">
      <c r="A193" s="348"/>
      <c r="B193" s="348"/>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272"/>
      <c r="Y193" s="272"/>
      <c r="Z193" s="272"/>
      <c r="AA193" s="272"/>
      <c r="AB193" s="272"/>
      <c r="AC193" s="272"/>
      <c r="AD193" s="272"/>
      <c r="AE193" s="272"/>
      <c r="AF193" s="272"/>
      <c r="AG193" s="272"/>
      <c r="AH193" s="272"/>
      <c r="AI193" s="272"/>
      <c r="AJ193" s="272"/>
      <c r="AK193" s="272"/>
      <c r="AL193" s="272"/>
      <c r="AM193" s="272"/>
      <c r="AN193" s="272"/>
      <c r="AO193" s="272"/>
      <c r="AP193" s="272"/>
      <c r="AQ193" s="272"/>
      <c r="AR193" s="272"/>
      <c r="AS193" s="272"/>
      <c r="AT193" s="272"/>
      <c r="AU193" s="272"/>
      <c r="AV193" s="272"/>
      <c r="AW193" s="272"/>
      <c r="AX193" s="272"/>
      <c r="AY193" s="272"/>
      <c r="AZ193" s="272"/>
      <c r="BA193" s="272"/>
      <c r="BB193" s="272"/>
    </row>
    <row r="194" spans="1:54" s="311" customFormat="1" ht="15" customHeight="1">
      <c r="A194" s="348"/>
      <c r="B194" s="348"/>
      <c r="C194" s="348"/>
      <c r="D194" s="348"/>
      <c r="E194" s="348"/>
      <c r="F194" s="348"/>
      <c r="G194" s="348"/>
      <c r="H194" s="348"/>
      <c r="I194" s="348"/>
      <c r="J194" s="348"/>
      <c r="K194" s="348"/>
      <c r="L194" s="348"/>
      <c r="M194" s="348"/>
      <c r="N194" s="348"/>
      <c r="O194" s="348"/>
      <c r="P194" s="348"/>
      <c r="Q194" s="348"/>
      <c r="R194" s="348"/>
      <c r="S194" s="348"/>
      <c r="T194" s="348"/>
      <c r="U194" s="348"/>
      <c r="V194" s="348"/>
      <c r="W194" s="348"/>
      <c r="X194" s="272"/>
      <c r="Y194" s="272"/>
      <c r="Z194" s="272"/>
      <c r="AA194" s="272"/>
      <c r="AB194" s="272"/>
      <c r="AC194" s="272"/>
      <c r="AD194" s="272"/>
      <c r="AE194" s="272"/>
      <c r="AF194" s="272"/>
      <c r="AG194" s="272"/>
      <c r="AH194" s="272"/>
      <c r="AI194" s="272"/>
      <c r="AJ194" s="272"/>
      <c r="AK194" s="272"/>
      <c r="AL194" s="272"/>
      <c r="AM194" s="272"/>
      <c r="AN194" s="272"/>
      <c r="AO194" s="272"/>
      <c r="AP194" s="272"/>
      <c r="AQ194" s="272"/>
      <c r="AR194" s="272"/>
      <c r="AS194" s="272"/>
      <c r="AT194" s="272"/>
      <c r="AU194" s="272"/>
      <c r="AV194" s="272"/>
      <c r="AW194" s="272"/>
      <c r="AX194" s="272"/>
      <c r="AY194" s="272"/>
      <c r="AZ194" s="272"/>
      <c r="BA194" s="272"/>
      <c r="BB194" s="272"/>
    </row>
    <row r="195" spans="1:54" s="311" customFormat="1" ht="15" customHeight="1">
      <c r="A195" s="348"/>
      <c r="B195" s="348"/>
      <c r="C195" s="348"/>
      <c r="D195" s="348"/>
      <c r="E195" s="348"/>
      <c r="F195" s="348"/>
      <c r="G195" s="348"/>
      <c r="H195" s="348"/>
      <c r="I195" s="348"/>
      <c r="J195" s="348"/>
      <c r="K195" s="348"/>
      <c r="L195" s="348"/>
      <c r="M195" s="348"/>
      <c r="N195" s="348"/>
      <c r="O195" s="348"/>
      <c r="P195" s="348"/>
      <c r="Q195" s="348"/>
      <c r="R195" s="348"/>
      <c r="S195" s="348"/>
      <c r="T195" s="348"/>
      <c r="U195" s="348"/>
      <c r="V195" s="348"/>
      <c r="W195" s="348"/>
      <c r="X195" s="272"/>
      <c r="Y195" s="272"/>
      <c r="Z195" s="272"/>
      <c r="AA195" s="272"/>
      <c r="AB195" s="272"/>
      <c r="AC195" s="272"/>
      <c r="AD195" s="272"/>
      <c r="AE195" s="272"/>
      <c r="AF195" s="272"/>
      <c r="AG195" s="272"/>
      <c r="AH195" s="272"/>
      <c r="AI195" s="272"/>
      <c r="AJ195" s="272"/>
      <c r="AK195" s="272"/>
      <c r="AL195" s="272"/>
      <c r="AM195" s="272"/>
      <c r="AN195" s="272"/>
      <c r="AO195" s="272"/>
      <c r="AP195" s="272"/>
      <c r="AQ195" s="272"/>
      <c r="AR195" s="272"/>
      <c r="AS195" s="272"/>
      <c r="AT195" s="272"/>
      <c r="AU195" s="272"/>
      <c r="AV195" s="272"/>
      <c r="AW195" s="272"/>
      <c r="AX195" s="272"/>
      <c r="AY195" s="272"/>
      <c r="AZ195" s="272"/>
      <c r="BA195" s="272"/>
      <c r="BB195" s="272"/>
    </row>
    <row r="196" spans="1:54" s="311" customFormat="1" ht="15" customHeight="1">
      <c r="A196" s="348"/>
      <c r="B196" s="348"/>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272"/>
      <c r="Y196" s="272"/>
      <c r="Z196" s="272"/>
      <c r="AA196" s="272"/>
      <c r="AB196" s="272"/>
      <c r="AC196" s="272"/>
      <c r="AD196" s="272"/>
      <c r="AE196" s="272"/>
      <c r="AF196" s="272"/>
      <c r="AG196" s="272"/>
      <c r="AH196" s="272"/>
      <c r="AI196" s="272"/>
      <c r="AJ196" s="272"/>
      <c r="AK196" s="272"/>
      <c r="AL196" s="272"/>
      <c r="AM196" s="272"/>
      <c r="AN196" s="272"/>
      <c r="AO196" s="272"/>
      <c r="AP196" s="272"/>
      <c r="AQ196" s="272"/>
      <c r="AR196" s="272"/>
      <c r="AS196" s="272"/>
      <c r="AT196" s="272"/>
      <c r="AU196" s="272"/>
      <c r="AV196" s="272"/>
      <c r="AW196" s="272"/>
      <c r="AX196" s="272"/>
      <c r="AY196" s="272"/>
      <c r="AZ196" s="272"/>
      <c r="BA196" s="272"/>
      <c r="BB196" s="272"/>
    </row>
    <row r="197" spans="1:54" s="311" customFormat="1" ht="15" customHeight="1">
      <c r="A197" s="348"/>
      <c r="B197" s="348"/>
      <c r="C197" s="348"/>
      <c r="D197" s="348"/>
      <c r="E197" s="348"/>
      <c r="F197" s="348"/>
      <c r="G197" s="348"/>
      <c r="H197" s="348"/>
      <c r="I197" s="348"/>
      <c r="J197" s="348"/>
      <c r="K197" s="348"/>
      <c r="L197" s="348"/>
      <c r="M197" s="348"/>
      <c r="N197" s="348"/>
      <c r="O197" s="348"/>
      <c r="P197" s="348"/>
      <c r="Q197" s="348"/>
      <c r="R197" s="348"/>
      <c r="S197" s="348"/>
      <c r="T197" s="348"/>
      <c r="U197" s="348"/>
      <c r="V197" s="348"/>
      <c r="W197" s="348"/>
      <c r="X197" s="272"/>
      <c r="Y197" s="272"/>
      <c r="Z197" s="272"/>
      <c r="AA197" s="272"/>
      <c r="AB197" s="272"/>
      <c r="AC197" s="272"/>
      <c r="AD197" s="272"/>
      <c r="AE197" s="272"/>
      <c r="AF197" s="272"/>
      <c r="AG197" s="272"/>
      <c r="AH197" s="272"/>
      <c r="AI197" s="272"/>
      <c r="AJ197" s="272"/>
      <c r="AK197" s="272"/>
      <c r="AL197" s="272"/>
      <c r="AM197" s="272"/>
      <c r="AN197" s="272"/>
      <c r="AO197" s="272"/>
      <c r="AP197" s="272"/>
      <c r="AQ197" s="272"/>
      <c r="AR197" s="272"/>
      <c r="AS197" s="272"/>
      <c r="AT197" s="272"/>
      <c r="AU197" s="272"/>
      <c r="AV197" s="272"/>
      <c r="AW197" s="272"/>
      <c r="AX197" s="272"/>
      <c r="AY197" s="272"/>
      <c r="AZ197" s="272"/>
      <c r="BA197" s="272"/>
      <c r="BB197" s="272"/>
    </row>
    <row r="198" spans="1:54" s="311" customFormat="1" ht="15" customHeight="1">
      <c r="A198" s="348"/>
      <c r="B198" s="348"/>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272"/>
      <c r="Y198" s="272"/>
      <c r="Z198" s="272"/>
      <c r="AA198" s="272"/>
      <c r="AB198" s="272"/>
      <c r="AC198" s="272"/>
      <c r="AD198" s="272"/>
      <c r="AE198" s="272"/>
      <c r="AF198" s="272"/>
      <c r="AG198" s="272"/>
      <c r="AH198" s="272"/>
      <c r="AI198" s="272"/>
      <c r="AJ198" s="272"/>
      <c r="AK198" s="272"/>
      <c r="AL198" s="272"/>
      <c r="AM198" s="272"/>
      <c r="AN198" s="272"/>
      <c r="AO198" s="272"/>
      <c r="AP198" s="272"/>
      <c r="AQ198" s="272"/>
      <c r="AR198" s="272"/>
      <c r="AS198" s="272"/>
      <c r="AT198" s="272"/>
      <c r="AU198" s="272"/>
      <c r="AV198" s="272"/>
      <c r="AW198" s="272"/>
      <c r="AX198" s="272"/>
      <c r="AY198" s="272"/>
      <c r="AZ198" s="272"/>
      <c r="BA198" s="272"/>
      <c r="BB198" s="272"/>
    </row>
    <row r="199" spans="1:54" s="311" customFormat="1" ht="15" customHeight="1">
      <c r="A199" s="348"/>
      <c r="B199" s="348"/>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272"/>
      <c r="Y199" s="272"/>
      <c r="Z199" s="272"/>
      <c r="AA199" s="272"/>
      <c r="AB199" s="272"/>
      <c r="AC199" s="272"/>
      <c r="AD199" s="272"/>
      <c r="AE199" s="272"/>
      <c r="AF199" s="272"/>
      <c r="AG199" s="272"/>
      <c r="AH199" s="272"/>
      <c r="AI199" s="272"/>
      <c r="AJ199" s="272"/>
      <c r="AK199" s="272"/>
      <c r="AL199" s="272"/>
      <c r="AM199" s="272"/>
      <c r="AN199" s="272"/>
      <c r="AO199" s="272"/>
      <c r="AP199" s="272"/>
      <c r="AQ199" s="272"/>
      <c r="AR199" s="272"/>
      <c r="AS199" s="272"/>
      <c r="AT199" s="272"/>
      <c r="AU199" s="272"/>
      <c r="AV199" s="272"/>
      <c r="AW199" s="272"/>
      <c r="AX199" s="272"/>
      <c r="AY199" s="272"/>
      <c r="AZ199" s="272"/>
      <c r="BA199" s="272"/>
      <c r="BB199" s="272"/>
    </row>
    <row r="200" spans="1:54" s="311" customFormat="1" ht="15" customHeight="1">
      <c r="A200" s="348"/>
      <c r="B200" s="348"/>
      <c r="C200" s="348"/>
      <c r="D200" s="348"/>
      <c r="E200" s="348"/>
      <c r="F200" s="348"/>
      <c r="G200" s="348"/>
      <c r="H200" s="348"/>
      <c r="I200" s="348"/>
      <c r="J200" s="348"/>
      <c r="K200" s="348"/>
      <c r="L200" s="348"/>
      <c r="M200" s="348"/>
      <c r="N200" s="348"/>
      <c r="O200" s="348"/>
      <c r="P200" s="348"/>
      <c r="Q200" s="348"/>
      <c r="R200" s="348"/>
      <c r="S200" s="348"/>
      <c r="T200" s="348"/>
      <c r="U200" s="348"/>
      <c r="V200" s="348"/>
      <c r="W200" s="348"/>
      <c r="X200" s="272"/>
      <c r="Y200" s="272"/>
      <c r="Z200" s="272"/>
      <c r="AA200" s="272"/>
      <c r="AB200" s="272"/>
      <c r="AC200" s="272"/>
      <c r="AD200" s="272"/>
      <c r="AE200" s="272"/>
      <c r="AF200" s="272"/>
      <c r="AG200" s="272"/>
      <c r="AH200" s="272"/>
      <c r="AI200" s="272"/>
      <c r="AJ200" s="272"/>
      <c r="AK200" s="272"/>
      <c r="AL200" s="272"/>
      <c r="AM200" s="272"/>
      <c r="AN200" s="272"/>
      <c r="AO200" s="272"/>
      <c r="AP200" s="272"/>
      <c r="AQ200" s="272"/>
      <c r="AR200" s="272"/>
      <c r="AS200" s="272"/>
      <c r="AT200" s="272"/>
      <c r="AU200" s="272"/>
      <c r="AV200" s="272"/>
      <c r="AW200" s="272"/>
      <c r="AX200" s="272"/>
      <c r="AY200" s="272"/>
      <c r="AZ200" s="272"/>
      <c r="BA200" s="272"/>
      <c r="BB200" s="272"/>
    </row>
    <row r="201" spans="1:54" s="311" customFormat="1" ht="15" customHeight="1">
      <c r="A201" s="348"/>
      <c r="B201" s="348"/>
      <c r="C201" s="348"/>
      <c r="D201" s="348"/>
      <c r="E201" s="348"/>
      <c r="F201" s="348"/>
      <c r="G201" s="348"/>
      <c r="H201" s="348"/>
      <c r="I201" s="348"/>
      <c r="J201" s="348"/>
      <c r="K201" s="348"/>
      <c r="L201" s="348"/>
      <c r="M201" s="348"/>
      <c r="N201" s="348"/>
      <c r="O201" s="348"/>
      <c r="P201" s="348"/>
      <c r="Q201" s="348"/>
      <c r="R201" s="348"/>
      <c r="S201" s="348"/>
      <c r="T201" s="348"/>
      <c r="U201" s="348"/>
      <c r="V201" s="348"/>
      <c r="W201" s="348"/>
      <c r="X201" s="272"/>
      <c r="Y201" s="272"/>
      <c r="Z201" s="272"/>
      <c r="AA201" s="272"/>
      <c r="AB201" s="272"/>
      <c r="AC201" s="272"/>
      <c r="AD201" s="272"/>
      <c r="AE201" s="272"/>
      <c r="AF201" s="272"/>
      <c r="AG201" s="272"/>
      <c r="AH201" s="272"/>
      <c r="AI201" s="272"/>
      <c r="AJ201" s="272"/>
      <c r="AK201" s="272"/>
      <c r="AL201" s="272"/>
      <c r="AM201" s="272"/>
      <c r="AN201" s="272"/>
      <c r="AO201" s="272"/>
      <c r="AP201" s="272"/>
      <c r="AQ201" s="272"/>
      <c r="AR201" s="272"/>
      <c r="AS201" s="272"/>
      <c r="AT201" s="272"/>
      <c r="AU201" s="272"/>
      <c r="AV201" s="272"/>
      <c r="AW201" s="272"/>
      <c r="AX201" s="272"/>
      <c r="AY201" s="272"/>
      <c r="AZ201" s="272"/>
      <c r="BA201" s="272"/>
      <c r="BB201" s="272"/>
    </row>
    <row r="202" spans="1:54" s="311" customFormat="1" ht="15" customHeight="1">
      <c r="A202" s="348"/>
      <c r="B202" s="348"/>
      <c r="C202" s="348"/>
      <c r="D202" s="348"/>
      <c r="E202" s="348"/>
      <c r="F202" s="348"/>
      <c r="G202" s="348"/>
      <c r="H202" s="348"/>
      <c r="I202" s="348"/>
      <c r="J202" s="348"/>
      <c r="K202" s="348"/>
      <c r="L202" s="348"/>
      <c r="M202" s="348"/>
      <c r="N202" s="348"/>
      <c r="O202" s="348"/>
      <c r="P202" s="348"/>
      <c r="Q202" s="348"/>
      <c r="R202" s="348"/>
      <c r="S202" s="348"/>
      <c r="T202" s="348"/>
      <c r="U202" s="348"/>
      <c r="V202" s="348"/>
      <c r="W202" s="348"/>
      <c r="X202" s="272"/>
      <c r="Y202" s="272"/>
      <c r="Z202" s="272"/>
      <c r="AA202" s="272"/>
      <c r="AB202" s="272"/>
      <c r="AC202" s="272"/>
      <c r="AD202" s="272"/>
      <c r="AE202" s="272"/>
      <c r="AF202" s="272"/>
      <c r="AG202" s="272"/>
      <c r="AH202" s="272"/>
      <c r="AI202" s="272"/>
      <c r="AJ202" s="272"/>
      <c r="AK202" s="272"/>
      <c r="AL202" s="272"/>
      <c r="AM202" s="272"/>
      <c r="AN202" s="272"/>
      <c r="AO202" s="272"/>
      <c r="AP202" s="272"/>
      <c r="AQ202" s="272"/>
      <c r="AR202" s="272"/>
      <c r="AS202" s="272"/>
      <c r="AT202" s="272"/>
      <c r="AU202" s="272"/>
      <c r="AV202" s="272"/>
      <c r="AW202" s="272"/>
      <c r="AX202" s="272"/>
      <c r="AY202" s="272"/>
      <c r="AZ202" s="272"/>
      <c r="BA202" s="272"/>
      <c r="BB202" s="272"/>
    </row>
    <row r="203" spans="1:54" s="311" customFormat="1" ht="15" customHeight="1">
      <c r="A203" s="348"/>
      <c r="B203" s="348"/>
      <c r="C203" s="348"/>
      <c r="D203" s="348"/>
      <c r="E203" s="348"/>
      <c r="F203" s="348"/>
      <c r="G203" s="348"/>
      <c r="H203" s="348"/>
      <c r="I203" s="348"/>
      <c r="J203" s="348"/>
      <c r="K203" s="348"/>
      <c r="L203" s="348"/>
      <c r="M203" s="348"/>
      <c r="N203" s="348"/>
      <c r="O203" s="348"/>
      <c r="P203" s="348"/>
      <c r="Q203" s="348"/>
      <c r="R203" s="348"/>
      <c r="S203" s="348"/>
      <c r="T203" s="348"/>
      <c r="U203" s="348"/>
      <c r="V203" s="348"/>
      <c r="W203" s="348"/>
      <c r="X203" s="272"/>
      <c r="Y203" s="272"/>
      <c r="Z203" s="272"/>
      <c r="AA203" s="272"/>
      <c r="AB203" s="272"/>
      <c r="AC203" s="272"/>
      <c r="AD203" s="272"/>
      <c r="AE203" s="272"/>
      <c r="AF203" s="272"/>
      <c r="AG203" s="272"/>
      <c r="AH203" s="272"/>
      <c r="AI203" s="272"/>
      <c r="AJ203" s="272"/>
      <c r="AK203" s="272"/>
      <c r="AL203" s="272"/>
      <c r="AM203" s="272"/>
      <c r="AN203" s="272"/>
      <c r="AO203" s="272"/>
      <c r="AP203" s="272"/>
      <c r="AQ203" s="272"/>
      <c r="AR203" s="272"/>
      <c r="AS203" s="272"/>
      <c r="AT203" s="272"/>
      <c r="AU203" s="272"/>
      <c r="AV203" s="272"/>
      <c r="AW203" s="272"/>
      <c r="AX203" s="272"/>
      <c r="AY203" s="272"/>
      <c r="AZ203" s="272"/>
      <c r="BA203" s="272"/>
      <c r="BB203" s="272"/>
    </row>
    <row r="204" spans="1:54" s="311" customFormat="1" ht="15" customHeight="1">
      <c r="A204" s="348"/>
      <c r="B204" s="348"/>
      <c r="C204" s="348"/>
      <c r="D204" s="348"/>
      <c r="E204" s="348"/>
      <c r="F204" s="348"/>
      <c r="G204" s="348"/>
      <c r="H204" s="348"/>
      <c r="I204" s="348"/>
      <c r="J204" s="348"/>
      <c r="K204" s="348"/>
      <c r="L204" s="348"/>
      <c r="M204" s="348"/>
      <c r="N204" s="348"/>
      <c r="O204" s="348"/>
      <c r="P204" s="348"/>
      <c r="Q204" s="348"/>
      <c r="R204" s="348"/>
      <c r="S204" s="348"/>
      <c r="T204" s="348"/>
      <c r="U204" s="348"/>
      <c r="V204" s="348"/>
      <c r="W204" s="348"/>
      <c r="X204" s="272"/>
      <c r="Y204" s="272"/>
      <c r="Z204" s="272"/>
      <c r="AA204" s="272"/>
      <c r="AB204" s="272"/>
      <c r="AC204" s="272"/>
      <c r="AD204" s="272"/>
      <c r="AE204" s="272"/>
      <c r="AF204" s="272"/>
      <c r="AG204" s="272"/>
      <c r="AH204" s="272"/>
      <c r="AI204" s="272"/>
      <c r="AJ204" s="272"/>
      <c r="AK204" s="272"/>
      <c r="AL204" s="272"/>
      <c r="AM204" s="272"/>
      <c r="AN204" s="272"/>
      <c r="AO204" s="272"/>
      <c r="AP204" s="272"/>
      <c r="AQ204" s="272"/>
      <c r="AR204" s="272"/>
      <c r="AS204" s="272"/>
      <c r="AT204" s="272"/>
      <c r="AU204" s="272"/>
      <c r="AV204" s="272"/>
      <c r="AW204" s="272"/>
      <c r="AX204" s="272"/>
      <c r="AY204" s="272"/>
      <c r="AZ204" s="272"/>
      <c r="BA204" s="272"/>
      <c r="BB204" s="272"/>
    </row>
    <row r="205" spans="1:54" s="311" customFormat="1" ht="15" customHeight="1">
      <c r="A205" s="348"/>
      <c r="B205" s="348"/>
      <c r="C205" s="348"/>
      <c r="D205" s="348"/>
      <c r="E205" s="348"/>
      <c r="F205" s="348"/>
      <c r="G205" s="348"/>
      <c r="H205" s="348"/>
      <c r="I205" s="348"/>
      <c r="J205" s="348"/>
      <c r="K205" s="348"/>
      <c r="L205" s="348"/>
      <c r="M205" s="348"/>
      <c r="N205" s="348"/>
      <c r="O205" s="348"/>
      <c r="P205" s="348"/>
      <c r="Q205" s="348"/>
      <c r="R205" s="348"/>
      <c r="S205" s="348"/>
      <c r="T205" s="348"/>
      <c r="U205" s="348"/>
      <c r="V205" s="348"/>
      <c r="W205" s="348"/>
      <c r="X205" s="272"/>
      <c r="Y205" s="272"/>
      <c r="Z205" s="272"/>
      <c r="AA205" s="272"/>
      <c r="AB205" s="272"/>
      <c r="AC205" s="272"/>
      <c r="AD205" s="272"/>
      <c r="AE205" s="272"/>
      <c r="AF205" s="272"/>
      <c r="AG205" s="272"/>
      <c r="AH205" s="272"/>
      <c r="AI205" s="272"/>
      <c r="AJ205" s="272"/>
      <c r="AK205" s="272"/>
      <c r="AL205" s="272"/>
      <c r="AM205" s="272"/>
      <c r="AN205" s="272"/>
      <c r="AO205" s="272"/>
      <c r="AP205" s="272"/>
      <c r="AQ205" s="272"/>
      <c r="AR205" s="272"/>
      <c r="AS205" s="272"/>
      <c r="AT205" s="272"/>
      <c r="AU205" s="272"/>
      <c r="AV205" s="272"/>
      <c r="AW205" s="272"/>
      <c r="AX205" s="272"/>
      <c r="AY205" s="272"/>
      <c r="AZ205" s="272"/>
      <c r="BA205" s="272"/>
      <c r="BB205" s="272"/>
    </row>
    <row r="206" spans="1:54" s="311" customFormat="1" ht="15" customHeight="1">
      <c r="A206" s="348"/>
      <c r="B206" s="348"/>
      <c r="C206" s="348"/>
      <c r="D206" s="348"/>
      <c r="E206" s="348"/>
      <c r="F206" s="348"/>
      <c r="G206" s="348"/>
      <c r="H206" s="348"/>
      <c r="I206" s="348"/>
      <c r="J206" s="348"/>
      <c r="K206" s="348"/>
      <c r="L206" s="348"/>
      <c r="M206" s="348"/>
      <c r="N206" s="348"/>
      <c r="O206" s="348"/>
      <c r="P206" s="348"/>
      <c r="Q206" s="348"/>
      <c r="R206" s="348"/>
      <c r="S206" s="348"/>
      <c r="T206" s="348"/>
      <c r="U206" s="348"/>
      <c r="V206" s="348"/>
      <c r="W206" s="348"/>
      <c r="X206" s="272"/>
      <c r="Y206" s="272"/>
      <c r="Z206" s="272"/>
      <c r="AA206" s="272"/>
      <c r="AB206" s="272"/>
      <c r="AC206" s="272"/>
      <c r="AD206" s="272"/>
      <c r="AE206" s="272"/>
      <c r="AF206" s="272"/>
      <c r="AG206" s="272"/>
      <c r="AH206" s="272"/>
      <c r="AI206" s="272"/>
      <c r="AJ206" s="272"/>
      <c r="AK206" s="272"/>
      <c r="AL206" s="272"/>
      <c r="AM206" s="272"/>
      <c r="AN206" s="272"/>
      <c r="AO206" s="272"/>
      <c r="AP206" s="272"/>
      <c r="AQ206" s="272"/>
      <c r="AR206" s="272"/>
      <c r="AS206" s="272"/>
      <c r="AT206" s="272"/>
      <c r="AU206" s="272"/>
      <c r="AV206" s="272"/>
      <c r="AW206" s="272"/>
      <c r="AX206" s="272"/>
      <c r="AY206" s="272"/>
      <c r="AZ206" s="272"/>
      <c r="BA206" s="272"/>
      <c r="BB206" s="272"/>
    </row>
    <row r="207" spans="1:54" s="311" customFormat="1" ht="15" customHeight="1">
      <c r="A207" s="348"/>
      <c r="B207" s="348"/>
      <c r="C207" s="348"/>
      <c r="D207" s="348"/>
      <c r="E207" s="348"/>
      <c r="F207" s="348"/>
      <c r="G207" s="348"/>
      <c r="H207" s="348"/>
      <c r="I207" s="348"/>
      <c r="J207" s="348"/>
      <c r="K207" s="348"/>
      <c r="L207" s="348"/>
      <c r="M207" s="348"/>
      <c r="N207" s="348"/>
      <c r="O207" s="348"/>
      <c r="P207" s="348"/>
      <c r="Q207" s="348"/>
      <c r="R207" s="348"/>
      <c r="S207" s="348"/>
      <c r="T207" s="348"/>
      <c r="U207" s="348"/>
      <c r="V207" s="348"/>
      <c r="W207" s="348"/>
      <c r="X207" s="272"/>
      <c r="Y207" s="272"/>
      <c r="Z207" s="272"/>
      <c r="AA207" s="272"/>
      <c r="AB207" s="272"/>
      <c r="AC207" s="272"/>
      <c r="AD207" s="272"/>
      <c r="AE207" s="272"/>
      <c r="AF207" s="272"/>
      <c r="AG207" s="272"/>
      <c r="AH207" s="272"/>
      <c r="AI207" s="272"/>
      <c r="AJ207" s="272"/>
      <c r="AK207" s="272"/>
      <c r="AL207" s="272"/>
      <c r="AM207" s="272"/>
      <c r="AN207" s="272"/>
      <c r="AO207" s="272"/>
      <c r="AP207" s="272"/>
      <c r="AQ207" s="272"/>
      <c r="AR207" s="272"/>
      <c r="AS207" s="272"/>
      <c r="AT207" s="272"/>
      <c r="AU207" s="272"/>
      <c r="AV207" s="272"/>
      <c r="AW207" s="272"/>
      <c r="AX207" s="272"/>
      <c r="AY207" s="272"/>
      <c r="AZ207" s="272"/>
      <c r="BA207" s="272"/>
      <c r="BB207" s="272"/>
    </row>
    <row r="208" spans="1:54" s="311" customFormat="1" ht="15" customHeight="1">
      <c r="A208" s="348"/>
      <c r="B208" s="348"/>
      <c r="C208" s="348"/>
      <c r="D208" s="348"/>
      <c r="E208" s="348"/>
      <c r="F208" s="348"/>
      <c r="G208" s="348"/>
      <c r="H208" s="348"/>
      <c r="I208" s="348"/>
      <c r="J208" s="348"/>
      <c r="K208" s="348"/>
      <c r="L208" s="348"/>
      <c r="M208" s="348"/>
      <c r="N208" s="348"/>
      <c r="O208" s="348"/>
      <c r="P208" s="348"/>
      <c r="Q208" s="348"/>
      <c r="R208" s="348"/>
      <c r="S208" s="348"/>
      <c r="T208" s="348"/>
      <c r="U208" s="348"/>
      <c r="V208" s="348"/>
      <c r="W208" s="348"/>
      <c r="X208" s="272"/>
      <c r="Y208" s="272"/>
      <c r="Z208" s="272"/>
      <c r="AA208" s="272"/>
      <c r="AB208" s="272"/>
      <c r="AC208" s="272"/>
      <c r="AD208" s="272"/>
      <c r="AE208" s="272"/>
      <c r="AF208" s="272"/>
      <c r="AG208" s="272"/>
      <c r="AH208" s="272"/>
      <c r="AI208" s="272"/>
      <c r="AJ208" s="272"/>
      <c r="AK208" s="272"/>
      <c r="AL208" s="272"/>
      <c r="AM208" s="272"/>
      <c r="AN208" s="272"/>
      <c r="AO208" s="272"/>
      <c r="AP208" s="272"/>
      <c r="AQ208" s="272"/>
      <c r="AR208" s="272"/>
      <c r="AS208" s="272"/>
      <c r="AT208" s="272"/>
      <c r="AU208" s="272"/>
      <c r="AV208" s="272"/>
      <c r="AW208" s="272"/>
      <c r="AX208" s="272"/>
      <c r="AY208" s="272"/>
      <c r="AZ208" s="272"/>
      <c r="BA208" s="272"/>
      <c r="BB208" s="272"/>
    </row>
    <row r="209" spans="1:54" s="311" customFormat="1" ht="15" customHeight="1">
      <c r="A209" s="348"/>
      <c r="B209" s="348"/>
      <c r="C209" s="348"/>
      <c r="D209" s="348"/>
      <c r="E209" s="348"/>
      <c r="F209" s="348"/>
      <c r="G209" s="348"/>
      <c r="H209" s="348"/>
      <c r="I209" s="348"/>
      <c r="J209" s="348"/>
      <c r="K209" s="348"/>
      <c r="L209" s="348"/>
      <c r="M209" s="348"/>
      <c r="N209" s="348"/>
      <c r="O209" s="348"/>
      <c r="P209" s="348"/>
      <c r="Q209" s="348"/>
      <c r="R209" s="348"/>
      <c r="S209" s="348"/>
      <c r="T209" s="348"/>
      <c r="U209" s="348"/>
      <c r="V209" s="348"/>
      <c r="W209" s="348"/>
      <c r="X209" s="272"/>
      <c r="Y209" s="272"/>
      <c r="Z209" s="272"/>
      <c r="AA209" s="272"/>
      <c r="AB209" s="272"/>
      <c r="AC209" s="272"/>
      <c r="AD209" s="272"/>
      <c r="AE209" s="272"/>
      <c r="AF209" s="272"/>
      <c r="AG209" s="272"/>
      <c r="AH209" s="272"/>
      <c r="AI209" s="272"/>
      <c r="AJ209" s="272"/>
      <c r="AK209" s="272"/>
      <c r="AL209" s="272"/>
      <c r="AM209" s="272"/>
      <c r="AN209" s="272"/>
      <c r="AO209" s="272"/>
      <c r="AP209" s="272"/>
      <c r="AQ209" s="272"/>
      <c r="AR209" s="272"/>
      <c r="AS209" s="272"/>
      <c r="AT209" s="272"/>
      <c r="AU209" s="272"/>
      <c r="AV209" s="272"/>
      <c r="AW209" s="272"/>
      <c r="AX209" s="272"/>
      <c r="AY209" s="272"/>
      <c r="AZ209" s="272"/>
      <c r="BA209" s="272"/>
      <c r="BB209" s="272"/>
    </row>
    <row r="210" spans="1:54" s="311" customFormat="1" ht="15" customHeight="1">
      <c r="A210" s="348"/>
      <c r="B210" s="348"/>
      <c r="C210" s="348"/>
      <c r="D210" s="348"/>
      <c r="E210" s="348"/>
      <c r="F210" s="348"/>
      <c r="G210" s="348"/>
      <c r="H210" s="348"/>
      <c r="I210" s="348"/>
      <c r="J210" s="348"/>
      <c r="K210" s="348"/>
      <c r="L210" s="348"/>
      <c r="M210" s="348"/>
      <c r="N210" s="348"/>
      <c r="O210" s="348"/>
      <c r="P210" s="348"/>
      <c r="Q210" s="348"/>
      <c r="R210" s="348"/>
      <c r="S210" s="348"/>
      <c r="T210" s="348"/>
      <c r="U210" s="348"/>
      <c r="V210" s="348"/>
      <c r="W210" s="348"/>
      <c r="X210" s="272"/>
      <c r="Y210" s="272"/>
      <c r="Z210" s="272"/>
      <c r="AA210" s="272"/>
      <c r="AB210" s="272"/>
      <c r="AC210" s="272"/>
      <c r="AD210" s="272"/>
      <c r="AE210" s="272"/>
      <c r="AF210" s="272"/>
      <c r="AG210" s="272"/>
      <c r="AH210" s="272"/>
      <c r="AI210" s="272"/>
      <c r="AJ210" s="272"/>
      <c r="AK210" s="272"/>
      <c r="AL210" s="272"/>
      <c r="AM210" s="272"/>
      <c r="AN210" s="272"/>
      <c r="AO210" s="272"/>
      <c r="AP210" s="272"/>
      <c r="AQ210" s="272"/>
      <c r="AR210" s="272"/>
      <c r="AS210" s="272"/>
      <c r="AT210" s="272"/>
      <c r="AU210" s="272"/>
      <c r="AV210" s="272"/>
      <c r="AW210" s="272"/>
      <c r="AX210" s="272"/>
      <c r="AY210" s="272"/>
      <c r="AZ210" s="272"/>
      <c r="BA210" s="272"/>
      <c r="BB210" s="272"/>
    </row>
    <row r="211" spans="1:54" s="311" customFormat="1" ht="15" customHeight="1">
      <c r="A211" s="348"/>
      <c r="B211" s="348"/>
      <c r="C211" s="348"/>
      <c r="D211" s="348"/>
      <c r="E211" s="348"/>
      <c r="F211" s="348"/>
      <c r="G211" s="348"/>
      <c r="H211" s="348"/>
      <c r="I211" s="348"/>
      <c r="J211" s="348"/>
      <c r="K211" s="348"/>
      <c r="L211" s="348"/>
      <c r="M211" s="348"/>
      <c r="N211" s="348"/>
      <c r="O211" s="348"/>
      <c r="P211" s="348"/>
      <c r="Q211" s="348"/>
      <c r="R211" s="348"/>
      <c r="S211" s="348"/>
      <c r="T211" s="348"/>
      <c r="U211" s="348"/>
      <c r="V211" s="348"/>
      <c r="W211" s="348"/>
      <c r="X211" s="272"/>
      <c r="Y211" s="272"/>
      <c r="Z211" s="272"/>
      <c r="AA211" s="272"/>
      <c r="AB211" s="272"/>
      <c r="AC211" s="272"/>
      <c r="AD211" s="272"/>
      <c r="AE211" s="272"/>
      <c r="AF211" s="272"/>
      <c r="AG211" s="272"/>
      <c r="AH211" s="272"/>
      <c r="AI211" s="272"/>
      <c r="AJ211" s="272"/>
      <c r="AK211" s="272"/>
      <c r="AL211" s="272"/>
      <c r="AM211" s="272"/>
      <c r="AN211" s="272"/>
      <c r="AO211" s="272"/>
      <c r="AP211" s="272"/>
      <c r="AQ211" s="272"/>
      <c r="AR211" s="272"/>
      <c r="AS211" s="272"/>
      <c r="AT211" s="272"/>
      <c r="AU211" s="272"/>
      <c r="AV211" s="272"/>
      <c r="AW211" s="272"/>
      <c r="AX211" s="272"/>
      <c r="AY211" s="272"/>
      <c r="AZ211" s="272"/>
      <c r="BA211" s="272"/>
      <c r="BB211" s="272"/>
    </row>
    <row r="212" spans="1:54" s="311" customFormat="1" ht="15" customHeight="1">
      <c r="A212" s="348"/>
      <c r="B212" s="348"/>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272"/>
      <c r="Y212" s="272"/>
      <c r="Z212" s="272"/>
      <c r="AA212" s="272"/>
      <c r="AB212" s="272"/>
      <c r="AC212" s="272"/>
      <c r="AD212" s="272"/>
      <c r="AE212" s="272"/>
      <c r="AF212" s="272"/>
      <c r="AG212" s="272"/>
      <c r="AH212" s="272"/>
      <c r="AI212" s="272"/>
      <c r="AJ212" s="272"/>
      <c r="AK212" s="272"/>
      <c r="AL212" s="272"/>
      <c r="AM212" s="272"/>
      <c r="AN212" s="272"/>
      <c r="AO212" s="272"/>
      <c r="AP212" s="272"/>
      <c r="AQ212" s="272"/>
      <c r="AR212" s="272"/>
      <c r="AS212" s="272"/>
      <c r="AT212" s="272"/>
      <c r="AU212" s="272"/>
      <c r="AV212" s="272"/>
      <c r="AW212" s="272"/>
      <c r="AX212" s="272"/>
      <c r="AY212" s="272"/>
      <c r="AZ212" s="272"/>
      <c r="BA212" s="272"/>
      <c r="BB212" s="272"/>
    </row>
    <row r="213" spans="1:54" s="311" customFormat="1" ht="15" customHeight="1">
      <c r="A213" s="348"/>
      <c r="B213" s="348"/>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272"/>
      <c r="Y213" s="272"/>
      <c r="Z213" s="272"/>
      <c r="AA213" s="272"/>
      <c r="AB213" s="272"/>
      <c r="AC213" s="272"/>
      <c r="AD213" s="272"/>
      <c r="AE213" s="272"/>
      <c r="AF213" s="272"/>
      <c r="AG213" s="272"/>
      <c r="AH213" s="272"/>
      <c r="AI213" s="272"/>
      <c r="AJ213" s="272"/>
      <c r="AK213" s="272"/>
      <c r="AL213" s="272"/>
      <c r="AM213" s="272"/>
      <c r="AN213" s="272"/>
      <c r="AO213" s="272"/>
      <c r="AP213" s="272"/>
      <c r="AQ213" s="272"/>
      <c r="AR213" s="272"/>
      <c r="AS213" s="272"/>
      <c r="AT213" s="272"/>
      <c r="AU213" s="272"/>
      <c r="AV213" s="272"/>
      <c r="AW213" s="272"/>
      <c r="AX213" s="272"/>
      <c r="AY213" s="272"/>
      <c r="AZ213" s="272"/>
      <c r="BA213" s="272"/>
      <c r="BB213" s="272"/>
    </row>
    <row r="214" spans="1:54" s="311" customFormat="1" ht="15" customHeight="1">
      <c r="A214" s="348"/>
      <c r="B214" s="348"/>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272"/>
      <c r="Y214" s="272"/>
      <c r="Z214" s="272"/>
      <c r="AA214" s="272"/>
      <c r="AB214" s="272"/>
      <c r="AC214" s="272"/>
      <c r="AD214" s="272"/>
      <c r="AE214" s="272"/>
      <c r="AF214" s="272"/>
      <c r="AG214" s="272"/>
      <c r="AH214" s="272"/>
      <c r="AI214" s="272"/>
      <c r="AJ214" s="272"/>
      <c r="AK214" s="272"/>
      <c r="AL214" s="272"/>
      <c r="AM214" s="272"/>
      <c r="AN214" s="272"/>
      <c r="AO214" s="272"/>
      <c r="AP214" s="272"/>
      <c r="AQ214" s="272"/>
      <c r="AR214" s="272"/>
      <c r="AS214" s="272"/>
      <c r="AT214" s="272"/>
      <c r="AU214" s="272"/>
      <c r="AV214" s="272"/>
      <c r="AW214" s="272"/>
      <c r="AX214" s="272"/>
      <c r="AY214" s="272"/>
      <c r="AZ214" s="272"/>
      <c r="BA214" s="272"/>
      <c r="BB214" s="272"/>
    </row>
    <row r="215" spans="1:54" s="311" customFormat="1" ht="15" customHeight="1">
      <c r="A215" s="348"/>
      <c r="B215" s="348"/>
      <c r="C215" s="348"/>
      <c r="D215" s="348"/>
      <c r="E215" s="348"/>
      <c r="F215" s="348"/>
      <c r="G215" s="348"/>
      <c r="H215" s="348"/>
      <c r="I215" s="348"/>
      <c r="J215" s="348"/>
      <c r="K215" s="348"/>
      <c r="L215" s="348"/>
      <c r="M215" s="348"/>
      <c r="N215" s="348"/>
      <c r="O215" s="348"/>
      <c r="P215" s="348"/>
      <c r="Q215" s="348"/>
      <c r="R215" s="348"/>
      <c r="S215" s="348"/>
      <c r="T215" s="348"/>
      <c r="U215" s="348"/>
      <c r="V215" s="348"/>
      <c r="W215" s="348"/>
      <c r="X215" s="272"/>
      <c r="Y215" s="272"/>
      <c r="Z215" s="272"/>
      <c r="AA215" s="272"/>
      <c r="AB215" s="272"/>
      <c r="AC215" s="272"/>
      <c r="AD215" s="272"/>
      <c r="AE215" s="272"/>
      <c r="AF215" s="272"/>
      <c r="AG215" s="272"/>
      <c r="AH215" s="272"/>
      <c r="AI215" s="272"/>
      <c r="AJ215" s="272"/>
      <c r="AK215" s="272"/>
      <c r="AL215" s="272"/>
      <c r="AM215" s="272"/>
      <c r="AN215" s="272"/>
      <c r="AO215" s="272"/>
      <c r="AP215" s="272"/>
      <c r="AQ215" s="272"/>
      <c r="AR215" s="272"/>
      <c r="AS215" s="272"/>
      <c r="AT215" s="272"/>
      <c r="AU215" s="272"/>
      <c r="AV215" s="272"/>
      <c r="AW215" s="272"/>
      <c r="AX215" s="272"/>
      <c r="AY215" s="272"/>
      <c r="AZ215" s="272"/>
      <c r="BA215" s="272"/>
      <c r="BB215" s="272"/>
    </row>
    <row r="216" spans="1:54" s="311" customFormat="1" ht="15" customHeight="1">
      <c r="A216" s="348"/>
      <c r="B216" s="348"/>
      <c r="C216" s="348"/>
      <c r="D216" s="348"/>
      <c r="E216" s="348"/>
      <c r="F216" s="348"/>
      <c r="G216" s="348"/>
      <c r="H216" s="348"/>
      <c r="I216" s="348"/>
      <c r="J216" s="348"/>
      <c r="K216" s="348"/>
      <c r="L216" s="348"/>
      <c r="M216" s="348"/>
      <c r="N216" s="348"/>
      <c r="O216" s="348"/>
      <c r="P216" s="348"/>
      <c r="Q216" s="348"/>
      <c r="R216" s="348"/>
      <c r="S216" s="348"/>
      <c r="T216" s="348"/>
      <c r="U216" s="348"/>
      <c r="V216" s="348"/>
      <c r="W216" s="348"/>
      <c r="X216" s="272"/>
      <c r="Y216" s="272"/>
      <c r="Z216" s="272"/>
      <c r="AA216" s="272"/>
      <c r="AB216" s="272"/>
      <c r="AC216" s="272"/>
      <c r="AD216" s="272"/>
      <c r="AE216" s="272"/>
      <c r="AF216" s="272"/>
      <c r="AG216" s="272"/>
      <c r="AH216" s="272"/>
      <c r="AI216" s="272"/>
      <c r="AJ216" s="272"/>
      <c r="AK216" s="272"/>
      <c r="AL216" s="272"/>
      <c r="AM216" s="272"/>
      <c r="AN216" s="272"/>
      <c r="AO216" s="272"/>
      <c r="AP216" s="272"/>
      <c r="AQ216" s="272"/>
      <c r="AR216" s="272"/>
      <c r="AS216" s="272"/>
      <c r="AT216" s="272"/>
      <c r="AU216" s="272"/>
      <c r="AV216" s="272"/>
      <c r="AW216" s="272"/>
      <c r="AX216" s="272"/>
      <c r="AY216" s="272"/>
      <c r="AZ216" s="272"/>
      <c r="BA216" s="272"/>
      <c r="BB216" s="272"/>
    </row>
    <row r="217" spans="1:54" s="311" customFormat="1" ht="15" customHeight="1">
      <c r="A217" s="348"/>
      <c r="B217" s="348"/>
      <c r="C217" s="348"/>
      <c r="D217" s="348"/>
      <c r="E217" s="348"/>
      <c r="F217" s="348"/>
      <c r="G217" s="348"/>
      <c r="H217" s="348"/>
      <c r="I217" s="348"/>
      <c r="J217" s="348"/>
      <c r="K217" s="348"/>
      <c r="L217" s="348"/>
      <c r="M217" s="348"/>
      <c r="N217" s="348"/>
      <c r="O217" s="348"/>
      <c r="P217" s="348"/>
      <c r="Q217" s="348"/>
      <c r="R217" s="348"/>
      <c r="S217" s="348"/>
      <c r="T217" s="348"/>
      <c r="U217" s="348"/>
      <c r="V217" s="348"/>
      <c r="W217" s="348"/>
      <c r="X217" s="272"/>
      <c r="Y217" s="272"/>
      <c r="Z217" s="272"/>
      <c r="AA217" s="272"/>
      <c r="AB217" s="272"/>
      <c r="AC217" s="272"/>
      <c r="AD217" s="272"/>
      <c r="AE217" s="272"/>
      <c r="AF217" s="272"/>
      <c r="AG217" s="272"/>
      <c r="AH217" s="272"/>
      <c r="AI217" s="272"/>
      <c r="AJ217" s="272"/>
      <c r="AK217" s="272"/>
      <c r="AL217" s="272"/>
      <c r="AM217" s="272"/>
      <c r="AN217" s="272"/>
      <c r="AO217" s="272"/>
      <c r="AP217" s="272"/>
      <c r="AQ217" s="272"/>
      <c r="AR217" s="272"/>
      <c r="AS217" s="272"/>
      <c r="AT217" s="272"/>
      <c r="AU217" s="272"/>
      <c r="AV217" s="272"/>
      <c r="AW217" s="272"/>
      <c r="AX217" s="272"/>
      <c r="AY217" s="272"/>
      <c r="AZ217" s="272"/>
      <c r="BA217" s="272"/>
      <c r="BB217" s="272"/>
    </row>
    <row r="218" spans="1:54" s="311" customFormat="1" ht="15" customHeight="1">
      <c r="A218" s="348"/>
      <c r="B218" s="348"/>
      <c r="C218" s="348"/>
      <c r="D218" s="348"/>
      <c r="E218" s="348"/>
      <c r="F218" s="348"/>
      <c r="G218" s="348"/>
      <c r="H218" s="348"/>
      <c r="I218" s="348"/>
      <c r="J218" s="348"/>
      <c r="K218" s="348"/>
      <c r="L218" s="348"/>
      <c r="M218" s="348"/>
      <c r="N218" s="348"/>
      <c r="O218" s="348"/>
      <c r="P218" s="348"/>
      <c r="Q218" s="348"/>
      <c r="R218" s="348"/>
      <c r="S218" s="348"/>
      <c r="T218" s="348"/>
      <c r="U218" s="348"/>
      <c r="V218" s="348"/>
      <c r="W218" s="348"/>
      <c r="X218" s="272"/>
      <c r="Y218" s="272"/>
      <c r="Z218" s="272"/>
      <c r="AA218" s="272"/>
      <c r="AB218" s="272"/>
      <c r="AC218" s="272"/>
      <c r="AD218" s="272"/>
      <c r="AE218" s="272"/>
      <c r="AF218" s="272"/>
      <c r="AG218" s="272"/>
      <c r="AH218" s="272"/>
      <c r="AI218" s="272"/>
      <c r="AJ218" s="272"/>
      <c r="AK218" s="272"/>
      <c r="AL218" s="272"/>
      <c r="AM218" s="272"/>
      <c r="AN218" s="272"/>
      <c r="AO218" s="272"/>
      <c r="AP218" s="272"/>
      <c r="AQ218" s="272"/>
      <c r="AR218" s="272"/>
      <c r="AS218" s="272"/>
      <c r="AT218" s="272"/>
      <c r="AU218" s="272"/>
      <c r="AV218" s="272"/>
      <c r="AW218" s="272"/>
      <c r="AX218" s="272"/>
      <c r="AY218" s="272"/>
      <c r="AZ218" s="272"/>
      <c r="BA218" s="272"/>
      <c r="BB218" s="272"/>
    </row>
    <row r="219" spans="1:54" s="311" customFormat="1" ht="15" customHeight="1">
      <c r="A219" s="348"/>
      <c r="B219" s="348"/>
      <c r="C219" s="348"/>
      <c r="D219" s="348"/>
      <c r="E219" s="348"/>
      <c r="F219" s="348"/>
      <c r="G219" s="348"/>
      <c r="H219" s="348"/>
      <c r="I219" s="348"/>
      <c r="J219" s="348"/>
      <c r="K219" s="348"/>
      <c r="L219" s="348"/>
      <c r="M219" s="348"/>
      <c r="N219" s="348"/>
      <c r="O219" s="348"/>
      <c r="P219" s="348"/>
      <c r="Q219" s="348"/>
      <c r="R219" s="348"/>
      <c r="S219" s="348"/>
      <c r="T219" s="348"/>
      <c r="U219" s="348"/>
      <c r="V219" s="348"/>
      <c r="W219" s="348"/>
      <c r="X219" s="272"/>
      <c r="Y219" s="272"/>
      <c r="Z219" s="272"/>
      <c r="AA219" s="272"/>
      <c r="AB219" s="272"/>
      <c r="AC219" s="272"/>
      <c r="AD219" s="272"/>
      <c r="AE219" s="272"/>
      <c r="AF219" s="272"/>
      <c r="AG219" s="272"/>
      <c r="AH219" s="272"/>
      <c r="AI219" s="272"/>
      <c r="AJ219" s="272"/>
      <c r="AK219" s="272"/>
      <c r="AL219" s="272"/>
      <c r="AM219" s="272"/>
      <c r="AN219" s="272"/>
      <c r="AO219" s="272"/>
      <c r="AP219" s="272"/>
      <c r="AQ219" s="272"/>
      <c r="AR219" s="272"/>
      <c r="AS219" s="272"/>
      <c r="AT219" s="272"/>
      <c r="AU219" s="272"/>
      <c r="AV219" s="272"/>
      <c r="AW219" s="272"/>
      <c r="AX219" s="272"/>
      <c r="AY219" s="272"/>
      <c r="AZ219" s="272"/>
      <c r="BA219" s="272"/>
      <c r="BB219" s="272"/>
    </row>
    <row r="220" spans="1:54" s="311" customFormat="1" ht="15" customHeight="1">
      <c r="A220" s="348"/>
      <c r="B220" s="348"/>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272"/>
      <c r="Y220" s="272"/>
      <c r="Z220" s="272"/>
      <c r="AA220" s="272"/>
      <c r="AB220" s="272"/>
      <c r="AC220" s="272"/>
      <c r="AD220" s="272"/>
      <c r="AE220" s="272"/>
      <c r="AF220" s="272"/>
      <c r="AG220" s="272"/>
      <c r="AH220" s="272"/>
      <c r="AI220" s="272"/>
      <c r="AJ220" s="272"/>
      <c r="AK220" s="272"/>
      <c r="AL220" s="272"/>
      <c r="AM220" s="272"/>
      <c r="AN220" s="272"/>
      <c r="AO220" s="272"/>
      <c r="AP220" s="272"/>
      <c r="AQ220" s="272"/>
      <c r="AR220" s="272"/>
      <c r="AS220" s="272"/>
      <c r="AT220" s="272"/>
      <c r="AU220" s="272"/>
      <c r="AV220" s="272"/>
      <c r="AW220" s="272"/>
      <c r="AX220" s="272"/>
      <c r="AY220" s="272"/>
      <c r="AZ220" s="272"/>
      <c r="BA220" s="272"/>
      <c r="BB220" s="272"/>
    </row>
    <row r="221" spans="1:54" s="311" customFormat="1" ht="15" customHeight="1">
      <c r="A221" s="348"/>
      <c r="B221" s="348"/>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272"/>
      <c r="Y221" s="272"/>
      <c r="Z221" s="272"/>
      <c r="AA221" s="272"/>
      <c r="AB221" s="272"/>
      <c r="AC221" s="272"/>
      <c r="AD221" s="272"/>
      <c r="AE221" s="272"/>
      <c r="AF221" s="272"/>
      <c r="AG221" s="272"/>
      <c r="AH221" s="272"/>
      <c r="AI221" s="272"/>
      <c r="AJ221" s="272"/>
      <c r="AK221" s="272"/>
      <c r="AL221" s="272"/>
      <c r="AM221" s="272"/>
      <c r="AN221" s="272"/>
      <c r="AO221" s="272"/>
      <c r="AP221" s="272"/>
      <c r="AQ221" s="272"/>
      <c r="AR221" s="272"/>
      <c r="AS221" s="272"/>
      <c r="AT221" s="272"/>
      <c r="AU221" s="272"/>
      <c r="AV221" s="272"/>
      <c r="AW221" s="272"/>
      <c r="AX221" s="272"/>
      <c r="AY221" s="272"/>
      <c r="AZ221" s="272"/>
      <c r="BA221" s="272"/>
      <c r="BB221" s="272"/>
    </row>
    <row r="222" spans="1:54" s="311" customFormat="1" ht="15" customHeight="1">
      <c r="A222" s="348"/>
      <c r="B222" s="348"/>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272"/>
      <c r="Y222" s="272"/>
      <c r="Z222" s="272"/>
      <c r="AA222" s="272"/>
      <c r="AB222" s="272"/>
      <c r="AC222" s="272"/>
      <c r="AD222" s="272"/>
      <c r="AE222" s="272"/>
      <c r="AF222" s="272"/>
      <c r="AG222" s="272"/>
      <c r="AH222" s="272"/>
      <c r="AI222" s="272"/>
      <c r="AJ222" s="272"/>
      <c r="AK222" s="272"/>
      <c r="AL222" s="272"/>
      <c r="AM222" s="272"/>
      <c r="AN222" s="272"/>
      <c r="AO222" s="272"/>
      <c r="AP222" s="272"/>
      <c r="AQ222" s="272"/>
      <c r="AR222" s="272"/>
      <c r="AS222" s="272"/>
      <c r="AT222" s="272"/>
      <c r="AU222" s="272"/>
      <c r="AV222" s="272"/>
      <c r="AW222" s="272"/>
      <c r="AX222" s="272"/>
      <c r="AY222" s="272"/>
      <c r="AZ222" s="272"/>
      <c r="BA222" s="272"/>
      <c r="BB222" s="272"/>
    </row>
    <row r="223" spans="1:54" s="311" customFormat="1" ht="15" customHeight="1">
      <c r="A223" s="348"/>
      <c r="B223" s="348"/>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272"/>
      <c r="Y223" s="272"/>
      <c r="Z223" s="272"/>
      <c r="AA223" s="272"/>
      <c r="AB223" s="272"/>
      <c r="AC223" s="272"/>
      <c r="AD223" s="272"/>
      <c r="AE223" s="272"/>
      <c r="AF223" s="272"/>
      <c r="AG223" s="272"/>
      <c r="AH223" s="272"/>
      <c r="AI223" s="272"/>
      <c r="AJ223" s="272"/>
      <c r="AK223" s="272"/>
      <c r="AL223" s="272"/>
      <c r="AM223" s="272"/>
      <c r="AN223" s="272"/>
      <c r="AO223" s="272"/>
      <c r="AP223" s="272"/>
      <c r="AQ223" s="272"/>
      <c r="AR223" s="272"/>
      <c r="AS223" s="272"/>
      <c r="AT223" s="272"/>
      <c r="AU223" s="272"/>
      <c r="AV223" s="272"/>
      <c r="AW223" s="272"/>
      <c r="AX223" s="272"/>
      <c r="AY223" s="272"/>
      <c r="AZ223" s="272"/>
      <c r="BA223" s="272"/>
      <c r="BB223" s="272"/>
    </row>
    <row r="224" spans="1:54" s="311" customFormat="1" ht="15" customHeight="1">
      <c r="A224" s="348"/>
      <c r="B224" s="348"/>
      <c r="C224" s="348"/>
      <c r="D224" s="348"/>
      <c r="E224" s="348"/>
      <c r="F224" s="348"/>
      <c r="G224" s="348"/>
      <c r="H224" s="348"/>
      <c r="I224" s="348"/>
      <c r="J224" s="348"/>
      <c r="K224" s="348"/>
      <c r="L224" s="348"/>
      <c r="M224" s="348"/>
      <c r="N224" s="348"/>
      <c r="O224" s="348"/>
      <c r="P224" s="348"/>
      <c r="Q224" s="348"/>
      <c r="R224" s="348"/>
      <c r="S224" s="348"/>
      <c r="T224" s="348"/>
      <c r="U224" s="348"/>
      <c r="V224" s="348"/>
      <c r="W224" s="348"/>
      <c r="X224" s="272"/>
      <c r="Y224" s="272"/>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2"/>
      <c r="AY224" s="272"/>
      <c r="AZ224" s="272"/>
      <c r="BA224" s="272"/>
      <c r="BB224" s="272"/>
    </row>
    <row r="225" spans="1:54" s="311" customFormat="1" ht="15" customHeight="1">
      <c r="A225" s="348"/>
      <c r="B225" s="348"/>
      <c r="C225" s="348"/>
      <c r="D225" s="348"/>
      <c r="E225" s="348"/>
      <c r="F225" s="348"/>
      <c r="G225" s="348"/>
      <c r="H225" s="348"/>
      <c r="I225" s="348"/>
      <c r="J225" s="348"/>
      <c r="K225" s="348"/>
      <c r="L225" s="348"/>
      <c r="M225" s="348"/>
      <c r="N225" s="348"/>
      <c r="O225" s="348"/>
      <c r="P225" s="348"/>
      <c r="Q225" s="348"/>
      <c r="R225" s="348"/>
      <c r="S225" s="348"/>
      <c r="T225" s="348"/>
      <c r="U225" s="348"/>
      <c r="V225" s="348"/>
      <c r="W225" s="348"/>
      <c r="X225" s="272"/>
      <c r="Y225" s="272"/>
      <c r="Z225" s="272"/>
      <c r="AA225" s="272"/>
      <c r="AB225" s="272"/>
      <c r="AC225" s="272"/>
      <c r="AD225" s="272"/>
      <c r="AE225" s="272"/>
      <c r="AF225" s="272"/>
      <c r="AG225" s="272"/>
      <c r="AH225" s="272"/>
      <c r="AI225" s="272"/>
      <c r="AJ225" s="272"/>
      <c r="AK225" s="272"/>
      <c r="AL225" s="272"/>
      <c r="AM225" s="272"/>
      <c r="AN225" s="272"/>
      <c r="AO225" s="272"/>
      <c r="AP225" s="272"/>
      <c r="AQ225" s="272"/>
      <c r="AR225" s="272"/>
      <c r="AS225" s="272"/>
      <c r="AT225" s="272"/>
      <c r="AU225" s="272"/>
      <c r="AV225" s="272"/>
      <c r="AW225" s="272"/>
      <c r="AX225" s="272"/>
      <c r="AY225" s="272"/>
      <c r="AZ225" s="272"/>
      <c r="BA225" s="272"/>
      <c r="BB225" s="272"/>
    </row>
    <row r="226" spans="1:54" s="311" customFormat="1" ht="15" customHeight="1">
      <c r="A226" s="348"/>
      <c r="B226" s="348"/>
      <c r="C226" s="348"/>
      <c r="D226" s="348"/>
      <c r="E226" s="348"/>
      <c r="F226" s="348"/>
      <c r="G226" s="348"/>
      <c r="H226" s="348"/>
      <c r="I226" s="348"/>
      <c r="J226" s="348"/>
      <c r="K226" s="348"/>
      <c r="L226" s="348"/>
      <c r="M226" s="348"/>
      <c r="N226" s="348"/>
      <c r="O226" s="348"/>
      <c r="P226" s="348"/>
      <c r="Q226" s="348"/>
      <c r="R226" s="348"/>
      <c r="S226" s="348"/>
      <c r="T226" s="348"/>
      <c r="U226" s="348"/>
      <c r="V226" s="348"/>
      <c r="W226" s="348"/>
      <c r="X226" s="272"/>
      <c r="Y226" s="272"/>
      <c r="Z226" s="272"/>
      <c r="AA226" s="272"/>
      <c r="AB226" s="272"/>
      <c r="AC226" s="272"/>
      <c r="AD226" s="272"/>
      <c r="AE226" s="272"/>
      <c r="AF226" s="272"/>
      <c r="AG226" s="272"/>
      <c r="AH226" s="272"/>
      <c r="AI226" s="272"/>
      <c r="AJ226" s="272"/>
      <c r="AK226" s="272"/>
      <c r="AL226" s="272"/>
      <c r="AM226" s="272"/>
      <c r="AN226" s="272"/>
      <c r="AO226" s="272"/>
      <c r="AP226" s="272"/>
      <c r="AQ226" s="272"/>
      <c r="AR226" s="272"/>
      <c r="AS226" s="272"/>
      <c r="AT226" s="272"/>
      <c r="AU226" s="272"/>
      <c r="AV226" s="272"/>
      <c r="AW226" s="272"/>
      <c r="AX226" s="272"/>
      <c r="AY226" s="272"/>
      <c r="AZ226" s="272"/>
      <c r="BA226" s="272"/>
      <c r="BB226" s="272"/>
    </row>
    <row r="227" spans="1:54" s="311" customFormat="1" ht="15" customHeight="1">
      <c r="A227" s="348"/>
      <c r="B227" s="348"/>
      <c r="C227" s="348"/>
      <c r="D227" s="348"/>
      <c r="E227" s="348"/>
      <c r="F227" s="348"/>
      <c r="G227" s="348"/>
      <c r="H227" s="348"/>
      <c r="I227" s="348"/>
      <c r="J227" s="348"/>
      <c r="K227" s="348"/>
      <c r="L227" s="348"/>
      <c r="M227" s="348"/>
      <c r="N227" s="348"/>
      <c r="O227" s="348"/>
      <c r="P227" s="348"/>
      <c r="Q227" s="348"/>
      <c r="R227" s="348"/>
      <c r="S227" s="348"/>
      <c r="T227" s="348"/>
      <c r="U227" s="348"/>
      <c r="V227" s="348"/>
      <c r="W227" s="348"/>
      <c r="X227" s="272"/>
      <c r="Y227" s="272"/>
      <c r="Z227" s="272"/>
      <c r="AA227" s="272"/>
      <c r="AB227" s="272"/>
      <c r="AC227" s="272"/>
      <c r="AD227" s="272"/>
      <c r="AE227" s="272"/>
      <c r="AF227" s="272"/>
      <c r="AG227" s="272"/>
      <c r="AH227" s="272"/>
      <c r="AI227" s="272"/>
      <c r="AJ227" s="272"/>
      <c r="AK227" s="272"/>
      <c r="AL227" s="272"/>
      <c r="AM227" s="272"/>
      <c r="AN227" s="272"/>
      <c r="AO227" s="272"/>
      <c r="AP227" s="272"/>
      <c r="AQ227" s="272"/>
      <c r="AR227" s="272"/>
      <c r="AS227" s="272"/>
      <c r="AT227" s="272"/>
      <c r="AU227" s="272"/>
      <c r="AV227" s="272"/>
      <c r="AW227" s="272"/>
      <c r="AX227" s="272"/>
      <c r="AY227" s="272"/>
      <c r="AZ227" s="272"/>
      <c r="BA227" s="272"/>
      <c r="BB227" s="272"/>
    </row>
    <row r="228" spans="1:54" s="311" customFormat="1" ht="15" customHeight="1">
      <c r="A228" s="348"/>
      <c r="B228" s="348"/>
      <c r="C228" s="348"/>
      <c r="D228" s="348"/>
      <c r="E228" s="348"/>
      <c r="F228" s="348"/>
      <c r="G228" s="348"/>
      <c r="H228" s="348"/>
      <c r="I228" s="348"/>
      <c r="J228" s="348"/>
      <c r="K228" s="348"/>
      <c r="L228" s="348"/>
      <c r="M228" s="348"/>
      <c r="N228" s="348"/>
      <c r="O228" s="348"/>
      <c r="P228" s="348"/>
      <c r="Q228" s="348"/>
      <c r="R228" s="348"/>
      <c r="S228" s="348"/>
      <c r="T228" s="348"/>
      <c r="U228" s="348"/>
      <c r="V228" s="348"/>
      <c r="W228" s="348"/>
      <c r="X228" s="272"/>
      <c r="Y228" s="272"/>
      <c r="Z228" s="272"/>
      <c r="AA228" s="272"/>
      <c r="AB228" s="272"/>
      <c r="AC228" s="272"/>
      <c r="AD228" s="272"/>
      <c r="AE228" s="272"/>
      <c r="AF228" s="272"/>
      <c r="AG228" s="272"/>
      <c r="AH228" s="272"/>
      <c r="AI228" s="272"/>
      <c r="AJ228" s="272"/>
      <c r="AK228" s="272"/>
      <c r="AL228" s="272"/>
      <c r="AM228" s="272"/>
      <c r="AN228" s="272"/>
      <c r="AO228" s="272"/>
      <c r="AP228" s="272"/>
      <c r="AQ228" s="272"/>
      <c r="AR228" s="272"/>
      <c r="AS228" s="272"/>
      <c r="AT228" s="272"/>
      <c r="AU228" s="272"/>
      <c r="AV228" s="272"/>
      <c r="AW228" s="272"/>
      <c r="AX228" s="272"/>
      <c r="AY228" s="272"/>
      <c r="AZ228" s="272"/>
      <c r="BA228" s="272"/>
      <c r="BB228" s="272"/>
    </row>
    <row r="229" spans="1:54" s="311" customFormat="1" ht="15">
      <c r="A229" s="348"/>
      <c r="B229" s="348"/>
      <c r="C229" s="348"/>
      <c r="D229" s="348"/>
      <c r="E229" s="348"/>
      <c r="F229" s="348"/>
      <c r="G229" s="348"/>
      <c r="H229" s="348"/>
      <c r="I229" s="348"/>
      <c r="J229" s="348"/>
      <c r="K229" s="348"/>
      <c r="L229" s="348"/>
      <c r="M229" s="348"/>
      <c r="N229" s="348"/>
      <c r="O229" s="348"/>
      <c r="P229" s="348"/>
      <c r="Q229" s="348"/>
      <c r="R229" s="348"/>
      <c r="S229" s="348"/>
      <c r="T229" s="348"/>
      <c r="U229" s="348"/>
      <c r="V229" s="348"/>
      <c r="W229" s="348"/>
      <c r="X229" s="272"/>
      <c r="Y229" s="272"/>
      <c r="Z229" s="272"/>
      <c r="AA229" s="272"/>
      <c r="AB229" s="272"/>
      <c r="AC229" s="272"/>
      <c r="AD229" s="272"/>
      <c r="AE229" s="272"/>
      <c r="AF229" s="272"/>
      <c r="AG229" s="272"/>
      <c r="AH229" s="272"/>
      <c r="AI229" s="272"/>
      <c r="AJ229" s="272"/>
      <c r="AK229" s="272"/>
      <c r="AL229" s="272"/>
      <c r="AM229" s="272"/>
      <c r="AN229" s="272"/>
      <c r="AO229" s="272"/>
      <c r="AP229" s="272"/>
      <c r="AQ229" s="272"/>
      <c r="AR229" s="272"/>
      <c r="AS229" s="272"/>
      <c r="AT229" s="272"/>
      <c r="AU229" s="272"/>
      <c r="AV229" s="272"/>
      <c r="AW229" s="272"/>
      <c r="AX229" s="272"/>
      <c r="AY229" s="272"/>
      <c r="AZ229" s="272"/>
      <c r="BA229" s="272"/>
      <c r="BB229" s="272"/>
    </row>
    <row r="230" spans="1:54" s="311" customFormat="1" ht="15">
      <c r="A230" s="348"/>
      <c r="B230" s="348"/>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272"/>
      <c r="Y230" s="272"/>
      <c r="Z230" s="272"/>
      <c r="AA230" s="272"/>
      <c r="AB230" s="272"/>
      <c r="AC230" s="272"/>
      <c r="AD230" s="272"/>
      <c r="AE230" s="272"/>
      <c r="AF230" s="272"/>
      <c r="AG230" s="272"/>
      <c r="AH230" s="272"/>
      <c r="AI230" s="272"/>
      <c r="AJ230" s="272"/>
      <c r="AK230" s="272"/>
      <c r="AL230" s="272"/>
      <c r="AM230" s="272"/>
      <c r="AN230" s="272"/>
      <c r="AO230" s="272"/>
      <c r="AP230" s="272"/>
      <c r="AQ230" s="272"/>
      <c r="AR230" s="272"/>
      <c r="AS230" s="272"/>
      <c r="AT230" s="272"/>
      <c r="AU230" s="272"/>
      <c r="AV230" s="272"/>
      <c r="AW230" s="272"/>
      <c r="AX230" s="272"/>
      <c r="AY230" s="272"/>
      <c r="AZ230" s="272"/>
      <c r="BA230" s="272"/>
      <c r="BB230" s="272"/>
    </row>
    <row r="231" spans="1:54" s="311" customFormat="1" ht="15">
      <c r="A231" s="348"/>
      <c r="B231" s="348"/>
      <c r="C231" s="348"/>
      <c r="D231" s="348"/>
      <c r="E231" s="348"/>
      <c r="F231" s="348"/>
      <c r="G231" s="348"/>
      <c r="H231" s="348"/>
      <c r="I231" s="348"/>
      <c r="J231" s="348"/>
      <c r="K231" s="348"/>
      <c r="L231" s="348"/>
      <c r="M231" s="348"/>
      <c r="N231" s="348"/>
      <c r="O231" s="348"/>
      <c r="P231" s="348"/>
      <c r="Q231" s="348"/>
      <c r="R231" s="348"/>
      <c r="S231" s="348"/>
      <c r="T231" s="348"/>
      <c r="U231" s="348"/>
      <c r="V231" s="348"/>
      <c r="W231" s="348"/>
      <c r="X231" s="272"/>
      <c r="Y231" s="272"/>
      <c r="Z231" s="272"/>
      <c r="AA231" s="272"/>
      <c r="AB231" s="272"/>
      <c r="AC231" s="272"/>
      <c r="AD231" s="272"/>
      <c r="AE231" s="272"/>
      <c r="AF231" s="272"/>
      <c r="AG231" s="272"/>
      <c r="AH231" s="272"/>
      <c r="AI231" s="272"/>
      <c r="AJ231" s="272"/>
      <c r="AK231" s="272"/>
      <c r="AL231" s="272"/>
      <c r="AM231" s="272"/>
      <c r="AN231" s="272"/>
      <c r="AO231" s="272"/>
      <c r="AP231" s="272"/>
      <c r="AQ231" s="272"/>
      <c r="AR231" s="272"/>
      <c r="AS231" s="272"/>
      <c r="AT231" s="272"/>
      <c r="AU231" s="272"/>
      <c r="AV231" s="272"/>
      <c r="AW231" s="272"/>
      <c r="AX231" s="272"/>
      <c r="AY231" s="272"/>
      <c r="AZ231" s="272"/>
      <c r="BA231" s="272"/>
      <c r="BB231" s="272"/>
    </row>
    <row r="232" spans="1:54" s="311" customFormat="1" ht="15">
      <c r="A232" s="348"/>
      <c r="B232" s="348"/>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272"/>
      <c r="Y232" s="272"/>
      <c r="Z232" s="272"/>
      <c r="AA232" s="272"/>
      <c r="AB232" s="272"/>
      <c r="AC232" s="272"/>
      <c r="AD232" s="272"/>
      <c r="AE232" s="272"/>
      <c r="AF232" s="272"/>
      <c r="AG232" s="272"/>
      <c r="AH232" s="272"/>
      <c r="AI232" s="272"/>
      <c r="AJ232" s="272"/>
      <c r="AK232" s="272"/>
      <c r="AL232" s="272"/>
      <c r="AM232" s="272"/>
      <c r="AN232" s="272"/>
      <c r="AO232" s="272"/>
      <c r="AP232" s="272"/>
      <c r="AQ232" s="272"/>
      <c r="AR232" s="272"/>
      <c r="AS232" s="272"/>
      <c r="AT232" s="272"/>
      <c r="AU232" s="272"/>
      <c r="AV232" s="272"/>
      <c r="AW232" s="272"/>
      <c r="AX232" s="272"/>
      <c r="AY232" s="272"/>
      <c r="AZ232" s="272"/>
      <c r="BA232" s="272"/>
      <c r="BB232" s="272"/>
    </row>
    <row r="233" spans="1:54" s="311" customFormat="1" ht="15">
      <c r="A233" s="348"/>
      <c r="B233" s="348"/>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272"/>
      <c r="Y233" s="272"/>
      <c r="Z233" s="272"/>
      <c r="AA233" s="272"/>
      <c r="AB233" s="272"/>
      <c r="AC233" s="272"/>
      <c r="AD233" s="272"/>
      <c r="AE233" s="272"/>
      <c r="AF233" s="272"/>
      <c r="AG233" s="272"/>
      <c r="AH233" s="272"/>
      <c r="AI233" s="272"/>
      <c r="AJ233" s="272"/>
      <c r="AK233" s="272"/>
      <c r="AL233" s="272"/>
      <c r="AM233" s="272"/>
      <c r="AN233" s="272"/>
      <c r="AO233" s="272"/>
      <c r="AP233" s="272"/>
      <c r="AQ233" s="272"/>
      <c r="AR233" s="272"/>
      <c r="AS233" s="272"/>
      <c r="AT233" s="272"/>
      <c r="AU233" s="272"/>
      <c r="AV233" s="272"/>
      <c r="AW233" s="272"/>
      <c r="AX233" s="272"/>
      <c r="AY233" s="272"/>
      <c r="AZ233" s="272"/>
      <c r="BA233" s="272"/>
      <c r="BB233" s="272"/>
    </row>
    <row r="234" spans="1:54" s="311" customFormat="1" ht="15">
      <c r="A234" s="348"/>
      <c r="B234" s="348"/>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272"/>
      <c r="Y234" s="272"/>
      <c r="Z234" s="272"/>
      <c r="AA234" s="272"/>
      <c r="AB234" s="272"/>
      <c r="AC234" s="272"/>
      <c r="AD234" s="272"/>
      <c r="AE234" s="272"/>
      <c r="AF234" s="272"/>
      <c r="AG234" s="272"/>
      <c r="AH234" s="272"/>
      <c r="AI234" s="272"/>
      <c r="AJ234" s="272"/>
      <c r="AK234" s="272"/>
      <c r="AL234" s="272"/>
      <c r="AM234" s="272"/>
      <c r="AN234" s="272"/>
      <c r="AO234" s="272"/>
      <c r="AP234" s="272"/>
      <c r="AQ234" s="272"/>
      <c r="AR234" s="272"/>
      <c r="AS234" s="272"/>
      <c r="AT234" s="272"/>
      <c r="AU234" s="272"/>
      <c r="AV234" s="272"/>
      <c r="AW234" s="272"/>
      <c r="AX234" s="272"/>
      <c r="AY234" s="272"/>
      <c r="AZ234" s="272"/>
      <c r="BA234" s="272"/>
      <c r="BB234" s="272"/>
    </row>
    <row r="235" spans="1:54" s="311" customFormat="1" ht="15">
      <c r="A235" s="348"/>
      <c r="B235" s="348"/>
      <c r="C235" s="348"/>
      <c r="D235" s="348"/>
      <c r="E235" s="348"/>
      <c r="F235" s="348"/>
      <c r="G235" s="348"/>
      <c r="H235" s="348"/>
      <c r="I235" s="348"/>
      <c r="J235" s="348"/>
      <c r="K235" s="348"/>
      <c r="L235" s="348"/>
      <c r="M235" s="348"/>
      <c r="N235" s="348"/>
      <c r="O235" s="348"/>
      <c r="P235" s="348"/>
      <c r="Q235" s="348"/>
      <c r="R235" s="348"/>
      <c r="S235" s="348"/>
      <c r="T235" s="348"/>
      <c r="U235" s="348"/>
      <c r="V235" s="348"/>
      <c r="W235" s="348"/>
      <c r="X235" s="272"/>
      <c r="Y235" s="272"/>
      <c r="Z235" s="272"/>
      <c r="AA235" s="272"/>
      <c r="AB235" s="272"/>
      <c r="AC235" s="272"/>
      <c r="AD235" s="272"/>
      <c r="AE235" s="272"/>
      <c r="AF235" s="272"/>
      <c r="AG235" s="272"/>
      <c r="AH235" s="272"/>
      <c r="AI235" s="272"/>
      <c r="AJ235" s="272"/>
      <c r="AK235" s="272"/>
      <c r="AL235" s="272"/>
      <c r="AM235" s="272"/>
      <c r="AN235" s="272"/>
      <c r="AO235" s="272"/>
      <c r="AP235" s="272"/>
      <c r="AQ235" s="272"/>
      <c r="AR235" s="272"/>
      <c r="AS235" s="272"/>
      <c r="AT235" s="272"/>
      <c r="AU235" s="272"/>
      <c r="AV235" s="272"/>
      <c r="AW235" s="272"/>
      <c r="AX235" s="272"/>
      <c r="AY235" s="272"/>
      <c r="AZ235" s="272"/>
      <c r="BA235" s="272"/>
      <c r="BB235" s="272"/>
    </row>
    <row r="236" spans="1:54" s="311" customFormat="1" ht="15">
      <c r="A236" s="348"/>
      <c r="B236" s="348"/>
      <c r="C236" s="348"/>
      <c r="D236" s="348"/>
      <c r="E236" s="348"/>
      <c r="F236" s="348"/>
      <c r="G236" s="348"/>
      <c r="H236" s="348"/>
      <c r="I236" s="348"/>
      <c r="J236" s="348"/>
      <c r="K236" s="348"/>
      <c r="L236" s="348"/>
      <c r="M236" s="348"/>
      <c r="N236" s="348"/>
      <c r="O236" s="348"/>
      <c r="P236" s="348"/>
      <c r="Q236" s="348"/>
      <c r="R236" s="348"/>
      <c r="S236" s="348"/>
      <c r="T236" s="348"/>
      <c r="U236" s="348"/>
      <c r="V236" s="348"/>
      <c r="W236" s="348"/>
      <c r="X236" s="272"/>
      <c r="Y236" s="272"/>
      <c r="Z236" s="272"/>
      <c r="AA236" s="272"/>
      <c r="AB236" s="272"/>
      <c r="AC236" s="272"/>
      <c r="AD236" s="272"/>
      <c r="AE236" s="272"/>
      <c r="AF236" s="272"/>
      <c r="AG236" s="272"/>
      <c r="AH236" s="272"/>
      <c r="AI236" s="272"/>
      <c r="AJ236" s="272"/>
      <c r="AK236" s="272"/>
      <c r="AL236" s="272"/>
      <c r="AM236" s="272"/>
      <c r="AN236" s="272"/>
      <c r="AO236" s="272"/>
      <c r="AP236" s="272"/>
      <c r="AQ236" s="272"/>
      <c r="AR236" s="272"/>
      <c r="AS236" s="272"/>
      <c r="AT236" s="272"/>
      <c r="AU236" s="272"/>
      <c r="AV236" s="272"/>
      <c r="AW236" s="272"/>
      <c r="AX236" s="272"/>
      <c r="AY236" s="272"/>
      <c r="AZ236" s="272"/>
      <c r="BA236" s="272"/>
      <c r="BB236" s="272"/>
    </row>
    <row r="237" spans="1:54" s="311" customFormat="1" ht="15">
      <c r="A237" s="348"/>
      <c r="B237" s="348"/>
      <c r="C237" s="348"/>
      <c r="D237" s="348"/>
      <c r="E237" s="348"/>
      <c r="F237" s="348"/>
      <c r="G237" s="348"/>
      <c r="H237" s="348"/>
      <c r="I237" s="348"/>
      <c r="J237" s="348"/>
      <c r="K237" s="348"/>
      <c r="L237" s="348"/>
      <c r="M237" s="348"/>
      <c r="N237" s="348"/>
      <c r="O237" s="348"/>
      <c r="P237" s="348"/>
      <c r="Q237" s="348"/>
      <c r="R237" s="348"/>
      <c r="S237" s="348"/>
      <c r="T237" s="348"/>
      <c r="U237" s="348"/>
      <c r="V237" s="348"/>
      <c r="W237" s="348"/>
      <c r="X237" s="272"/>
      <c r="Y237" s="272"/>
      <c r="Z237" s="272"/>
      <c r="AA237" s="272"/>
      <c r="AB237" s="272"/>
      <c r="AC237" s="272"/>
      <c r="AD237" s="272"/>
      <c r="AE237" s="272"/>
      <c r="AF237" s="272"/>
      <c r="AG237" s="272"/>
      <c r="AH237" s="272"/>
      <c r="AI237" s="272"/>
      <c r="AJ237" s="272"/>
      <c r="AK237" s="272"/>
      <c r="AL237" s="272"/>
      <c r="AM237" s="272"/>
      <c r="AN237" s="272"/>
      <c r="AO237" s="272"/>
      <c r="AP237" s="272"/>
      <c r="AQ237" s="272"/>
      <c r="AR237" s="272"/>
      <c r="AS237" s="272"/>
      <c r="AT237" s="272"/>
      <c r="AU237" s="272"/>
      <c r="AV237" s="272"/>
      <c r="AW237" s="272"/>
      <c r="AX237" s="272"/>
      <c r="AY237" s="272"/>
      <c r="AZ237" s="272"/>
      <c r="BA237" s="272"/>
      <c r="BB237" s="272"/>
    </row>
    <row r="238" spans="1:54" s="311" customFormat="1" ht="15">
      <c r="A238" s="348"/>
      <c r="B238" s="348"/>
      <c r="C238" s="348"/>
      <c r="D238" s="348"/>
      <c r="E238" s="348"/>
      <c r="F238" s="348"/>
      <c r="G238" s="348"/>
      <c r="H238" s="348"/>
      <c r="I238" s="348"/>
      <c r="J238" s="348"/>
      <c r="K238" s="348"/>
      <c r="L238" s="348"/>
      <c r="M238" s="348"/>
      <c r="N238" s="348"/>
      <c r="O238" s="348"/>
      <c r="P238" s="348"/>
      <c r="Q238" s="348"/>
      <c r="R238" s="348"/>
      <c r="S238" s="348"/>
      <c r="T238" s="348"/>
      <c r="U238" s="348"/>
      <c r="V238" s="348"/>
      <c r="W238" s="348"/>
      <c r="X238" s="272"/>
      <c r="Y238" s="272"/>
      <c r="Z238" s="272"/>
      <c r="AA238" s="272"/>
      <c r="AB238" s="272"/>
      <c r="AC238" s="272"/>
      <c r="AD238" s="272"/>
      <c r="AE238" s="272"/>
      <c r="AF238" s="272"/>
      <c r="AG238" s="272"/>
      <c r="AH238" s="272"/>
      <c r="AI238" s="272"/>
      <c r="AJ238" s="272"/>
      <c r="AK238" s="272"/>
      <c r="AL238" s="272"/>
      <c r="AM238" s="272"/>
      <c r="AN238" s="272"/>
      <c r="AO238" s="272"/>
      <c r="AP238" s="272"/>
      <c r="AQ238" s="272"/>
      <c r="AR238" s="272"/>
      <c r="AS238" s="272"/>
      <c r="AT238" s="272"/>
      <c r="AU238" s="272"/>
      <c r="AV238" s="272"/>
      <c r="AW238" s="272"/>
      <c r="AX238" s="272"/>
      <c r="AY238" s="272"/>
      <c r="AZ238" s="272"/>
      <c r="BA238" s="272"/>
      <c r="BB238" s="272"/>
    </row>
    <row r="239" spans="1:54" s="311" customFormat="1" ht="15">
      <c r="A239" s="348"/>
      <c r="B239" s="348"/>
      <c r="C239" s="348"/>
      <c r="D239" s="348"/>
      <c r="E239" s="348"/>
      <c r="F239" s="348"/>
      <c r="G239" s="348"/>
      <c r="H239" s="348"/>
      <c r="I239" s="348"/>
      <c r="J239" s="348"/>
      <c r="K239" s="348"/>
      <c r="L239" s="348"/>
      <c r="M239" s="348"/>
      <c r="N239" s="348"/>
      <c r="O239" s="348"/>
      <c r="P239" s="348"/>
      <c r="Q239" s="348"/>
      <c r="R239" s="348"/>
      <c r="S239" s="348"/>
      <c r="T239" s="348"/>
      <c r="U239" s="348"/>
      <c r="V239" s="348"/>
      <c r="W239" s="348"/>
      <c r="X239" s="272"/>
      <c r="Y239" s="272"/>
      <c r="Z239" s="272"/>
      <c r="AA239" s="272"/>
      <c r="AB239" s="272"/>
      <c r="AC239" s="272"/>
      <c r="AD239" s="272"/>
      <c r="AE239" s="272"/>
      <c r="AF239" s="272"/>
      <c r="AG239" s="272"/>
      <c r="AH239" s="272"/>
      <c r="AI239" s="272"/>
      <c r="AJ239" s="272"/>
      <c r="AK239" s="272"/>
      <c r="AL239" s="272"/>
      <c r="AM239" s="272"/>
      <c r="AN239" s="272"/>
      <c r="AO239" s="272"/>
      <c r="AP239" s="272"/>
      <c r="AQ239" s="272"/>
      <c r="AR239" s="272"/>
      <c r="AS239" s="272"/>
      <c r="AT239" s="272"/>
      <c r="AU239" s="272"/>
      <c r="AV239" s="272"/>
      <c r="AW239" s="272"/>
      <c r="AX239" s="272"/>
      <c r="AY239" s="272"/>
      <c r="AZ239" s="272"/>
      <c r="BA239" s="272"/>
      <c r="BB239" s="272"/>
    </row>
    <row r="240" spans="1:54" s="311" customFormat="1" ht="15">
      <c r="A240" s="348"/>
      <c r="B240" s="348"/>
      <c r="C240" s="348"/>
      <c r="D240" s="348"/>
      <c r="E240" s="348"/>
      <c r="F240" s="348"/>
      <c r="G240" s="348"/>
      <c r="H240" s="348"/>
      <c r="I240" s="348"/>
      <c r="J240" s="348"/>
      <c r="K240" s="348"/>
      <c r="L240" s="348"/>
      <c r="M240" s="348"/>
      <c r="N240" s="348"/>
      <c r="O240" s="348"/>
      <c r="P240" s="348"/>
      <c r="Q240" s="348"/>
      <c r="R240" s="348"/>
      <c r="S240" s="348"/>
      <c r="T240" s="348"/>
      <c r="U240" s="348"/>
      <c r="V240" s="348"/>
      <c r="W240" s="348"/>
      <c r="X240" s="272"/>
      <c r="Y240" s="272"/>
      <c r="Z240" s="272"/>
      <c r="AA240" s="272"/>
      <c r="AB240" s="272"/>
      <c r="AC240" s="272"/>
      <c r="AD240" s="272"/>
      <c r="AE240" s="272"/>
      <c r="AF240" s="272"/>
      <c r="AG240" s="272"/>
      <c r="AH240" s="272"/>
      <c r="AI240" s="272"/>
      <c r="AJ240" s="272"/>
      <c r="AK240" s="272"/>
      <c r="AL240" s="272"/>
      <c r="AM240" s="272"/>
      <c r="AN240" s="272"/>
      <c r="AO240" s="272"/>
      <c r="AP240" s="272"/>
      <c r="AQ240" s="272"/>
      <c r="AR240" s="272"/>
      <c r="AS240" s="272"/>
      <c r="AT240" s="272"/>
      <c r="AU240" s="272"/>
      <c r="AV240" s="272"/>
      <c r="AW240" s="272"/>
      <c r="AX240" s="272"/>
      <c r="AY240" s="272"/>
      <c r="AZ240" s="272"/>
      <c r="BA240" s="272"/>
      <c r="BB240" s="272"/>
    </row>
    <row r="241" spans="1:54" s="311" customFormat="1" ht="15">
      <c r="A241" s="348"/>
      <c r="B241" s="348"/>
      <c r="C241" s="348"/>
      <c r="D241" s="348"/>
      <c r="E241" s="348"/>
      <c r="F241" s="348"/>
      <c r="G241" s="348"/>
      <c r="H241" s="348"/>
      <c r="I241" s="348"/>
      <c r="J241" s="348"/>
      <c r="K241" s="348"/>
      <c r="L241" s="348"/>
      <c r="M241" s="348"/>
      <c r="N241" s="348"/>
      <c r="O241" s="348"/>
      <c r="P241" s="348"/>
      <c r="Q241" s="348"/>
      <c r="R241" s="348"/>
      <c r="S241" s="348"/>
      <c r="T241" s="348"/>
      <c r="U241" s="348"/>
      <c r="V241" s="348"/>
      <c r="W241" s="348"/>
      <c r="X241" s="272"/>
      <c r="Y241" s="272"/>
      <c r="Z241" s="272"/>
      <c r="AA241" s="272"/>
      <c r="AB241" s="272"/>
      <c r="AC241" s="272"/>
      <c r="AD241" s="272"/>
      <c r="AE241" s="272"/>
      <c r="AF241" s="272"/>
      <c r="AG241" s="272"/>
      <c r="AH241" s="272"/>
      <c r="AI241" s="272"/>
      <c r="AJ241" s="272"/>
      <c r="AK241" s="272"/>
      <c r="AL241" s="272"/>
      <c r="AM241" s="272"/>
      <c r="AN241" s="272"/>
      <c r="AO241" s="272"/>
      <c r="AP241" s="272"/>
      <c r="AQ241" s="272"/>
      <c r="AR241" s="272"/>
      <c r="AS241" s="272"/>
      <c r="AT241" s="272"/>
      <c r="AU241" s="272"/>
      <c r="AV241" s="272"/>
      <c r="AW241" s="272"/>
      <c r="AX241" s="272"/>
      <c r="AY241" s="272"/>
      <c r="AZ241" s="272"/>
      <c r="BA241" s="272"/>
      <c r="BB241" s="272"/>
    </row>
    <row r="242" spans="1:54" s="311" customFormat="1" ht="15">
      <c r="A242" s="348"/>
      <c r="B242" s="348"/>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272"/>
      <c r="Y242" s="272"/>
      <c r="Z242" s="272"/>
      <c r="AA242" s="272"/>
      <c r="AB242" s="272"/>
      <c r="AC242" s="272"/>
      <c r="AD242" s="272"/>
      <c r="AE242" s="272"/>
      <c r="AF242" s="272"/>
      <c r="AG242" s="272"/>
      <c r="AH242" s="272"/>
      <c r="AI242" s="272"/>
      <c r="AJ242" s="272"/>
      <c r="AK242" s="272"/>
      <c r="AL242" s="272"/>
      <c r="AM242" s="272"/>
      <c r="AN242" s="272"/>
      <c r="AO242" s="272"/>
      <c r="AP242" s="272"/>
      <c r="AQ242" s="272"/>
      <c r="AR242" s="272"/>
      <c r="AS242" s="272"/>
      <c r="AT242" s="272"/>
      <c r="AU242" s="272"/>
      <c r="AV242" s="272"/>
      <c r="AW242" s="272"/>
      <c r="AX242" s="272"/>
      <c r="AY242" s="272"/>
      <c r="AZ242" s="272"/>
      <c r="BA242" s="272"/>
      <c r="BB242" s="272"/>
    </row>
    <row r="243" spans="1:54" s="311" customFormat="1" ht="15">
      <c r="A243" s="348"/>
      <c r="B243" s="348"/>
      <c r="C243" s="348"/>
      <c r="D243" s="348"/>
      <c r="E243" s="348"/>
      <c r="F243" s="348"/>
      <c r="G243" s="348"/>
      <c r="H243" s="348"/>
      <c r="I243" s="348"/>
      <c r="J243" s="348"/>
      <c r="K243" s="348"/>
      <c r="L243" s="348"/>
      <c r="M243" s="348"/>
      <c r="N243" s="348"/>
      <c r="O243" s="348"/>
      <c r="P243" s="348"/>
      <c r="Q243" s="348"/>
      <c r="R243" s="348"/>
      <c r="S243" s="348"/>
      <c r="T243" s="348"/>
      <c r="U243" s="348"/>
      <c r="V243" s="348"/>
      <c r="W243" s="348"/>
      <c r="X243" s="272"/>
      <c r="Y243" s="272"/>
      <c r="Z243" s="272"/>
      <c r="AA243" s="272"/>
      <c r="AB243" s="272"/>
      <c r="AC243" s="272"/>
      <c r="AD243" s="272"/>
      <c r="AE243" s="272"/>
      <c r="AF243" s="272"/>
      <c r="AG243" s="272"/>
      <c r="AH243" s="272"/>
      <c r="AI243" s="272"/>
      <c r="AJ243" s="272"/>
      <c r="AK243" s="272"/>
      <c r="AL243" s="272"/>
      <c r="AM243" s="272"/>
      <c r="AN243" s="272"/>
      <c r="AO243" s="272"/>
      <c r="AP243" s="272"/>
      <c r="AQ243" s="272"/>
      <c r="AR243" s="272"/>
      <c r="AS243" s="272"/>
      <c r="AT243" s="272"/>
      <c r="AU243" s="272"/>
      <c r="AV243" s="272"/>
      <c r="AW243" s="272"/>
      <c r="AX243" s="272"/>
      <c r="AY243" s="272"/>
      <c r="AZ243" s="272"/>
      <c r="BA243" s="272"/>
      <c r="BB243" s="272"/>
    </row>
    <row r="244" spans="1:54" s="311" customFormat="1" ht="15">
      <c r="A244" s="348"/>
      <c r="B244" s="348"/>
      <c r="C244" s="348"/>
      <c r="D244" s="348"/>
      <c r="E244" s="348"/>
      <c r="F244" s="348"/>
      <c r="G244" s="348"/>
      <c r="H244" s="348"/>
      <c r="I244" s="348"/>
      <c r="J244" s="348"/>
      <c r="K244" s="348"/>
      <c r="L244" s="348"/>
      <c r="M244" s="348"/>
      <c r="N244" s="348"/>
      <c r="O244" s="348"/>
      <c r="P244" s="348"/>
      <c r="Q244" s="348"/>
      <c r="R244" s="348"/>
      <c r="S244" s="348"/>
      <c r="T244" s="348"/>
      <c r="U244" s="348"/>
      <c r="V244" s="348"/>
      <c r="W244" s="348"/>
      <c r="X244" s="272"/>
      <c r="Y244" s="272"/>
      <c r="Z244" s="272"/>
      <c r="AA244" s="272"/>
      <c r="AB244" s="272"/>
      <c r="AC244" s="272"/>
      <c r="AD244" s="272"/>
      <c r="AE244" s="272"/>
      <c r="AF244" s="272"/>
      <c r="AG244" s="272"/>
      <c r="AH244" s="272"/>
      <c r="AI244" s="272"/>
      <c r="AJ244" s="272"/>
      <c r="AK244" s="272"/>
      <c r="AL244" s="272"/>
      <c r="AM244" s="272"/>
      <c r="AN244" s="272"/>
      <c r="AO244" s="272"/>
      <c r="AP244" s="272"/>
      <c r="AQ244" s="272"/>
      <c r="AR244" s="272"/>
      <c r="AS244" s="272"/>
      <c r="AT244" s="272"/>
      <c r="AU244" s="272"/>
      <c r="AV244" s="272"/>
      <c r="AW244" s="272"/>
      <c r="AX244" s="272"/>
      <c r="AY244" s="272"/>
      <c r="AZ244" s="272"/>
      <c r="BA244" s="272"/>
      <c r="BB244" s="272"/>
    </row>
    <row r="245" spans="1:54" s="311" customFormat="1" ht="15">
      <c r="A245" s="348"/>
      <c r="B245" s="348"/>
      <c r="C245" s="348"/>
      <c r="D245" s="348"/>
      <c r="E245" s="348"/>
      <c r="F245" s="348"/>
      <c r="G245" s="348"/>
      <c r="H245" s="348"/>
      <c r="I245" s="348"/>
      <c r="J245" s="348"/>
      <c r="K245" s="348"/>
      <c r="L245" s="348"/>
      <c r="M245" s="348"/>
      <c r="N245" s="348"/>
      <c r="O245" s="348"/>
      <c r="P245" s="348"/>
      <c r="Q245" s="348"/>
      <c r="R245" s="348"/>
      <c r="S245" s="348"/>
      <c r="T245" s="348"/>
      <c r="U245" s="348"/>
      <c r="V245" s="348"/>
      <c r="W245" s="348"/>
      <c r="X245" s="272"/>
      <c r="Y245" s="272"/>
      <c r="Z245" s="272"/>
      <c r="AA245" s="272"/>
      <c r="AB245" s="272"/>
      <c r="AC245" s="272"/>
      <c r="AD245" s="272"/>
      <c r="AE245" s="272"/>
      <c r="AF245" s="272"/>
      <c r="AG245" s="272"/>
      <c r="AH245" s="272"/>
      <c r="AI245" s="272"/>
      <c r="AJ245" s="272"/>
      <c r="AK245" s="272"/>
      <c r="AL245" s="272"/>
      <c r="AM245" s="272"/>
      <c r="AN245" s="272"/>
      <c r="AO245" s="272"/>
      <c r="AP245" s="272"/>
      <c r="AQ245" s="272"/>
      <c r="AR245" s="272"/>
      <c r="AS245" s="272"/>
      <c r="AT245" s="272"/>
      <c r="AU245" s="272"/>
      <c r="AV245" s="272"/>
      <c r="AW245" s="272"/>
      <c r="AX245" s="272"/>
      <c r="AY245" s="272"/>
      <c r="AZ245" s="272"/>
      <c r="BA245" s="272"/>
      <c r="BB245" s="272"/>
    </row>
    <row r="246" spans="1:54" s="311" customFormat="1" ht="15">
      <c r="A246" s="348"/>
      <c r="B246" s="348"/>
      <c r="C246" s="348"/>
      <c r="D246" s="348"/>
      <c r="E246" s="348"/>
      <c r="F246" s="348"/>
      <c r="G246" s="348"/>
      <c r="H246" s="348"/>
      <c r="I246" s="348"/>
      <c r="J246" s="348"/>
      <c r="K246" s="348"/>
      <c r="L246" s="348"/>
      <c r="M246" s="348"/>
      <c r="N246" s="348"/>
      <c r="O246" s="348"/>
      <c r="P246" s="348"/>
      <c r="Q246" s="348"/>
      <c r="R246" s="348"/>
      <c r="S246" s="348"/>
      <c r="T246" s="348"/>
      <c r="U246" s="348"/>
      <c r="V246" s="348"/>
      <c r="W246" s="348"/>
      <c r="X246" s="272"/>
      <c r="Y246" s="272"/>
      <c r="Z246" s="272"/>
      <c r="AA246" s="272"/>
      <c r="AB246" s="272"/>
      <c r="AC246" s="272"/>
      <c r="AD246" s="272"/>
      <c r="AE246" s="272"/>
      <c r="AF246" s="272"/>
      <c r="AG246" s="272"/>
      <c r="AH246" s="272"/>
      <c r="AI246" s="272"/>
      <c r="AJ246" s="272"/>
      <c r="AK246" s="272"/>
      <c r="AL246" s="272"/>
      <c r="AM246" s="272"/>
      <c r="AN246" s="272"/>
      <c r="AO246" s="272"/>
      <c r="AP246" s="272"/>
      <c r="AQ246" s="272"/>
      <c r="AR246" s="272"/>
      <c r="AS246" s="272"/>
      <c r="AT246" s="272"/>
      <c r="AU246" s="272"/>
      <c r="AV246" s="272"/>
      <c r="AW246" s="272"/>
      <c r="AX246" s="272"/>
      <c r="AY246" s="272"/>
      <c r="AZ246" s="272"/>
      <c r="BA246" s="272"/>
      <c r="BB246" s="272"/>
    </row>
    <row r="247" spans="1:54" s="311" customFormat="1" ht="15">
      <c r="A247" s="348"/>
      <c r="B247" s="348"/>
      <c r="C247" s="348"/>
      <c r="D247" s="348"/>
      <c r="E247" s="348"/>
      <c r="F247" s="348"/>
      <c r="G247" s="348"/>
      <c r="H247" s="348"/>
      <c r="I247" s="348"/>
      <c r="J247" s="348"/>
      <c r="K247" s="348"/>
      <c r="L247" s="348"/>
      <c r="M247" s="348"/>
      <c r="N247" s="348"/>
      <c r="O247" s="348"/>
      <c r="P247" s="348"/>
      <c r="Q247" s="348"/>
      <c r="R247" s="348"/>
      <c r="S247" s="348"/>
      <c r="T247" s="348"/>
      <c r="U247" s="348"/>
      <c r="V247" s="348"/>
      <c r="W247" s="348"/>
      <c r="X247" s="272"/>
      <c r="Y247" s="272"/>
      <c r="Z247" s="272"/>
      <c r="AA247" s="272"/>
      <c r="AB247" s="272"/>
      <c r="AC247" s="272"/>
      <c r="AD247" s="272"/>
      <c r="AE247" s="272"/>
      <c r="AF247" s="272"/>
      <c r="AG247" s="272"/>
      <c r="AH247" s="272"/>
      <c r="AI247" s="272"/>
      <c r="AJ247" s="272"/>
      <c r="AK247" s="272"/>
      <c r="AL247" s="272"/>
      <c r="AM247" s="272"/>
      <c r="AN247" s="272"/>
      <c r="AO247" s="272"/>
      <c r="AP247" s="272"/>
      <c r="AQ247" s="272"/>
      <c r="AR247" s="272"/>
      <c r="AS247" s="272"/>
      <c r="AT247" s="272"/>
      <c r="AU247" s="272"/>
      <c r="AV247" s="272"/>
      <c r="AW247" s="272"/>
      <c r="AX247" s="272"/>
      <c r="AY247" s="272"/>
      <c r="AZ247" s="272"/>
      <c r="BA247" s="272"/>
      <c r="BB247" s="272"/>
    </row>
    <row r="248" spans="1:54" s="311" customFormat="1" ht="15">
      <c r="A248" s="348"/>
      <c r="B248" s="348"/>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272"/>
      <c r="Y248" s="272"/>
      <c r="Z248" s="272"/>
      <c r="AA248" s="272"/>
      <c r="AB248" s="272"/>
      <c r="AC248" s="272"/>
      <c r="AD248" s="272"/>
      <c r="AE248" s="272"/>
      <c r="AF248" s="272"/>
      <c r="AG248" s="272"/>
      <c r="AH248" s="272"/>
      <c r="AI248" s="272"/>
      <c r="AJ248" s="272"/>
      <c r="AK248" s="272"/>
      <c r="AL248" s="272"/>
      <c r="AM248" s="272"/>
      <c r="AN248" s="272"/>
      <c r="AO248" s="272"/>
      <c r="AP248" s="272"/>
      <c r="AQ248" s="272"/>
      <c r="AR248" s="272"/>
      <c r="AS248" s="272"/>
      <c r="AT248" s="272"/>
      <c r="AU248" s="272"/>
      <c r="AV248" s="272"/>
      <c r="AW248" s="272"/>
      <c r="AX248" s="272"/>
      <c r="AY248" s="272"/>
      <c r="AZ248" s="272"/>
      <c r="BA248" s="272"/>
      <c r="BB248" s="272"/>
    </row>
    <row r="249" spans="1:54" s="311" customFormat="1" ht="15">
      <c r="A249" s="348"/>
      <c r="B249" s="348"/>
      <c r="C249" s="348"/>
      <c r="D249" s="348"/>
      <c r="E249" s="348"/>
      <c r="F249" s="348"/>
      <c r="G249" s="348"/>
      <c r="H249" s="348"/>
      <c r="I249" s="348"/>
      <c r="J249" s="348"/>
      <c r="K249" s="348"/>
      <c r="L249" s="348"/>
      <c r="M249" s="348"/>
      <c r="N249" s="348"/>
      <c r="O249" s="348"/>
      <c r="P249" s="348"/>
      <c r="Q249" s="348"/>
      <c r="R249" s="348"/>
      <c r="S249" s="348"/>
      <c r="T249" s="348"/>
      <c r="U249" s="348"/>
      <c r="V249" s="348"/>
      <c r="W249" s="348"/>
      <c r="X249" s="272"/>
      <c r="Y249" s="272"/>
      <c r="Z249" s="272"/>
      <c r="AA249" s="272"/>
      <c r="AB249" s="272"/>
      <c r="AC249" s="272"/>
      <c r="AD249" s="272"/>
      <c r="AE249" s="272"/>
      <c r="AF249" s="272"/>
      <c r="AG249" s="272"/>
      <c r="AH249" s="272"/>
      <c r="AI249" s="272"/>
      <c r="AJ249" s="272"/>
      <c r="AK249" s="272"/>
      <c r="AL249" s="272"/>
      <c r="AM249" s="272"/>
      <c r="AN249" s="272"/>
      <c r="AO249" s="272"/>
      <c r="AP249" s="272"/>
      <c r="AQ249" s="272"/>
      <c r="AR249" s="272"/>
      <c r="AS249" s="272"/>
      <c r="AT249" s="272"/>
      <c r="AU249" s="272"/>
      <c r="AV249" s="272"/>
      <c r="AW249" s="272"/>
      <c r="AX249" s="272"/>
      <c r="AY249" s="272"/>
      <c r="AZ249" s="272"/>
      <c r="BA249" s="272"/>
      <c r="BB249" s="272"/>
    </row>
    <row r="250" spans="1:54" s="311" customFormat="1" ht="15">
      <c r="A250" s="348"/>
      <c r="B250" s="348"/>
      <c r="C250" s="348"/>
      <c r="D250" s="348"/>
      <c r="E250" s="348"/>
      <c r="F250" s="348"/>
      <c r="G250" s="348"/>
      <c r="H250" s="348"/>
      <c r="I250" s="348"/>
      <c r="J250" s="348"/>
      <c r="K250" s="348"/>
      <c r="L250" s="348"/>
      <c r="M250" s="348"/>
      <c r="N250" s="348"/>
      <c r="O250" s="348"/>
      <c r="P250" s="348"/>
      <c r="Q250" s="348"/>
      <c r="R250" s="348"/>
      <c r="S250" s="348"/>
      <c r="T250" s="348"/>
      <c r="U250" s="348"/>
      <c r="V250" s="348"/>
      <c r="W250" s="348"/>
      <c r="X250" s="272"/>
      <c r="Y250" s="272"/>
      <c r="Z250" s="272"/>
      <c r="AA250" s="272"/>
      <c r="AB250" s="272"/>
      <c r="AC250" s="272"/>
      <c r="AD250" s="272"/>
      <c r="AE250" s="272"/>
      <c r="AF250" s="272"/>
      <c r="AG250" s="272"/>
      <c r="AH250" s="272"/>
      <c r="AI250" s="272"/>
      <c r="AJ250" s="272"/>
      <c r="AK250" s="272"/>
      <c r="AL250" s="272"/>
      <c r="AM250" s="272"/>
      <c r="AN250" s="272"/>
      <c r="AO250" s="272"/>
      <c r="AP250" s="272"/>
      <c r="AQ250" s="272"/>
      <c r="AR250" s="272"/>
      <c r="AS250" s="272"/>
      <c r="AT250" s="272"/>
      <c r="AU250" s="272"/>
      <c r="AV250" s="272"/>
      <c r="AW250" s="272"/>
      <c r="AX250" s="272"/>
      <c r="AY250" s="272"/>
      <c r="AZ250" s="272"/>
      <c r="BA250" s="272"/>
      <c r="BB250" s="272"/>
    </row>
    <row r="251" spans="1:54" s="311" customFormat="1" ht="15">
      <c r="A251" s="348"/>
      <c r="B251" s="348"/>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272"/>
      <c r="Y251" s="272"/>
      <c r="Z251" s="272"/>
      <c r="AA251" s="272"/>
      <c r="AB251" s="272"/>
      <c r="AC251" s="272"/>
      <c r="AD251" s="272"/>
      <c r="AE251" s="272"/>
      <c r="AF251" s="272"/>
      <c r="AG251" s="272"/>
      <c r="AH251" s="272"/>
      <c r="AI251" s="272"/>
      <c r="AJ251" s="272"/>
      <c r="AK251" s="272"/>
      <c r="AL251" s="272"/>
      <c r="AM251" s="272"/>
      <c r="AN251" s="272"/>
      <c r="AO251" s="272"/>
      <c r="AP251" s="272"/>
      <c r="AQ251" s="272"/>
      <c r="AR251" s="272"/>
      <c r="AS251" s="272"/>
      <c r="AT251" s="272"/>
      <c r="AU251" s="272"/>
      <c r="AV251" s="272"/>
      <c r="AW251" s="272"/>
      <c r="AX251" s="272"/>
      <c r="AY251" s="272"/>
      <c r="AZ251" s="272"/>
      <c r="BA251" s="272"/>
      <c r="BB251" s="272"/>
    </row>
    <row r="252" spans="1:54" s="311" customFormat="1" ht="15">
      <c r="A252" s="348"/>
      <c r="B252" s="348"/>
      <c r="C252" s="348"/>
      <c r="D252" s="348"/>
      <c r="E252" s="348"/>
      <c r="F252" s="348"/>
      <c r="G252" s="348"/>
      <c r="H252" s="348"/>
      <c r="I252" s="348"/>
      <c r="J252" s="348"/>
      <c r="K252" s="348"/>
      <c r="L252" s="348"/>
      <c r="M252" s="348"/>
      <c r="N252" s="348"/>
      <c r="O252" s="348"/>
      <c r="P252" s="348"/>
      <c r="Q252" s="348"/>
      <c r="R252" s="348"/>
      <c r="S252" s="348"/>
      <c r="T252" s="348"/>
      <c r="U252" s="348"/>
      <c r="V252" s="348"/>
      <c r="W252" s="348"/>
      <c r="X252" s="272"/>
      <c r="Y252" s="272"/>
      <c r="Z252" s="272"/>
      <c r="AA252" s="272"/>
      <c r="AB252" s="272"/>
      <c r="AC252" s="272"/>
      <c r="AD252" s="272"/>
      <c r="AE252" s="272"/>
      <c r="AF252" s="272"/>
      <c r="AG252" s="272"/>
      <c r="AH252" s="272"/>
      <c r="AI252" s="272"/>
      <c r="AJ252" s="272"/>
      <c r="AK252" s="272"/>
      <c r="AL252" s="272"/>
      <c r="AM252" s="272"/>
      <c r="AN252" s="272"/>
      <c r="AO252" s="272"/>
      <c r="AP252" s="272"/>
      <c r="AQ252" s="272"/>
      <c r="AR252" s="272"/>
      <c r="AS252" s="272"/>
      <c r="AT252" s="272"/>
      <c r="AU252" s="272"/>
      <c r="AV252" s="272"/>
      <c r="AW252" s="272"/>
      <c r="AX252" s="272"/>
      <c r="AY252" s="272"/>
      <c r="AZ252" s="272"/>
      <c r="BA252" s="272"/>
      <c r="BB252" s="272"/>
    </row>
    <row r="253" spans="1:54" s="311" customFormat="1" ht="15">
      <c r="A253" s="348"/>
      <c r="B253" s="348"/>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272"/>
      <c r="Y253" s="272"/>
      <c r="Z253" s="272"/>
      <c r="AA253" s="272"/>
      <c r="AB253" s="272"/>
      <c r="AC253" s="272"/>
      <c r="AD253" s="272"/>
      <c r="AE253" s="272"/>
      <c r="AF253" s="272"/>
      <c r="AG253" s="272"/>
      <c r="AH253" s="272"/>
      <c r="AI253" s="272"/>
      <c r="AJ253" s="272"/>
      <c r="AK253" s="272"/>
      <c r="AL253" s="272"/>
      <c r="AM253" s="272"/>
      <c r="AN253" s="272"/>
      <c r="AO253" s="272"/>
      <c r="AP253" s="272"/>
      <c r="AQ253" s="272"/>
      <c r="AR253" s="272"/>
      <c r="AS253" s="272"/>
      <c r="AT253" s="272"/>
      <c r="AU253" s="272"/>
      <c r="AV253" s="272"/>
      <c r="AW253" s="272"/>
      <c r="AX253" s="272"/>
      <c r="AY253" s="272"/>
      <c r="AZ253" s="272"/>
      <c r="BA253" s="272"/>
      <c r="BB253" s="272"/>
    </row>
    <row r="254" spans="1:54" s="311" customFormat="1" ht="15">
      <c r="A254" s="348"/>
      <c r="B254" s="348"/>
      <c r="C254" s="348"/>
      <c r="D254" s="348"/>
      <c r="E254" s="348"/>
      <c r="F254" s="348"/>
      <c r="G254" s="348"/>
      <c r="H254" s="348"/>
      <c r="I254" s="348"/>
      <c r="J254" s="348"/>
      <c r="K254" s="348"/>
      <c r="L254" s="348"/>
      <c r="M254" s="348"/>
      <c r="N254" s="348"/>
      <c r="O254" s="348"/>
      <c r="P254" s="348"/>
      <c r="Q254" s="348"/>
      <c r="R254" s="348"/>
      <c r="S254" s="348"/>
      <c r="T254" s="348"/>
      <c r="U254" s="348"/>
      <c r="V254" s="348"/>
      <c r="W254" s="348"/>
      <c r="X254" s="272"/>
      <c r="Y254" s="272"/>
      <c r="Z254" s="272"/>
      <c r="AA254" s="272"/>
      <c r="AB254" s="272"/>
      <c r="AC254" s="272"/>
      <c r="AD254" s="272"/>
      <c r="AE254" s="272"/>
      <c r="AF254" s="272"/>
      <c r="AG254" s="272"/>
      <c r="AH254" s="272"/>
      <c r="AI254" s="272"/>
      <c r="AJ254" s="272"/>
      <c r="AK254" s="272"/>
      <c r="AL254" s="272"/>
      <c r="AM254" s="272"/>
      <c r="AN254" s="272"/>
      <c r="AO254" s="272"/>
      <c r="AP254" s="272"/>
      <c r="AQ254" s="272"/>
      <c r="AR254" s="272"/>
      <c r="AS254" s="272"/>
      <c r="AT254" s="272"/>
      <c r="AU254" s="272"/>
      <c r="AV254" s="272"/>
      <c r="AW254" s="272"/>
      <c r="AX254" s="272"/>
      <c r="AY254" s="272"/>
      <c r="AZ254" s="272"/>
      <c r="BA254" s="272"/>
      <c r="BB254" s="272"/>
    </row>
    <row r="255" spans="1:54" s="311" customFormat="1" ht="15">
      <c r="A255" s="348"/>
      <c r="B255" s="348"/>
      <c r="C255" s="348"/>
      <c r="D255" s="348"/>
      <c r="E255" s="348"/>
      <c r="F255" s="348"/>
      <c r="G255" s="348"/>
      <c r="H255" s="348"/>
      <c r="I255" s="348"/>
      <c r="J255" s="348"/>
      <c r="K255" s="348"/>
      <c r="L255" s="348"/>
      <c r="M255" s="348"/>
      <c r="N255" s="348"/>
      <c r="O255" s="348"/>
      <c r="P255" s="348"/>
      <c r="Q255" s="348"/>
      <c r="R255" s="348"/>
      <c r="S255" s="348"/>
      <c r="T255" s="348"/>
      <c r="U255" s="348"/>
      <c r="V255" s="348"/>
      <c r="W255" s="348"/>
      <c r="X255" s="272"/>
      <c r="Y255" s="272"/>
      <c r="Z255" s="272"/>
      <c r="AA255" s="272"/>
      <c r="AB255" s="272"/>
      <c r="AC255" s="272"/>
      <c r="AD255" s="272"/>
      <c r="AE255" s="272"/>
      <c r="AF255" s="272"/>
      <c r="AG255" s="272"/>
      <c r="AH255" s="272"/>
      <c r="AI255" s="272"/>
      <c r="AJ255" s="272"/>
      <c r="AK255" s="272"/>
      <c r="AL255" s="272"/>
      <c r="AM255" s="272"/>
      <c r="AN255" s="272"/>
      <c r="AO255" s="272"/>
      <c r="AP255" s="272"/>
      <c r="AQ255" s="272"/>
      <c r="AR255" s="272"/>
      <c r="AS255" s="272"/>
      <c r="AT255" s="272"/>
      <c r="AU255" s="272"/>
      <c r="AV255" s="272"/>
      <c r="AW255" s="272"/>
      <c r="AX255" s="272"/>
      <c r="AY255" s="272"/>
      <c r="AZ255" s="272"/>
      <c r="BA255" s="272"/>
      <c r="BB255" s="272"/>
    </row>
    <row r="256" spans="1:54" s="311" customFormat="1" ht="15">
      <c r="A256" s="348"/>
      <c r="B256" s="348"/>
      <c r="C256" s="348"/>
      <c r="D256" s="348"/>
      <c r="E256" s="348"/>
      <c r="F256" s="348"/>
      <c r="G256" s="348"/>
      <c r="H256" s="348"/>
      <c r="I256" s="348"/>
      <c r="J256" s="348"/>
      <c r="K256" s="348"/>
      <c r="L256" s="348"/>
      <c r="M256" s="348"/>
      <c r="N256" s="348"/>
      <c r="O256" s="348"/>
      <c r="P256" s="348"/>
      <c r="Q256" s="348"/>
      <c r="R256" s="348"/>
      <c r="S256" s="348"/>
      <c r="T256" s="348"/>
      <c r="U256" s="348"/>
      <c r="V256" s="348"/>
      <c r="W256" s="348"/>
      <c r="X256" s="272"/>
      <c r="Y256" s="272"/>
      <c r="Z256" s="272"/>
      <c r="AA256" s="272"/>
      <c r="AB256" s="272"/>
      <c r="AC256" s="272"/>
      <c r="AD256" s="272"/>
      <c r="AE256" s="272"/>
      <c r="AF256" s="272"/>
      <c r="AG256" s="272"/>
      <c r="AH256" s="272"/>
      <c r="AI256" s="272"/>
      <c r="AJ256" s="272"/>
      <c r="AK256" s="272"/>
      <c r="AL256" s="272"/>
      <c r="AM256" s="272"/>
      <c r="AN256" s="272"/>
      <c r="AO256" s="272"/>
      <c r="AP256" s="272"/>
      <c r="AQ256" s="272"/>
      <c r="AR256" s="272"/>
      <c r="AS256" s="272"/>
      <c r="AT256" s="272"/>
      <c r="AU256" s="272"/>
      <c r="AV256" s="272"/>
      <c r="AW256" s="272"/>
      <c r="AX256" s="272"/>
      <c r="AY256" s="272"/>
      <c r="AZ256" s="272"/>
      <c r="BA256" s="272"/>
      <c r="BB256" s="272"/>
    </row>
    <row r="257" spans="1:54" s="311" customFormat="1" ht="15">
      <c r="A257" s="348"/>
      <c r="B257" s="348"/>
      <c r="C257" s="348"/>
      <c r="D257" s="348"/>
      <c r="E257" s="348"/>
      <c r="F257" s="348"/>
      <c r="G257" s="348"/>
      <c r="H257" s="348"/>
      <c r="I257" s="348"/>
      <c r="J257" s="348"/>
      <c r="K257" s="348"/>
      <c r="L257" s="348"/>
      <c r="M257" s="348"/>
      <c r="N257" s="348"/>
      <c r="O257" s="348"/>
      <c r="P257" s="348"/>
      <c r="Q257" s="348"/>
      <c r="R257" s="348"/>
      <c r="S257" s="348"/>
      <c r="T257" s="348"/>
      <c r="U257" s="348"/>
      <c r="V257" s="348"/>
      <c r="W257" s="348"/>
      <c r="X257" s="272"/>
      <c r="Y257" s="272"/>
      <c r="Z257" s="272"/>
      <c r="AA257" s="272"/>
      <c r="AB257" s="272"/>
      <c r="AC257" s="272"/>
      <c r="AD257" s="272"/>
      <c r="AE257" s="272"/>
      <c r="AF257" s="272"/>
      <c r="AG257" s="272"/>
      <c r="AH257" s="272"/>
      <c r="AI257" s="272"/>
      <c r="AJ257" s="272"/>
      <c r="AK257" s="272"/>
      <c r="AL257" s="272"/>
      <c r="AM257" s="272"/>
      <c r="AN257" s="272"/>
      <c r="AO257" s="272"/>
      <c r="AP257" s="272"/>
      <c r="AQ257" s="272"/>
      <c r="AR257" s="272"/>
      <c r="AS257" s="272"/>
      <c r="AT257" s="272"/>
      <c r="AU257" s="272"/>
      <c r="AV257" s="272"/>
      <c r="AW257" s="272"/>
      <c r="AX257" s="272"/>
      <c r="AY257" s="272"/>
      <c r="AZ257" s="272"/>
      <c r="BA257" s="272"/>
      <c r="BB257" s="272"/>
    </row>
    <row r="258" spans="1:54" s="311" customFormat="1" ht="15">
      <c r="A258" s="348"/>
      <c r="B258" s="348"/>
      <c r="C258" s="348"/>
      <c r="D258" s="348"/>
      <c r="E258" s="348"/>
      <c r="F258" s="348"/>
      <c r="G258" s="348"/>
      <c r="H258" s="348"/>
      <c r="I258" s="348"/>
      <c r="J258" s="348"/>
      <c r="K258" s="348"/>
      <c r="L258" s="348"/>
      <c r="M258" s="348"/>
      <c r="N258" s="348"/>
      <c r="O258" s="348"/>
      <c r="P258" s="348"/>
      <c r="Q258" s="348"/>
      <c r="R258" s="348"/>
      <c r="S258" s="348"/>
      <c r="T258" s="348"/>
      <c r="U258" s="348"/>
      <c r="V258" s="348"/>
      <c r="W258" s="348"/>
      <c r="X258" s="272"/>
      <c r="Y258" s="272"/>
      <c r="Z258" s="272"/>
      <c r="AA258" s="272"/>
      <c r="AB258" s="272"/>
      <c r="AC258" s="272"/>
      <c r="AD258" s="272"/>
      <c r="AE258" s="272"/>
      <c r="AF258" s="272"/>
      <c r="AG258" s="272"/>
      <c r="AH258" s="272"/>
      <c r="AI258" s="272"/>
      <c r="AJ258" s="272"/>
      <c r="AK258" s="272"/>
      <c r="AL258" s="272"/>
      <c r="AM258" s="272"/>
      <c r="AN258" s="272"/>
      <c r="AO258" s="272"/>
      <c r="AP258" s="272"/>
      <c r="AQ258" s="272"/>
      <c r="AR258" s="272"/>
      <c r="AS258" s="272"/>
      <c r="AT258" s="272"/>
      <c r="AU258" s="272"/>
      <c r="AV258" s="272"/>
      <c r="AW258" s="272"/>
      <c r="AX258" s="272"/>
      <c r="AY258" s="272"/>
      <c r="AZ258" s="272"/>
      <c r="BA258" s="272"/>
      <c r="BB258" s="272"/>
    </row>
    <row r="259" spans="1:54" s="311" customFormat="1" ht="15">
      <c r="A259" s="348"/>
      <c r="B259" s="348"/>
      <c r="C259" s="348"/>
      <c r="D259" s="348"/>
      <c r="E259" s="348"/>
      <c r="F259" s="348"/>
      <c r="G259" s="348"/>
      <c r="H259" s="348"/>
      <c r="I259" s="348"/>
      <c r="J259" s="348"/>
      <c r="K259" s="348"/>
      <c r="L259" s="348"/>
      <c r="M259" s="348"/>
      <c r="N259" s="348"/>
      <c r="O259" s="348"/>
      <c r="P259" s="348"/>
      <c r="Q259" s="348"/>
      <c r="R259" s="348"/>
      <c r="S259" s="348"/>
      <c r="T259" s="348"/>
      <c r="U259" s="348"/>
      <c r="V259" s="348"/>
      <c r="W259" s="348"/>
      <c r="X259" s="272"/>
      <c r="Y259" s="272"/>
      <c r="Z259" s="272"/>
      <c r="AA259" s="272"/>
      <c r="AB259" s="272"/>
      <c r="AC259" s="272"/>
      <c r="AD259" s="272"/>
      <c r="AE259" s="272"/>
      <c r="AF259" s="272"/>
      <c r="AG259" s="272"/>
      <c r="AH259" s="272"/>
      <c r="AI259" s="272"/>
      <c r="AJ259" s="272"/>
      <c r="AK259" s="272"/>
      <c r="AL259" s="272"/>
      <c r="AM259" s="272"/>
      <c r="AN259" s="272"/>
      <c r="AO259" s="272"/>
      <c r="AP259" s="272"/>
      <c r="AQ259" s="272"/>
      <c r="AR259" s="272"/>
      <c r="AS259" s="272"/>
      <c r="AT259" s="272"/>
      <c r="AU259" s="272"/>
      <c r="AV259" s="272"/>
      <c r="AW259" s="272"/>
      <c r="AX259" s="272"/>
      <c r="AY259" s="272"/>
      <c r="AZ259" s="272"/>
      <c r="BA259" s="272"/>
      <c r="BB259" s="272"/>
    </row>
    <row r="260" spans="1:54" s="311" customFormat="1" ht="15">
      <c r="A260" s="348"/>
      <c r="B260" s="348"/>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272"/>
      <c r="Y260" s="272"/>
      <c r="Z260" s="272"/>
      <c r="AA260" s="272"/>
      <c r="AB260" s="272"/>
      <c r="AC260" s="272"/>
      <c r="AD260" s="272"/>
      <c r="AE260" s="272"/>
      <c r="AF260" s="272"/>
      <c r="AG260" s="272"/>
      <c r="AH260" s="272"/>
      <c r="AI260" s="272"/>
      <c r="AJ260" s="272"/>
      <c r="AK260" s="272"/>
      <c r="AL260" s="272"/>
      <c r="AM260" s="272"/>
      <c r="AN260" s="272"/>
      <c r="AO260" s="272"/>
      <c r="AP260" s="272"/>
      <c r="AQ260" s="272"/>
      <c r="AR260" s="272"/>
      <c r="AS260" s="272"/>
      <c r="AT260" s="272"/>
      <c r="AU260" s="272"/>
      <c r="AV260" s="272"/>
      <c r="AW260" s="272"/>
      <c r="AX260" s="272"/>
      <c r="AY260" s="272"/>
      <c r="AZ260" s="272"/>
      <c r="BA260" s="272"/>
      <c r="BB260" s="272"/>
    </row>
    <row r="261" spans="1:54" s="311" customFormat="1" ht="15">
      <c r="A261" s="348"/>
      <c r="B261" s="348"/>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272"/>
      <c r="Y261" s="272"/>
      <c r="Z261" s="272"/>
      <c r="AA261" s="272"/>
      <c r="AB261" s="272"/>
      <c r="AC261" s="272"/>
      <c r="AD261" s="272"/>
      <c r="AE261" s="272"/>
      <c r="AF261" s="272"/>
      <c r="AG261" s="272"/>
      <c r="AH261" s="272"/>
      <c r="AI261" s="272"/>
      <c r="AJ261" s="272"/>
      <c r="AK261" s="272"/>
      <c r="AL261" s="272"/>
      <c r="AM261" s="272"/>
      <c r="AN261" s="272"/>
      <c r="AO261" s="272"/>
      <c r="AP261" s="272"/>
      <c r="AQ261" s="272"/>
      <c r="AR261" s="272"/>
      <c r="AS261" s="272"/>
      <c r="AT261" s="272"/>
      <c r="AU261" s="272"/>
      <c r="AV261" s="272"/>
      <c r="AW261" s="272"/>
      <c r="AX261" s="272"/>
      <c r="AY261" s="272"/>
      <c r="AZ261" s="272"/>
      <c r="BA261" s="272"/>
      <c r="BB261" s="272"/>
    </row>
    <row r="262" spans="1:54" s="311" customFormat="1" ht="15">
      <c r="A262" s="348"/>
      <c r="B262" s="348"/>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272"/>
      <c r="Y262" s="272"/>
      <c r="Z262" s="272"/>
      <c r="AA262" s="272"/>
      <c r="AB262" s="272"/>
      <c r="AC262" s="272"/>
      <c r="AD262" s="272"/>
      <c r="AE262" s="272"/>
      <c r="AF262" s="272"/>
      <c r="AG262" s="272"/>
      <c r="AH262" s="272"/>
      <c r="AI262" s="272"/>
      <c r="AJ262" s="272"/>
      <c r="AK262" s="272"/>
      <c r="AL262" s="272"/>
      <c r="AM262" s="272"/>
      <c r="AN262" s="272"/>
      <c r="AO262" s="272"/>
      <c r="AP262" s="272"/>
      <c r="AQ262" s="272"/>
      <c r="AR262" s="272"/>
      <c r="AS262" s="272"/>
      <c r="AT262" s="272"/>
      <c r="AU262" s="272"/>
      <c r="AV262" s="272"/>
      <c r="AW262" s="272"/>
      <c r="AX262" s="272"/>
      <c r="AY262" s="272"/>
      <c r="AZ262" s="272"/>
      <c r="BA262" s="272"/>
      <c r="BB262" s="272"/>
    </row>
    <row r="263" spans="1:54" ht="15.75" customHeight="1">
      <c r="A263" s="348"/>
      <c r="B263" s="348"/>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272"/>
      <c r="Y263" s="272"/>
      <c r="Z263" s="272"/>
      <c r="AA263" s="272"/>
      <c r="AB263" s="272"/>
      <c r="AC263" s="272"/>
      <c r="AD263" s="272"/>
      <c r="AE263" s="272"/>
      <c r="AF263" s="272"/>
      <c r="AG263" s="272"/>
      <c r="AH263" s="272"/>
      <c r="AI263" s="272"/>
      <c r="AJ263" s="272"/>
      <c r="AK263" s="272"/>
      <c r="AL263" s="272"/>
      <c r="AM263" s="272"/>
      <c r="AN263" s="272"/>
      <c r="AO263" s="272"/>
      <c r="AP263" s="272"/>
      <c r="AQ263" s="272"/>
      <c r="AR263" s="272"/>
      <c r="AS263" s="272"/>
      <c r="AT263" s="272"/>
      <c r="AU263" s="272"/>
      <c r="AV263" s="272"/>
      <c r="AW263" s="272"/>
      <c r="AX263" s="272"/>
      <c r="AY263" s="272"/>
      <c r="AZ263" s="272"/>
      <c r="BA263" s="272"/>
      <c r="BB263" s="272"/>
    </row>
    <row r="264" spans="1:54" ht="15.75" customHeight="1">
      <c r="A264" s="348"/>
      <c r="B264" s="348"/>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272"/>
      <c r="Y264" s="272"/>
      <c r="Z264" s="272"/>
      <c r="AA264" s="272"/>
      <c r="AB264" s="272"/>
      <c r="AC264" s="272"/>
      <c r="AD264" s="272"/>
      <c r="AE264" s="272"/>
      <c r="AF264" s="272"/>
      <c r="AG264" s="272"/>
      <c r="AH264" s="272"/>
      <c r="AI264" s="272"/>
      <c r="AJ264" s="272"/>
      <c r="AK264" s="272"/>
      <c r="AL264" s="272"/>
      <c r="AM264" s="272"/>
      <c r="AN264" s="272"/>
      <c r="AO264" s="272"/>
      <c r="AP264" s="272"/>
      <c r="AQ264" s="272"/>
      <c r="AR264" s="272"/>
      <c r="AS264" s="272"/>
      <c r="AT264" s="272"/>
      <c r="AU264" s="272"/>
      <c r="AV264" s="272"/>
      <c r="AW264" s="272"/>
      <c r="AX264" s="272"/>
      <c r="AY264" s="272"/>
      <c r="AZ264" s="272"/>
      <c r="BA264" s="272"/>
      <c r="BB264" s="272"/>
    </row>
    <row r="265" spans="1:54" ht="15.75" customHeight="1">
      <c r="A265" s="348"/>
      <c r="B265" s="348"/>
      <c r="C265" s="348"/>
      <c r="D265" s="348"/>
      <c r="E265" s="348"/>
      <c r="F265" s="348"/>
      <c r="G265" s="348"/>
      <c r="H265" s="348"/>
      <c r="I265" s="348"/>
      <c r="J265" s="348"/>
      <c r="K265" s="348"/>
      <c r="L265" s="348"/>
      <c r="M265" s="348"/>
      <c r="N265" s="348"/>
      <c r="O265" s="348"/>
      <c r="P265" s="348"/>
      <c r="Q265" s="348"/>
      <c r="R265" s="348"/>
      <c r="S265" s="348"/>
      <c r="T265" s="348"/>
      <c r="U265" s="348"/>
      <c r="V265" s="348"/>
      <c r="W265" s="348"/>
      <c r="X265" s="272"/>
      <c r="Y265" s="272"/>
      <c r="Z265" s="272"/>
      <c r="AA265" s="272"/>
      <c r="AB265" s="272"/>
      <c r="AC265" s="272"/>
      <c r="AD265" s="272"/>
      <c r="AE265" s="272"/>
      <c r="AF265" s="272"/>
      <c r="AG265" s="272"/>
      <c r="AH265" s="272"/>
      <c r="AI265" s="272"/>
      <c r="AJ265" s="272"/>
      <c r="AK265" s="272"/>
      <c r="AL265" s="272"/>
      <c r="AM265" s="272"/>
      <c r="AN265" s="272"/>
      <c r="AO265" s="272"/>
      <c r="AP265" s="272"/>
      <c r="AQ265" s="272"/>
      <c r="AR265" s="272"/>
      <c r="AS265" s="272"/>
      <c r="AT265" s="272"/>
      <c r="AU265" s="272"/>
      <c r="AV265" s="272"/>
      <c r="AW265" s="272"/>
      <c r="AX265" s="272"/>
      <c r="AY265" s="272"/>
      <c r="AZ265" s="272"/>
      <c r="BA265" s="272"/>
      <c r="BB265" s="272"/>
    </row>
    <row r="266" spans="1:54" ht="15.75" customHeight="1">
      <c r="A266" s="348"/>
      <c r="B266" s="348"/>
      <c r="C266" s="348"/>
      <c r="D266" s="348"/>
      <c r="E266" s="348"/>
      <c r="F266" s="348"/>
      <c r="G266" s="348"/>
      <c r="H266" s="348"/>
      <c r="I266" s="348"/>
      <c r="J266" s="348"/>
      <c r="K266" s="348"/>
      <c r="L266" s="348"/>
      <c r="M266" s="348"/>
      <c r="N266" s="348"/>
      <c r="O266" s="348"/>
      <c r="P266" s="348"/>
      <c r="Q266" s="348"/>
      <c r="R266" s="348"/>
      <c r="S266" s="348"/>
      <c r="T266" s="348"/>
      <c r="U266" s="348"/>
      <c r="V266" s="348"/>
      <c r="W266" s="348"/>
      <c r="X266" s="272"/>
      <c r="Y266" s="272"/>
      <c r="Z266" s="272"/>
      <c r="AA266" s="272"/>
      <c r="AB266" s="272"/>
      <c r="AC266" s="272"/>
      <c r="AD266" s="272"/>
      <c r="AE266" s="272"/>
      <c r="AF266" s="272"/>
      <c r="AG266" s="272"/>
      <c r="AH266" s="272"/>
      <c r="AI266" s="272"/>
      <c r="AJ266" s="272"/>
      <c r="AK266" s="272"/>
      <c r="AL266" s="272"/>
      <c r="AM266" s="272"/>
      <c r="AN266" s="272"/>
      <c r="AO266" s="272"/>
      <c r="AP266" s="272"/>
      <c r="AQ266" s="272"/>
      <c r="AR266" s="272"/>
      <c r="AS266" s="272"/>
      <c r="AT266" s="272"/>
      <c r="AU266" s="272"/>
      <c r="AV266" s="272"/>
      <c r="AW266" s="272"/>
      <c r="AX266" s="272"/>
      <c r="AY266" s="272"/>
      <c r="AZ266" s="272"/>
      <c r="BA266" s="272"/>
      <c r="BB266" s="272"/>
    </row>
    <row r="267" spans="1:54" ht="15.75" customHeight="1">
      <c r="A267" s="348"/>
      <c r="B267" s="348"/>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272"/>
      <c r="Y267" s="272"/>
      <c r="Z267" s="272"/>
      <c r="AA267" s="272"/>
      <c r="AB267" s="272"/>
      <c r="AC267" s="272"/>
      <c r="AD267" s="272"/>
      <c r="AE267" s="272"/>
      <c r="AF267" s="272"/>
      <c r="AG267" s="272"/>
      <c r="AH267" s="272"/>
      <c r="AI267" s="272"/>
      <c r="AJ267" s="272"/>
      <c r="AK267" s="272"/>
      <c r="AL267" s="272"/>
      <c r="AM267" s="272"/>
      <c r="AN267" s="272"/>
      <c r="AO267" s="272"/>
      <c r="AP267" s="272"/>
      <c r="AQ267" s="272"/>
      <c r="AR267" s="272"/>
      <c r="AS267" s="272"/>
      <c r="AT267" s="272"/>
      <c r="AU267" s="272"/>
      <c r="AV267" s="272"/>
      <c r="AW267" s="272"/>
      <c r="AX267" s="272"/>
      <c r="AY267" s="272"/>
      <c r="AZ267" s="272"/>
      <c r="BA267" s="272"/>
      <c r="BB267" s="272"/>
    </row>
    <row r="268" spans="1:54" ht="15.75" customHeight="1">
      <c r="A268" s="348"/>
      <c r="B268" s="348"/>
      <c r="C268" s="348"/>
      <c r="D268" s="348"/>
      <c r="E268" s="348"/>
      <c r="F268" s="348"/>
      <c r="G268" s="348"/>
      <c r="H268" s="348"/>
      <c r="I268" s="348"/>
      <c r="J268" s="348"/>
      <c r="K268" s="348"/>
      <c r="L268" s="348"/>
      <c r="M268" s="348"/>
      <c r="N268" s="348"/>
      <c r="O268" s="348"/>
      <c r="P268" s="348"/>
      <c r="Q268" s="348"/>
      <c r="R268" s="348"/>
      <c r="S268" s="348"/>
      <c r="T268" s="348"/>
      <c r="U268" s="348"/>
      <c r="V268" s="348"/>
      <c r="W268" s="348"/>
      <c r="X268" s="272"/>
      <c r="Y268" s="272"/>
      <c r="Z268" s="272"/>
      <c r="AA268" s="272"/>
      <c r="AB268" s="272"/>
      <c r="AC268" s="272"/>
      <c r="AD268" s="272"/>
      <c r="AE268" s="272"/>
      <c r="AF268" s="272"/>
      <c r="AG268" s="272"/>
      <c r="AH268" s="272"/>
      <c r="AI268" s="272"/>
      <c r="AJ268" s="272"/>
      <c r="AK268" s="272"/>
      <c r="AL268" s="272"/>
      <c r="AM268" s="272"/>
      <c r="AN268" s="272"/>
      <c r="AO268" s="272"/>
      <c r="AP268" s="272"/>
      <c r="AQ268" s="272"/>
      <c r="AR268" s="272"/>
      <c r="AS268" s="272"/>
      <c r="AT268" s="272"/>
      <c r="AU268" s="272"/>
      <c r="AV268" s="272"/>
      <c r="AW268" s="272"/>
      <c r="AX268" s="272"/>
      <c r="AY268" s="272"/>
      <c r="AZ268" s="272"/>
      <c r="BA268" s="272"/>
      <c r="BB268" s="272"/>
    </row>
    <row r="269" spans="1:54" ht="15.75" customHeight="1">
      <c r="A269" s="348"/>
      <c r="B269" s="348"/>
      <c r="C269" s="348"/>
      <c r="D269" s="348"/>
      <c r="E269" s="348"/>
      <c r="F269" s="348"/>
      <c r="G269" s="348"/>
      <c r="H269" s="348"/>
      <c r="I269" s="348"/>
      <c r="J269" s="348"/>
      <c r="K269" s="348"/>
      <c r="L269" s="348"/>
      <c r="M269" s="348"/>
      <c r="N269" s="348"/>
      <c r="O269" s="348"/>
      <c r="P269" s="348"/>
      <c r="Q269" s="348"/>
      <c r="R269" s="348"/>
      <c r="S269" s="348"/>
      <c r="T269" s="348"/>
      <c r="U269" s="348"/>
      <c r="V269" s="348"/>
      <c r="W269" s="348"/>
      <c r="X269" s="272"/>
      <c r="Y269" s="272"/>
      <c r="Z269" s="272"/>
      <c r="AA269" s="272"/>
      <c r="AB269" s="272"/>
      <c r="AC269" s="272"/>
      <c r="AD269" s="272"/>
      <c r="AE269" s="272"/>
      <c r="AF269" s="272"/>
      <c r="AG269" s="272"/>
      <c r="AH269" s="272"/>
      <c r="AI269" s="272"/>
      <c r="AJ269" s="272"/>
      <c r="AK269" s="272"/>
      <c r="AL269" s="272"/>
      <c r="AM269" s="272"/>
      <c r="AN269" s="272"/>
      <c r="AO269" s="272"/>
      <c r="AP269" s="272"/>
      <c r="AQ269" s="272"/>
      <c r="AR269" s="272"/>
      <c r="AS269" s="272"/>
      <c r="AT269" s="272"/>
      <c r="AU269" s="272"/>
      <c r="AV269" s="272"/>
      <c r="AW269" s="272"/>
      <c r="AX269" s="272"/>
      <c r="AY269" s="272"/>
      <c r="AZ269" s="272"/>
      <c r="BA269" s="272"/>
      <c r="BB269" s="272"/>
    </row>
    <row r="270" spans="1:54" ht="15.75" customHeight="1">
      <c r="A270" s="348"/>
      <c r="B270" s="348"/>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272"/>
      <c r="Y270" s="272"/>
      <c r="Z270" s="272"/>
      <c r="AA270" s="272"/>
      <c r="AB270" s="272"/>
      <c r="AC270" s="272"/>
      <c r="AD270" s="272"/>
      <c r="AE270" s="272"/>
      <c r="AF270" s="272"/>
      <c r="AG270" s="272"/>
      <c r="AH270" s="272"/>
      <c r="AI270" s="272"/>
      <c r="AJ270" s="272"/>
      <c r="AK270" s="272"/>
      <c r="AL270" s="272"/>
      <c r="AM270" s="272"/>
      <c r="AN270" s="272"/>
      <c r="AO270" s="272"/>
      <c r="AP270" s="272"/>
      <c r="AQ270" s="272"/>
      <c r="AR270" s="272"/>
      <c r="AS270" s="272"/>
      <c r="AT270" s="272"/>
      <c r="AU270" s="272"/>
      <c r="AV270" s="272"/>
      <c r="AW270" s="272"/>
      <c r="AX270" s="272"/>
      <c r="AY270" s="272"/>
      <c r="AZ270" s="272"/>
      <c r="BA270" s="272"/>
      <c r="BB270" s="272"/>
    </row>
    <row r="271" spans="1:54" ht="15.75" customHeight="1">
      <c r="A271" s="348"/>
      <c r="B271" s="348"/>
      <c r="C271" s="348"/>
      <c r="D271" s="348"/>
      <c r="E271" s="348"/>
      <c r="F271" s="348"/>
      <c r="G271" s="348"/>
      <c r="H271" s="348"/>
      <c r="I271" s="348"/>
      <c r="J271" s="348"/>
      <c r="K271" s="348"/>
      <c r="L271" s="348"/>
      <c r="M271" s="348"/>
      <c r="N271" s="348"/>
      <c r="O271" s="348"/>
      <c r="P271" s="348"/>
      <c r="Q271" s="348"/>
      <c r="R271" s="348"/>
      <c r="S271" s="348"/>
      <c r="T271" s="348"/>
      <c r="U271" s="348"/>
      <c r="V271" s="348"/>
      <c r="W271" s="348"/>
      <c r="X271" s="272"/>
      <c r="Y271" s="272"/>
      <c r="Z271" s="272"/>
      <c r="AA271" s="272"/>
      <c r="AB271" s="272"/>
      <c r="AC271" s="272"/>
      <c r="AD271" s="272"/>
      <c r="AE271" s="272"/>
      <c r="AF271" s="272"/>
      <c r="AG271" s="272"/>
      <c r="AH271" s="272"/>
      <c r="AI271" s="272"/>
      <c r="AJ271" s="272"/>
      <c r="AK271" s="272"/>
      <c r="AL271" s="272"/>
      <c r="AM271" s="272"/>
      <c r="AN271" s="272"/>
      <c r="AO271" s="272"/>
      <c r="AP271" s="272"/>
      <c r="AQ271" s="272"/>
      <c r="AR271" s="272"/>
      <c r="AS271" s="272"/>
      <c r="AT271" s="272"/>
      <c r="AU271" s="272"/>
      <c r="AV271" s="272"/>
      <c r="AW271" s="272"/>
      <c r="AX271" s="272"/>
      <c r="AY271" s="272"/>
      <c r="AZ271" s="272"/>
      <c r="BA271" s="272"/>
      <c r="BB271" s="272"/>
    </row>
    <row r="272" spans="1:54" ht="15.75" customHeight="1">
      <c r="A272" s="348"/>
      <c r="B272" s="348"/>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272"/>
      <c r="Y272" s="272"/>
      <c r="Z272" s="272"/>
      <c r="AA272" s="272"/>
      <c r="AB272" s="272"/>
      <c r="AC272" s="272"/>
      <c r="AD272" s="272"/>
      <c r="AE272" s="272"/>
      <c r="AF272" s="272"/>
      <c r="AG272" s="272"/>
      <c r="AH272" s="272"/>
      <c r="AI272" s="272"/>
      <c r="AJ272" s="272"/>
      <c r="AK272" s="272"/>
      <c r="AL272" s="272"/>
      <c r="AM272" s="272"/>
      <c r="AN272" s="272"/>
      <c r="AO272" s="272"/>
      <c r="AP272" s="272"/>
      <c r="AQ272" s="272"/>
      <c r="AR272" s="272"/>
      <c r="AS272" s="272"/>
      <c r="AT272" s="272"/>
      <c r="AU272" s="272"/>
      <c r="AV272" s="272"/>
      <c r="AW272" s="272"/>
      <c r="AX272" s="272"/>
      <c r="AY272" s="272"/>
      <c r="AZ272" s="272"/>
      <c r="BA272" s="272"/>
      <c r="BB272" s="272"/>
    </row>
    <row r="273" spans="1:54" ht="15.75" customHeight="1">
      <c r="A273" s="348"/>
      <c r="B273" s="348"/>
      <c r="C273" s="348"/>
      <c r="D273" s="348"/>
      <c r="E273" s="348"/>
      <c r="F273" s="348"/>
      <c r="G273" s="348"/>
      <c r="H273" s="348"/>
      <c r="I273" s="348"/>
      <c r="J273" s="348"/>
      <c r="K273" s="348"/>
      <c r="L273" s="348"/>
      <c r="M273" s="348"/>
      <c r="N273" s="348"/>
      <c r="O273" s="348"/>
      <c r="P273" s="348"/>
      <c r="Q273" s="348"/>
      <c r="R273" s="348"/>
      <c r="S273" s="348"/>
      <c r="T273" s="348"/>
      <c r="U273" s="348"/>
      <c r="V273" s="348"/>
      <c r="W273" s="348"/>
      <c r="X273" s="272"/>
      <c r="Y273" s="272"/>
      <c r="Z273" s="272"/>
      <c r="AA273" s="272"/>
      <c r="AB273" s="272"/>
      <c r="AC273" s="272"/>
      <c r="AD273" s="272"/>
      <c r="AE273" s="272"/>
      <c r="AF273" s="272"/>
      <c r="AG273" s="272"/>
      <c r="AH273" s="272"/>
      <c r="AI273" s="272"/>
      <c r="AJ273" s="272"/>
      <c r="AK273" s="272"/>
      <c r="AL273" s="272"/>
      <c r="AM273" s="272"/>
      <c r="AN273" s="272"/>
      <c r="AO273" s="272"/>
      <c r="AP273" s="272"/>
      <c r="AQ273" s="272"/>
      <c r="AR273" s="272"/>
      <c r="AS273" s="272"/>
      <c r="AT273" s="272"/>
      <c r="AU273" s="272"/>
      <c r="AV273" s="272"/>
      <c r="AW273" s="272"/>
      <c r="AX273" s="272"/>
      <c r="AY273" s="272"/>
      <c r="AZ273" s="272"/>
      <c r="BA273" s="272"/>
      <c r="BB273" s="272"/>
    </row>
    <row r="274" spans="1:54" ht="15.75" customHeight="1">
      <c r="A274" s="348"/>
      <c r="B274" s="348"/>
      <c r="C274" s="348"/>
      <c r="D274" s="348"/>
      <c r="E274" s="348"/>
      <c r="F274" s="348"/>
      <c r="G274" s="348"/>
      <c r="H274" s="348"/>
      <c r="I274" s="348"/>
      <c r="J274" s="348"/>
      <c r="K274" s="348"/>
      <c r="L274" s="348"/>
      <c r="M274" s="348"/>
      <c r="N274" s="348"/>
      <c r="O274" s="348"/>
      <c r="P274" s="348"/>
      <c r="Q274" s="348"/>
      <c r="R274" s="348"/>
      <c r="S274" s="348"/>
      <c r="T274" s="348"/>
      <c r="U274" s="348"/>
      <c r="V274" s="348"/>
      <c r="W274" s="348"/>
      <c r="X274" s="272"/>
      <c r="Y274" s="272"/>
      <c r="Z274" s="272"/>
      <c r="AA274" s="272"/>
      <c r="AB274" s="272"/>
      <c r="AC274" s="272"/>
      <c r="AD274" s="272"/>
      <c r="AE274" s="272"/>
      <c r="AF274" s="272"/>
      <c r="AG274" s="272"/>
      <c r="AH274" s="272"/>
      <c r="AI274" s="272"/>
      <c r="AJ274" s="272"/>
      <c r="AK274" s="272"/>
      <c r="AL274" s="272"/>
      <c r="AM274" s="272"/>
      <c r="AN274" s="272"/>
      <c r="AO274" s="272"/>
      <c r="AP274" s="272"/>
      <c r="AQ274" s="272"/>
      <c r="AR274" s="272"/>
      <c r="AS274" s="272"/>
      <c r="AT274" s="272"/>
      <c r="AU274" s="272"/>
      <c r="AV274" s="272"/>
      <c r="AW274" s="272"/>
      <c r="AX274" s="272"/>
      <c r="AY274" s="272"/>
      <c r="AZ274" s="272"/>
      <c r="BA274" s="272"/>
      <c r="BB274" s="272"/>
    </row>
    <row r="275" spans="1:54" ht="15.75" customHeight="1">
      <c r="A275" s="348"/>
      <c r="B275" s="348"/>
      <c r="C275" s="348"/>
      <c r="D275" s="348"/>
      <c r="E275" s="348"/>
      <c r="F275" s="348"/>
      <c r="G275" s="348"/>
      <c r="H275" s="348"/>
      <c r="I275" s="348"/>
      <c r="J275" s="348"/>
      <c r="K275" s="348"/>
      <c r="L275" s="348"/>
      <c r="M275" s="348"/>
      <c r="N275" s="348"/>
      <c r="O275" s="348"/>
      <c r="P275" s="348"/>
      <c r="Q275" s="348"/>
      <c r="R275" s="348"/>
      <c r="S275" s="348"/>
      <c r="T275" s="348"/>
      <c r="U275" s="348"/>
      <c r="V275" s="348"/>
      <c r="W275" s="348"/>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row>
    <row r="276" spans="1:54" ht="15.75" customHeight="1">
      <c r="A276" s="348"/>
      <c r="B276" s="348"/>
      <c r="C276" s="348"/>
      <c r="D276" s="348"/>
      <c r="E276" s="348"/>
      <c r="F276" s="348"/>
      <c r="G276" s="348"/>
      <c r="H276" s="348"/>
      <c r="I276" s="348"/>
      <c r="J276" s="348"/>
      <c r="K276" s="348"/>
      <c r="L276" s="348"/>
      <c r="M276" s="348"/>
      <c r="N276" s="348"/>
      <c r="O276" s="348"/>
      <c r="P276" s="348"/>
      <c r="Q276" s="348"/>
      <c r="R276" s="348"/>
      <c r="S276" s="348"/>
      <c r="T276" s="348"/>
      <c r="U276" s="348"/>
      <c r="V276" s="348"/>
      <c r="W276" s="348"/>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row>
    <row r="277" spans="1:54" ht="15.75" customHeight="1">
      <c r="A277" s="348"/>
      <c r="B277" s="348"/>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row>
    <row r="278" spans="1:54" ht="15.75" customHeight="1">
      <c r="A278" s="348"/>
      <c r="B278" s="348"/>
      <c r="C278" s="348"/>
      <c r="D278" s="348"/>
      <c r="E278" s="348"/>
      <c r="F278" s="348"/>
      <c r="G278" s="348"/>
      <c r="H278" s="348"/>
      <c r="I278" s="348"/>
      <c r="J278" s="348"/>
      <c r="K278" s="348"/>
      <c r="L278" s="348"/>
      <c r="M278" s="348"/>
      <c r="N278" s="348"/>
      <c r="O278" s="348"/>
      <c r="P278" s="348"/>
      <c r="Q278" s="348"/>
      <c r="R278" s="348"/>
      <c r="S278" s="348"/>
      <c r="T278" s="348"/>
      <c r="U278" s="348"/>
      <c r="V278" s="348"/>
      <c r="W278" s="348"/>
      <c r="X278" s="272"/>
      <c r="Y278" s="272"/>
      <c r="Z278" s="272"/>
      <c r="AA278" s="272"/>
      <c r="AB278" s="272"/>
      <c r="AC278" s="272"/>
      <c r="AD278" s="272"/>
      <c r="AE278" s="272"/>
      <c r="AF278" s="272"/>
      <c r="AG278" s="272"/>
      <c r="AH278" s="272"/>
      <c r="AI278" s="272"/>
      <c r="AJ278" s="272"/>
      <c r="AK278" s="272"/>
      <c r="AL278" s="272"/>
      <c r="AM278" s="272"/>
      <c r="AN278" s="272"/>
      <c r="AO278" s="272"/>
      <c r="AP278" s="272"/>
      <c r="AQ278" s="272"/>
      <c r="AR278" s="272"/>
      <c r="AS278" s="272"/>
      <c r="AT278" s="272"/>
      <c r="AU278" s="272"/>
      <c r="AV278" s="272"/>
      <c r="AW278" s="272"/>
      <c r="AX278" s="272"/>
      <c r="AY278" s="272"/>
      <c r="AZ278" s="272"/>
      <c r="BA278" s="272"/>
      <c r="BB278" s="272"/>
    </row>
    <row r="279" spans="1:54" ht="15.75" customHeight="1">
      <c r="A279" s="348"/>
      <c r="B279" s="348"/>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272"/>
      <c r="Y279" s="272"/>
      <c r="Z279" s="272"/>
      <c r="AA279" s="272"/>
      <c r="AB279" s="272"/>
      <c r="AC279" s="272"/>
      <c r="AD279" s="272"/>
      <c r="AE279" s="272"/>
      <c r="AF279" s="272"/>
      <c r="AG279" s="272"/>
      <c r="AH279" s="272"/>
      <c r="AI279" s="272"/>
      <c r="AJ279" s="272"/>
      <c r="AK279" s="272"/>
      <c r="AL279" s="272"/>
      <c r="AM279" s="272"/>
      <c r="AN279" s="272"/>
      <c r="AO279" s="272"/>
      <c r="AP279" s="272"/>
      <c r="AQ279" s="272"/>
      <c r="AR279" s="272"/>
      <c r="AS279" s="272"/>
      <c r="AT279" s="272"/>
      <c r="AU279" s="272"/>
      <c r="AV279" s="272"/>
      <c r="AW279" s="272"/>
      <c r="AX279" s="272"/>
      <c r="AY279" s="272"/>
      <c r="AZ279" s="272"/>
      <c r="BA279" s="272"/>
      <c r="BB279" s="272"/>
    </row>
    <row r="280" spans="1:54" ht="15.75" customHeight="1">
      <c r="A280" s="348"/>
      <c r="B280" s="348"/>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272"/>
      <c r="Y280" s="272"/>
      <c r="Z280" s="272"/>
      <c r="AA280" s="272"/>
      <c r="AB280" s="272"/>
      <c r="AC280" s="272"/>
      <c r="AD280" s="272"/>
      <c r="AE280" s="272"/>
      <c r="AF280" s="272"/>
      <c r="AG280" s="272"/>
      <c r="AH280" s="272"/>
      <c r="AI280" s="272"/>
      <c r="AJ280" s="272"/>
      <c r="AK280" s="272"/>
      <c r="AL280" s="272"/>
      <c r="AM280" s="272"/>
      <c r="AN280" s="272"/>
      <c r="AO280" s="272"/>
      <c r="AP280" s="272"/>
      <c r="AQ280" s="272"/>
      <c r="AR280" s="272"/>
      <c r="AS280" s="272"/>
      <c r="AT280" s="272"/>
      <c r="AU280" s="272"/>
      <c r="AV280" s="272"/>
      <c r="AW280" s="272"/>
      <c r="AX280" s="272"/>
      <c r="AY280" s="272"/>
      <c r="AZ280" s="272"/>
      <c r="BA280" s="272"/>
      <c r="BB280" s="272"/>
    </row>
    <row r="281" spans="1:54" ht="15.75" customHeight="1">
      <c r="A281" s="348"/>
      <c r="B281" s="348"/>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272"/>
      <c r="Y281" s="272"/>
      <c r="Z281" s="272"/>
      <c r="AA281" s="272"/>
      <c r="AB281" s="272"/>
      <c r="AC281" s="272"/>
      <c r="AD281" s="272"/>
      <c r="AE281" s="272"/>
      <c r="AF281" s="272"/>
      <c r="AG281" s="272"/>
      <c r="AH281" s="272"/>
      <c r="AI281" s="272"/>
      <c r="AJ281" s="272"/>
      <c r="AK281" s="272"/>
      <c r="AL281" s="272"/>
      <c r="AM281" s="272"/>
      <c r="AN281" s="272"/>
      <c r="AO281" s="272"/>
      <c r="AP281" s="272"/>
      <c r="AQ281" s="272"/>
      <c r="AR281" s="272"/>
      <c r="AS281" s="272"/>
      <c r="AT281" s="272"/>
      <c r="AU281" s="272"/>
      <c r="AV281" s="272"/>
      <c r="AW281" s="272"/>
      <c r="AX281" s="272"/>
      <c r="AY281" s="272"/>
      <c r="AZ281" s="272"/>
      <c r="BA281" s="272"/>
      <c r="BB281" s="272"/>
    </row>
    <row r="282" spans="1:54" ht="15.75" customHeight="1">
      <c r="A282" s="348"/>
      <c r="B282" s="348"/>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272"/>
      <c r="Y282" s="272"/>
      <c r="Z282" s="272"/>
      <c r="AA282" s="272"/>
      <c r="AB282" s="272"/>
      <c r="AC282" s="272"/>
      <c r="AD282" s="272"/>
      <c r="AE282" s="272"/>
      <c r="AF282" s="272"/>
      <c r="AG282" s="272"/>
      <c r="AH282" s="272"/>
      <c r="AI282" s="272"/>
      <c r="AJ282" s="272"/>
      <c r="AK282" s="272"/>
      <c r="AL282" s="272"/>
      <c r="AM282" s="272"/>
      <c r="AN282" s="272"/>
      <c r="AO282" s="272"/>
      <c r="AP282" s="272"/>
      <c r="AQ282" s="272"/>
      <c r="AR282" s="272"/>
      <c r="AS282" s="272"/>
      <c r="AT282" s="272"/>
      <c r="AU282" s="272"/>
      <c r="AV282" s="272"/>
      <c r="AW282" s="272"/>
      <c r="AX282" s="272"/>
      <c r="AY282" s="272"/>
      <c r="AZ282" s="272"/>
      <c r="BA282" s="272"/>
      <c r="BB282" s="272"/>
    </row>
    <row r="283" spans="1:54" ht="15.75" customHeight="1">
      <c r="A283" s="348"/>
      <c r="B283" s="348"/>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272"/>
      <c r="Y283" s="272"/>
      <c r="Z283" s="272"/>
      <c r="AA283" s="272"/>
      <c r="AB283" s="272"/>
      <c r="AC283" s="272"/>
      <c r="AD283" s="272"/>
      <c r="AE283" s="272"/>
      <c r="AF283" s="272"/>
      <c r="AG283" s="272"/>
      <c r="AH283" s="272"/>
      <c r="AI283" s="272"/>
      <c r="AJ283" s="272"/>
      <c r="AK283" s="272"/>
      <c r="AL283" s="272"/>
      <c r="AM283" s="272"/>
      <c r="AN283" s="272"/>
      <c r="AO283" s="272"/>
      <c r="AP283" s="272"/>
      <c r="AQ283" s="272"/>
      <c r="AR283" s="272"/>
      <c r="AS283" s="272"/>
      <c r="AT283" s="272"/>
      <c r="AU283" s="272"/>
      <c r="AV283" s="272"/>
      <c r="AW283" s="272"/>
      <c r="AX283" s="272"/>
      <c r="AY283" s="272"/>
      <c r="AZ283" s="272"/>
      <c r="BA283" s="272"/>
      <c r="BB283" s="272"/>
    </row>
    <row r="284" spans="1:54" ht="15.75" customHeight="1">
      <c r="A284" s="348"/>
      <c r="B284" s="348"/>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272"/>
      <c r="Y284" s="272"/>
      <c r="Z284" s="272"/>
      <c r="AA284" s="272"/>
      <c r="AB284" s="272"/>
      <c r="AC284" s="272"/>
      <c r="AD284" s="272"/>
      <c r="AE284" s="272"/>
      <c r="AF284" s="272"/>
      <c r="AG284" s="272"/>
      <c r="AH284" s="272"/>
      <c r="AI284" s="272"/>
      <c r="AJ284" s="272"/>
      <c r="AK284" s="272"/>
      <c r="AL284" s="272"/>
      <c r="AM284" s="272"/>
      <c r="AN284" s="272"/>
      <c r="AO284" s="272"/>
      <c r="AP284" s="272"/>
      <c r="AQ284" s="272"/>
      <c r="AR284" s="272"/>
      <c r="AS284" s="272"/>
      <c r="AT284" s="272"/>
      <c r="AU284" s="272"/>
      <c r="AV284" s="272"/>
      <c r="AW284" s="272"/>
      <c r="AX284" s="272"/>
      <c r="AY284" s="272"/>
      <c r="AZ284" s="272"/>
      <c r="BA284" s="272"/>
      <c r="BB284" s="272"/>
    </row>
    <row r="285" spans="1:54" ht="15.75" customHeight="1">
      <c r="A285" s="348"/>
      <c r="B285" s="348"/>
      <c r="C285" s="348"/>
      <c r="D285" s="348"/>
      <c r="E285" s="348"/>
      <c r="F285" s="348"/>
      <c r="G285" s="348"/>
      <c r="H285" s="348"/>
      <c r="I285" s="348"/>
      <c r="J285" s="348"/>
      <c r="K285" s="348"/>
      <c r="L285" s="348"/>
      <c r="M285" s="348"/>
      <c r="N285" s="348"/>
      <c r="O285" s="348"/>
      <c r="P285" s="348"/>
      <c r="Q285" s="348"/>
      <c r="R285" s="348"/>
      <c r="S285" s="348"/>
      <c r="T285" s="348"/>
      <c r="U285" s="348"/>
      <c r="V285" s="348"/>
      <c r="W285" s="348"/>
      <c r="X285" s="272"/>
      <c r="Y285" s="272"/>
      <c r="Z285" s="272"/>
      <c r="AA285" s="272"/>
      <c r="AB285" s="272"/>
      <c r="AC285" s="272"/>
      <c r="AD285" s="272"/>
      <c r="AE285" s="272"/>
      <c r="AF285" s="272"/>
      <c r="AG285" s="272"/>
      <c r="AH285" s="272"/>
      <c r="AI285" s="272"/>
      <c r="AJ285" s="272"/>
      <c r="AK285" s="272"/>
      <c r="AL285" s="272"/>
      <c r="AM285" s="272"/>
      <c r="AN285" s="272"/>
      <c r="AO285" s="272"/>
      <c r="AP285" s="272"/>
      <c r="AQ285" s="272"/>
      <c r="AR285" s="272"/>
      <c r="AS285" s="272"/>
      <c r="AT285" s="272"/>
      <c r="AU285" s="272"/>
      <c r="AV285" s="272"/>
      <c r="AW285" s="272"/>
      <c r="AX285" s="272"/>
      <c r="AY285" s="272"/>
      <c r="AZ285" s="272"/>
      <c r="BA285" s="272"/>
      <c r="BB285" s="272"/>
    </row>
    <row r="286" spans="1:54" ht="15.75" customHeight="1">
      <c r="A286" s="348"/>
      <c r="B286" s="348"/>
      <c r="C286" s="348"/>
      <c r="D286" s="348"/>
      <c r="E286" s="348"/>
      <c r="F286" s="348"/>
      <c r="G286" s="348"/>
      <c r="H286" s="348"/>
      <c r="I286" s="348"/>
      <c r="J286" s="348"/>
      <c r="K286" s="348"/>
      <c r="L286" s="348"/>
      <c r="M286" s="348"/>
      <c r="N286" s="348"/>
      <c r="O286" s="348"/>
      <c r="P286" s="348"/>
      <c r="Q286" s="348"/>
      <c r="R286" s="348"/>
      <c r="S286" s="348"/>
      <c r="T286" s="348"/>
      <c r="U286" s="348"/>
      <c r="V286" s="348"/>
      <c r="W286" s="348"/>
      <c r="X286" s="272"/>
      <c r="Y286" s="272"/>
      <c r="Z286" s="272"/>
      <c r="AA286" s="272"/>
      <c r="AB286" s="272"/>
      <c r="AC286" s="272"/>
      <c r="AD286" s="272"/>
      <c r="AE286" s="272"/>
      <c r="AF286" s="272"/>
      <c r="AG286" s="272"/>
      <c r="AH286" s="272"/>
      <c r="AI286" s="272"/>
      <c r="AJ286" s="272"/>
      <c r="AK286" s="272"/>
      <c r="AL286" s="272"/>
      <c r="AM286" s="272"/>
      <c r="AN286" s="272"/>
      <c r="AO286" s="272"/>
      <c r="AP286" s="272"/>
      <c r="AQ286" s="272"/>
      <c r="AR286" s="272"/>
      <c r="AS286" s="272"/>
      <c r="AT286" s="272"/>
      <c r="AU286" s="272"/>
      <c r="AV286" s="272"/>
      <c r="AW286" s="272"/>
      <c r="AX286" s="272"/>
      <c r="AY286" s="272"/>
      <c r="AZ286" s="272"/>
      <c r="BA286" s="272"/>
      <c r="BB286" s="272"/>
    </row>
    <row r="287" spans="1:54" ht="15.75" customHeight="1">
      <c r="A287" s="348"/>
      <c r="B287" s="348"/>
      <c r="C287" s="348"/>
      <c r="D287" s="348"/>
      <c r="E287" s="348"/>
      <c r="F287" s="348"/>
      <c r="G287" s="348"/>
      <c r="H287" s="348"/>
      <c r="I287" s="348"/>
      <c r="J287" s="348"/>
      <c r="K287" s="348"/>
      <c r="L287" s="348"/>
      <c r="M287" s="348"/>
      <c r="N287" s="348"/>
      <c r="O287" s="348"/>
      <c r="P287" s="348"/>
      <c r="Q287" s="348"/>
      <c r="R287" s="348"/>
      <c r="S287" s="348"/>
      <c r="T287" s="348"/>
      <c r="U287" s="348"/>
      <c r="V287" s="348"/>
      <c r="W287" s="348"/>
      <c r="X287" s="272"/>
      <c r="Y287" s="272"/>
      <c r="Z287" s="272"/>
      <c r="AA287" s="272"/>
      <c r="AB287" s="272"/>
      <c r="AC287" s="272"/>
      <c r="AD287" s="272"/>
      <c r="AE287" s="272"/>
      <c r="AF287" s="272"/>
      <c r="AG287" s="272"/>
      <c r="AH287" s="272"/>
      <c r="AI287" s="272"/>
      <c r="AJ287" s="272"/>
      <c r="AK287" s="272"/>
      <c r="AL287" s="272"/>
      <c r="AM287" s="272"/>
      <c r="AN287" s="272"/>
      <c r="AO287" s="272"/>
      <c r="AP287" s="272"/>
      <c r="AQ287" s="272"/>
      <c r="AR287" s="272"/>
      <c r="AS287" s="272"/>
      <c r="AT287" s="272"/>
      <c r="AU287" s="272"/>
      <c r="AV287" s="272"/>
      <c r="AW287" s="272"/>
      <c r="AX287" s="272"/>
      <c r="AY287" s="272"/>
      <c r="AZ287" s="272"/>
      <c r="BA287" s="272"/>
      <c r="BB287" s="272"/>
    </row>
    <row r="288" spans="1:54" ht="15.75" customHeight="1">
      <c r="A288" s="348"/>
      <c r="B288" s="348"/>
      <c r="C288" s="348"/>
      <c r="D288" s="348"/>
      <c r="E288" s="348"/>
      <c r="F288" s="348"/>
      <c r="G288" s="348"/>
      <c r="H288" s="348"/>
      <c r="I288" s="348"/>
      <c r="J288" s="348"/>
      <c r="K288" s="348"/>
      <c r="L288" s="348"/>
      <c r="M288" s="348"/>
      <c r="N288" s="348"/>
      <c r="O288" s="348"/>
      <c r="P288" s="348"/>
      <c r="Q288" s="348"/>
      <c r="R288" s="348"/>
      <c r="S288" s="348"/>
      <c r="T288" s="348"/>
      <c r="U288" s="348"/>
      <c r="V288" s="348"/>
      <c r="W288" s="348"/>
      <c r="X288" s="272"/>
      <c r="Y288" s="272"/>
      <c r="Z288" s="272"/>
      <c r="AA288" s="272"/>
      <c r="AB288" s="272"/>
      <c r="AC288" s="272"/>
      <c r="AD288" s="272"/>
      <c r="AE288" s="272"/>
      <c r="AF288" s="272"/>
      <c r="AG288" s="272"/>
      <c r="AH288" s="272"/>
      <c r="AI288" s="272"/>
      <c r="AJ288" s="272"/>
      <c r="AK288" s="272"/>
      <c r="AL288" s="272"/>
      <c r="AM288" s="272"/>
      <c r="AN288" s="272"/>
      <c r="AO288" s="272"/>
      <c r="AP288" s="272"/>
      <c r="AQ288" s="272"/>
      <c r="AR288" s="272"/>
      <c r="AS288" s="272"/>
      <c r="AT288" s="272"/>
      <c r="AU288" s="272"/>
      <c r="AV288" s="272"/>
      <c r="AW288" s="272"/>
      <c r="AX288" s="272"/>
      <c r="AY288" s="272"/>
      <c r="AZ288" s="272"/>
      <c r="BA288" s="272"/>
      <c r="BB288" s="272"/>
    </row>
    <row r="289" spans="1:54" ht="15.75" customHeight="1">
      <c r="A289" s="348"/>
      <c r="B289" s="348"/>
      <c r="C289" s="348"/>
      <c r="D289" s="348"/>
      <c r="E289" s="348"/>
      <c r="F289" s="348"/>
      <c r="G289" s="348"/>
      <c r="H289" s="348"/>
      <c r="I289" s="348"/>
      <c r="J289" s="348"/>
      <c r="K289" s="348"/>
      <c r="L289" s="348"/>
      <c r="M289" s="348"/>
      <c r="N289" s="348"/>
      <c r="O289" s="348"/>
      <c r="P289" s="348"/>
      <c r="Q289" s="348"/>
      <c r="R289" s="348"/>
      <c r="S289" s="348"/>
      <c r="T289" s="348"/>
      <c r="U289" s="348"/>
      <c r="V289" s="348"/>
      <c r="W289" s="348"/>
      <c r="X289" s="272"/>
      <c r="Y289" s="272"/>
      <c r="Z289" s="272"/>
      <c r="AA289" s="272"/>
      <c r="AB289" s="272"/>
      <c r="AC289" s="272"/>
      <c r="AD289" s="272"/>
      <c r="AE289" s="272"/>
      <c r="AF289" s="272"/>
      <c r="AG289" s="272"/>
      <c r="AH289" s="272"/>
      <c r="AI289" s="272"/>
      <c r="AJ289" s="272"/>
      <c r="AK289" s="272"/>
      <c r="AL289" s="272"/>
      <c r="AM289" s="272"/>
      <c r="AN289" s="272"/>
      <c r="AO289" s="272"/>
      <c r="AP289" s="272"/>
      <c r="AQ289" s="272"/>
      <c r="AR289" s="272"/>
      <c r="AS289" s="272"/>
      <c r="AT289" s="272"/>
      <c r="AU289" s="272"/>
      <c r="AV289" s="272"/>
      <c r="AW289" s="272"/>
      <c r="AX289" s="272"/>
      <c r="AY289" s="272"/>
      <c r="AZ289" s="272"/>
      <c r="BA289" s="272"/>
      <c r="BB289" s="272"/>
    </row>
    <row r="290" spans="1:54" ht="15.75" customHeight="1">
      <c r="A290" s="348"/>
      <c r="B290" s="348"/>
      <c r="C290" s="348"/>
      <c r="D290" s="348"/>
      <c r="E290" s="348"/>
      <c r="F290" s="348"/>
      <c r="G290" s="348"/>
      <c r="H290" s="348"/>
      <c r="I290" s="348"/>
      <c r="J290" s="348"/>
      <c r="K290" s="348"/>
      <c r="L290" s="348"/>
      <c r="M290" s="348"/>
      <c r="N290" s="348"/>
      <c r="O290" s="348"/>
      <c r="P290" s="348"/>
      <c r="Q290" s="348"/>
      <c r="R290" s="348"/>
      <c r="S290" s="348"/>
      <c r="T290" s="348"/>
      <c r="U290" s="348"/>
      <c r="V290" s="348"/>
      <c r="W290" s="348"/>
      <c r="X290" s="272"/>
      <c r="Y290" s="272"/>
      <c r="Z290" s="272"/>
      <c r="AA290" s="272"/>
      <c r="AB290" s="272"/>
      <c r="AC290" s="272"/>
      <c r="AD290" s="272"/>
      <c r="AE290" s="272"/>
      <c r="AF290" s="272"/>
      <c r="AG290" s="272"/>
      <c r="AH290" s="272"/>
      <c r="AI290" s="272"/>
      <c r="AJ290" s="272"/>
      <c r="AK290" s="272"/>
      <c r="AL290" s="272"/>
      <c r="AM290" s="272"/>
      <c r="AN290" s="272"/>
      <c r="AO290" s="272"/>
      <c r="AP290" s="272"/>
      <c r="AQ290" s="272"/>
      <c r="AR290" s="272"/>
      <c r="AS290" s="272"/>
      <c r="AT290" s="272"/>
      <c r="AU290" s="272"/>
      <c r="AV290" s="272"/>
      <c r="AW290" s="272"/>
      <c r="AX290" s="272"/>
      <c r="AY290" s="272"/>
      <c r="AZ290" s="272"/>
      <c r="BA290" s="272"/>
      <c r="BB290" s="272"/>
    </row>
    <row r="291" spans="1:54" ht="15.75" customHeight="1">
      <c r="A291" s="348"/>
      <c r="B291" s="348"/>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272"/>
      <c r="Y291" s="272"/>
      <c r="Z291" s="272"/>
      <c r="AA291" s="272"/>
      <c r="AB291" s="272"/>
      <c r="AC291" s="272"/>
      <c r="AD291" s="272"/>
      <c r="AE291" s="272"/>
      <c r="AF291" s="272"/>
      <c r="AG291" s="272"/>
      <c r="AH291" s="272"/>
      <c r="AI291" s="272"/>
      <c r="AJ291" s="272"/>
      <c r="AK291" s="272"/>
      <c r="AL291" s="272"/>
      <c r="AM291" s="272"/>
      <c r="AN291" s="272"/>
      <c r="AO291" s="272"/>
      <c r="AP291" s="272"/>
      <c r="AQ291" s="272"/>
      <c r="AR291" s="272"/>
      <c r="AS291" s="272"/>
      <c r="AT291" s="272"/>
      <c r="AU291" s="272"/>
      <c r="AV291" s="272"/>
      <c r="AW291" s="272"/>
      <c r="AX291" s="272"/>
      <c r="AY291" s="272"/>
      <c r="AZ291" s="272"/>
      <c r="BA291" s="272"/>
      <c r="BB291" s="272"/>
    </row>
    <row r="292" spans="1:54" ht="15.75" customHeight="1">
      <c r="A292" s="348"/>
      <c r="B292" s="348"/>
      <c r="C292" s="348"/>
      <c r="D292" s="348"/>
      <c r="E292" s="348"/>
      <c r="F292" s="348"/>
      <c r="G292" s="348"/>
      <c r="H292" s="348"/>
      <c r="I292" s="348"/>
      <c r="J292" s="348"/>
      <c r="K292" s="348"/>
      <c r="L292" s="348"/>
      <c r="M292" s="348"/>
      <c r="N292" s="348"/>
      <c r="O292" s="348"/>
      <c r="P292" s="348"/>
      <c r="Q292" s="348"/>
      <c r="R292" s="348"/>
      <c r="S292" s="348"/>
      <c r="T292" s="348"/>
      <c r="U292" s="348"/>
      <c r="V292" s="348"/>
      <c r="W292" s="348"/>
      <c r="X292" s="272"/>
      <c r="Y292" s="272"/>
      <c r="Z292" s="272"/>
      <c r="AA292" s="272"/>
      <c r="AB292" s="272"/>
      <c r="AC292" s="272"/>
      <c r="AD292" s="272"/>
      <c r="AE292" s="272"/>
      <c r="AF292" s="272"/>
      <c r="AG292" s="272"/>
      <c r="AH292" s="272"/>
      <c r="AI292" s="272"/>
      <c r="AJ292" s="272"/>
      <c r="AK292" s="272"/>
      <c r="AL292" s="272"/>
      <c r="AM292" s="272"/>
      <c r="AN292" s="272"/>
      <c r="AO292" s="272"/>
      <c r="AP292" s="272"/>
      <c r="AQ292" s="272"/>
      <c r="AR292" s="272"/>
      <c r="AS292" s="272"/>
      <c r="AT292" s="272"/>
      <c r="AU292" s="272"/>
      <c r="AV292" s="272"/>
      <c r="AW292" s="272"/>
      <c r="AX292" s="272"/>
      <c r="AY292" s="272"/>
      <c r="AZ292" s="272"/>
      <c r="BA292" s="272"/>
      <c r="BB292" s="272"/>
    </row>
    <row r="293" spans="1:54" ht="15.75" customHeight="1">
      <c r="A293" s="348"/>
      <c r="B293" s="348"/>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272"/>
      <c r="Y293" s="272"/>
      <c r="Z293" s="272"/>
      <c r="AA293" s="272"/>
      <c r="AB293" s="272"/>
      <c r="AC293" s="272"/>
      <c r="AD293" s="272"/>
      <c r="AE293" s="272"/>
      <c r="AF293" s="272"/>
      <c r="AG293" s="272"/>
      <c r="AH293" s="272"/>
      <c r="AI293" s="272"/>
      <c r="AJ293" s="272"/>
      <c r="AK293" s="272"/>
      <c r="AL293" s="272"/>
      <c r="AM293" s="272"/>
      <c r="AN293" s="272"/>
      <c r="AO293" s="272"/>
      <c r="AP293" s="272"/>
      <c r="AQ293" s="272"/>
      <c r="AR293" s="272"/>
      <c r="AS293" s="272"/>
      <c r="AT293" s="272"/>
      <c r="AU293" s="272"/>
      <c r="AV293" s="272"/>
      <c r="AW293" s="272"/>
      <c r="AX293" s="272"/>
      <c r="AY293" s="272"/>
      <c r="AZ293" s="272"/>
      <c r="BA293" s="272"/>
      <c r="BB293" s="272"/>
    </row>
    <row r="294" spans="1:54" ht="15.75" customHeight="1">
      <c r="A294" s="348"/>
      <c r="B294" s="348"/>
      <c r="C294" s="348"/>
      <c r="D294" s="348"/>
      <c r="E294" s="348"/>
      <c r="F294" s="348"/>
      <c r="G294" s="348"/>
      <c r="H294" s="348"/>
      <c r="I294" s="348"/>
      <c r="J294" s="348"/>
      <c r="K294" s="348"/>
      <c r="L294" s="348"/>
      <c r="M294" s="348"/>
      <c r="N294" s="348"/>
      <c r="O294" s="348"/>
      <c r="P294" s="348"/>
      <c r="Q294" s="348"/>
      <c r="R294" s="348"/>
      <c r="S294" s="348"/>
      <c r="T294" s="348"/>
      <c r="U294" s="348"/>
      <c r="V294" s="348"/>
      <c r="W294" s="348"/>
      <c r="X294" s="272"/>
      <c r="Y294" s="272"/>
      <c r="Z294" s="272"/>
      <c r="AA294" s="272"/>
      <c r="AB294" s="272"/>
      <c r="AC294" s="272"/>
      <c r="AD294" s="272"/>
      <c r="AE294" s="272"/>
      <c r="AF294" s="272"/>
      <c r="AG294" s="272"/>
      <c r="AH294" s="272"/>
      <c r="AI294" s="272"/>
      <c r="AJ294" s="272"/>
      <c r="AK294" s="272"/>
      <c r="AL294" s="272"/>
      <c r="AM294" s="272"/>
      <c r="AN294" s="272"/>
      <c r="AO294" s="272"/>
      <c r="AP294" s="272"/>
      <c r="AQ294" s="272"/>
      <c r="AR294" s="272"/>
      <c r="AS294" s="272"/>
      <c r="AT294" s="272"/>
      <c r="AU294" s="272"/>
      <c r="AV294" s="272"/>
      <c r="AW294" s="272"/>
      <c r="AX294" s="272"/>
      <c r="AY294" s="272"/>
      <c r="AZ294" s="272"/>
      <c r="BA294" s="272"/>
      <c r="BB294" s="272"/>
    </row>
    <row r="295" spans="1:54" ht="15.75" customHeight="1">
      <c r="A295" s="348"/>
      <c r="B295" s="348"/>
      <c r="C295" s="348"/>
      <c r="D295" s="348"/>
      <c r="E295" s="348"/>
      <c r="F295" s="348"/>
      <c r="G295" s="348"/>
      <c r="H295" s="348"/>
      <c r="I295" s="348"/>
      <c r="J295" s="348"/>
      <c r="K295" s="348"/>
      <c r="L295" s="348"/>
      <c r="M295" s="348"/>
      <c r="N295" s="348"/>
      <c r="O295" s="348"/>
      <c r="P295" s="348"/>
      <c r="Q295" s="348"/>
      <c r="R295" s="348"/>
      <c r="S295" s="348"/>
      <c r="T295" s="348"/>
      <c r="U295" s="348"/>
      <c r="V295" s="348"/>
      <c r="W295" s="348"/>
      <c r="X295" s="272"/>
      <c r="Y295" s="272"/>
      <c r="Z295" s="272"/>
      <c r="AA295" s="272"/>
      <c r="AB295" s="272"/>
      <c r="AC295" s="272"/>
      <c r="AD295" s="272"/>
      <c r="AE295" s="272"/>
      <c r="AF295" s="272"/>
      <c r="AG295" s="272"/>
      <c r="AH295" s="272"/>
      <c r="AI295" s="272"/>
      <c r="AJ295" s="272"/>
      <c r="AK295" s="272"/>
      <c r="AL295" s="272"/>
      <c r="AM295" s="272"/>
      <c r="AN295" s="272"/>
      <c r="AO295" s="272"/>
      <c r="AP295" s="272"/>
      <c r="AQ295" s="272"/>
      <c r="AR295" s="272"/>
      <c r="AS295" s="272"/>
      <c r="AT295" s="272"/>
      <c r="AU295" s="272"/>
      <c r="AV295" s="272"/>
      <c r="AW295" s="272"/>
      <c r="AX295" s="272"/>
      <c r="AY295" s="272"/>
      <c r="AZ295" s="272"/>
      <c r="BA295" s="272"/>
      <c r="BB295" s="272"/>
    </row>
    <row r="296" spans="1:54" ht="15.75" customHeight="1">
      <c r="A296" s="348"/>
      <c r="B296" s="348"/>
      <c r="C296" s="348"/>
      <c r="D296" s="348"/>
      <c r="E296" s="348"/>
      <c r="F296" s="348"/>
      <c r="G296" s="348"/>
      <c r="H296" s="348"/>
      <c r="I296" s="348"/>
      <c r="J296" s="348"/>
      <c r="K296" s="348"/>
      <c r="L296" s="348"/>
      <c r="M296" s="348"/>
      <c r="N296" s="348"/>
      <c r="O296" s="348"/>
      <c r="P296" s="348"/>
      <c r="Q296" s="348"/>
      <c r="R296" s="348"/>
      <c r="S296" s="348"/>
      <c r="T296" s="348"/>
      <c r="U296" s="348"/>
      <c r="V296" s="348"/>
      <c r="W296" s="348"/>
      <c r="X296" s="272"/>
      <c r="Y296" s="272"/>
      <c r="Z296" s="272"/>
      <c r="AA296" s="272"/>
      <c r="AB296" s="272"/>
      <c r="AC296" s="272"/>
      <c r="AD296" s="272"/>
      <c r="AE296" s="272"/>
      <c r="AF296" s="272"/>
      <c r="AG296" s="272"/>
      <c r="AH296" s="272"/>
      <c r="AI296" s="272"/>
      <c r="AJ296" s="272"/>
      <c r="AK296" s="272"/>
      <c r="AL296" s="272"/>
      <c r="AM296" s="272"/>
      <c r="AN296" s="272"/>
      <c r="AO296" s="272"/>
      <c r="AP296" s="272"/>
      <c r="AQ296" s="272"/>
      <c r="AR296" s="272"/>
      <c r="AS296" s="272"/>
      <c r="AT296" s="272"/>
      <c r="AU296" s="272"/>
      <c r="AV296" s="272"/>
      <c r="AW296" s="272"/>
      <c r="AX296" s="272"/>
      <c r="AY296" s="272"/>
      <c r="AZ296" s="272"/>
      <c r="BA296" s="272"/>
      <c r="BB296" s="272"/>
    </row>
    <row r="297" spans="1:54" ht="15.75" customHeight="1">
      <c r="A297" s="348"/>
      <c r="B297" s="348"/>
      <c r="C297" s="348"/>
      <c r="D297" s="348"/>
      <c r="E297" s="348"/>
      <c r="F297" s="348"/>
      <c r="G297" s="348"/>
      <c r="H297" s="348"/>
      <c r="I297" s="348"/>
      <c r="J297" s="348"/>
      <c r="K297" s="348"/>
      <c r="L297" s="348"/>
      <c r="M297" s="348"/>
      <c r="N297" s="348"/>
      <c r="O297" s="348"/>
      <c r="P297" s="348"/>
      <c r="Q297" s="348"/>
      <c r="R297" s="348"/>
      <c r="S297" s="348"/>
      <c r="T297" s="348"/>
      <c r="U297" s="348"/>
      <c r="V297" s="348"/>
      <c r="W297" s="348"/>
      <c r="X297" s="272"/>
      <c r="Y297" s="272"/>
      <c r="Z297" s="272"/>
      <c r="AA297" s="272"/>
      <c r="AB297" s="272"/>
      <c r="AC297" s="272"/>
      <c r="AD297" s="272"/>
      <c r="AE297" s="272"/>
      <c r="AF297" s="272"/>
      <c r="AG297" s="272"/>
      <c r="AH297" s="272"/>
      <c r="AI297" s="272"/>
      <c r="AJ297" s="272"/>
      <c r="AK297" s="272"/>
      <c r="AL297" s="272"/>
      <c r="AM297" s="272"/>
      <c r="AN297" s="272"/>
      <c r="AO297" s="272"/>
      <c r="AP297" s="272"/>
      <c r="AQ297" s="272"/>
      <c r="AR297" s="272"/>
      <c r="AS297" s="272"/>
      <c r="AT297" s="272"/>
      <c r="AU297" s="272"/>
      <c r="AV297" s="272"/>
      <c r="AW297" s="272"/>
      <c r="AX297" s="272"/>
      <c r="AY297" s="272"/>
      <c r="AZ297" s="272"/>
      <c r="BA297" s="272"/>
      <c r="BB297" s="272"/>
    </row>
    <row r="298" spans="1:54" ht="15.75" customHeight="1">
      <c r="A298" s="348"/>
      <c r="B298" s="348"/>
      <c r="C298" s="348"/>
      <c r="D298" s="348"/>
      <c r="E298" s="348"/>
      <c r="F298" s="348"/>
      <c r="G298" s="348"/>
      <c r="H298" s="348"/>
      <c r="I298" s="348"/>
      <c r="J298" s="348"/>
      <c r="K298" s="348"/>
      <c r="L298" s="348"/>
      <c r="M298" s="348"/>
      <c r="N298" s="348"/>
      <c r="O298" s="348"/>
      <c r="P298" s="348"/>
      <c r="Q298" s="348"/>
      <c r="R298" s="348"/>
      <c r="S298" s="348"/>
      <c r="T298" s="348"/>
      <c r="U298" s="348"/>
      <c r="V298" s="348"/>
      <c r="W298" s="348"/>
      <c r="X298" s="272"/>
      <c r="Y298" s="272"/>
      <c r="Z298" s="272"/>
      <c r="AA298" s="272"/>
      <c r="AB298" s="272"/>
      <c r="AC298" s="272"/>
      <c r="AD298" s="272"/>
      <c r="AE298" s="272"/>
      <c r="AF298" s="272"/>
      <c r="AG298" s="272"/>
      <c r="AH298" s="272"/>
      <c r="AI298" s="272"/>
      <c r="AJ298" s="272"/>
      <c r="AK298" s="272"/>
      <c r="AL298" s="272"/>
      <c r="AM298" s="272"/>
      <c r="AN298" s="272"/>
      <c r="AO298" s="272"/>
      <c r="AP298" s="272"/>
      <c r="AQ298" s="272"/>
      <c r="AR298" s="272"/>
      <c r="AS298" s="272"/>
      <c r="AT298" s="272"/>
      <c r="AU298" s="272"/>
      <c r="AV298" s="272"/>
      <c r="AW298" s="272"/>
      <c r="AX298" s="272"/>
      <c r="AY298" s="272"/>
      <c r="AZ298" s="272"/>
      <c r="BA298" s="272"/>
      <c r="BB298" s="272"/>
    </row>
    <row r="299" spans="1:54" ht="15.75" customHeight="1">
      <c r="A299" s="348"/>
      <c r="B299" s="348"/>
      <c r="C299" s="348"/>
      <c r="D299" s="348"/>
      <c r="E299" s="348"/>
      <c r="F299" s="348"/>
      <c r="G299" s="348"/>
      <c r="H299" s="348"/>
      <c r="I299" s="348"/>
      <c r="J299" s="348"/>
      <c r="K299" s="348"/>
      <c r="L299" s="348"/>
      <c r="M299" s="348"/>
      <c r="N299" s="348"/>
      <c r="O299" s="348"/>
      <c r="P299" s="348"/>
      <c r="Q299" s="348"/>
      <c r="R299" s="348"/>
      <c r="S299" s="348"/>
      <c r="T299" s="348"/>
      <c r="U299" s="348"/>
      <c r="V299" s="348"/>
      <c r="W299" s="348"/>
      <c r="X299" s="272"/>
      <c r="Y299" s="272"/>
      <c r="Z299" s="272"/>
      <c r="AA299" s="272"/>
      <c r="AB299" s="272"/>
      <c r="AC299" s="272"/>
      <c r="AD299" s="272"/>
      <c r="AE299" s="272"/>
      <c r="AF299" s="272"/>
      <c r="AG299" s="272"/>
      <c r="AH299" s="272"/>
      <c r="AI299" s="272"/>
      <c r="AJ299" s="272"/>
      <c r="AK299" s="272"/>
      <c r="AL299" s="272"/>
      <c r="AM299" s="272"/>
      <c r="AN299" s="272"/>
      <c r="AO299" s="272"/>
      <c r="AP299" s="272"/>
      <c r="AQ299" s="272"/>
      <c r="AR299" s="272"/>
      <c r="AS299" s="272"/>
      <c r="AT299" s="272"/>
      <c r="AU299" s="272"/>
      <c r="AV299" s="272"/>
      <c r="AW299" s="272"/>
      <c r="AX299" s="272"/>
      <c r="AY299" s="272"/>
      <c r="AZ299" s="272"/>
      <c r="BA299" s="272"/>
      <c r="BB299" s="272"/>
    </row>
    <row r="300" spans="1:54" ht="15.75" customHeight="1">
      <c r="A300" s="348"/>
      <c r="B300" s="348"/>
      <c r="C300" s="348"/>
      <c r="D300" s="348"/>
      <c r="E300" s="348"/>
      <c r="F300" s="348"/>
      <c r="G300" s="348"/>
      <c r="H300" s="348"/>
      <c r="I300" s="348"/>
      <c r="J300" s="348"/>
      <c r="K300" s="348"/>
      <c r="L300" s="348"/>
      <c r="M300" s="348"/>
      <c r="N300" s="348"/>
      <c r="O300" s="348"/>
      <c r="P300" s="348"/>
      <c r="Q300" s="348"/>
      <c r="R300" s="348"/>
      <c r="S300" s="348"/>
      <c r="T300" s="348"/>
      <c r="U300" s="348"/>
      <c r="V300" s="348"/>
      <c r="W300" s="348"/>
      <c r="X300" s="272"/>
      <c r="Y300" s="272"/>
      <c r="Z300" s="272"/>
      <c r="AA300" s="272"/>
      <c r="AB300" s="272"/>
      <c r="AC300" s="272"/>
      <c r="AD300" s="272"/>
      <c r="AE300" s="272"/>
      <c r="AF300" s="272"/>
      <c r="AG300" s="272"/>
      <c r="AH300" s="272"/>
      <c r="AI300" s="272"/>
      <c r="AJ300" s="272"/>
      <c r="AK300" s="272"/>
      <c r="AL300" s="272"/>
      <c r="AM300" s="272"/>
      <c r="AN300" s="272"/>
      <c r="AO300" s="272"/>
      <c r="AP300" s="272"/>
      <c r="AQ300" s="272"/>
      <c r="AR300" s="272"/>
      <c r="AS300" s="272"/>
      <c r="AT300" s="272"/>
      <c r="AU300" s="272"/>
      <c r="AV300" s="272"/>
      <c r="AW300" s="272"/>
      <c r="AX300" s="272"/>
      <c r="AY300" s="272"/>
      <c r="AZ300" s="272"/>
      <c r="BA300" s="272"/>
      <c r="BB300" s="272"/>
    </row>
    <row r="301" spans="1:54" ht="15.75" customHeight="1">
      <c r="A301" s="348"/>
      <c r="B301" s="348"/>
      <c r="C301" s="348"/>
      <c r="D301" s="348"/>
      <c r="E301" s="348"/>
      <c r="F301" s="348"/>
      <c r="G301" s="348"/>
      <c r="H301" s="348"/>
      <c r="I301" s="348"/>
      <c r="J301" s="348"/>
      <c r="K301" s="348"/>
      <c r="L301" s="348"/>
      <c r="M301" s="348"/>
      <c r="N301" s="348"/>
      <c r="O301" s="348"/>
      <c r="P301" s="348"/>
      <c r="Q301" s="348"/>
      <c r="R301" s="348"/>
      <c r="S301" s="348"/>
      <c r="T301" s="348"/>
      <c r="U301" s="348"/>
      <c r="V301" s="348"/>
      <c r="W301" s="348"/>
      <c r="X301" s="272"/>
      <c r="Y301" s="272"/>
      <c r="Z301" s="272"/>
      <c r="AA301" s="272"/>
      <c r="AB301" s="272"/>
      <c r="AC301" s="272"/>
      <c r="AD301" s="272"/>
      <c r="AE301" s="272"/>
      <c r="AF301" s="272"/>
      <c r="AG301" s="272"/>
      <c r="AH301" s="272"/>
      <c r="AI301" s="272"/>
      <c r="AJ301" s="272"/>
      <c r="AK301" s="272"/>
      <c r="AL301" s="272"/>
      <c r="AM301" s="272"/>
      <c r="AN301" s="272"/>
      <c r="AO301" s="272"/>
      <c r="AP301" s="272"/>
      <c r="AQ301" s="272"/>
      <c r="AR301" s="272"/>
      <c r="AS301" s="272"/>
      <c r="AT301" s="272"/>
      <c r="AU301" s="272"/>
      <c r="AV301" s="272"/>
      <c r="AW301" s="272"/>
      <c r="AX301" s="272"/>
      <c r="AY301" s="272"/>
      <c r="AZ301" s="272"/>
      <c r="BA301" s="272"/>
      <c r="BB301" s="272"/>
    </row>
    <row r="302" spans="1:54" ht="15.75" customHeight="1">
      <c r="A302" s="348"/>
      <c r="B302" s="348"/>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272"/>
      <c r="Y302" s="272"/>
      <c r="Z302" s="272"/>
      <c r="AA302" s="272"/>
      <c r="AB302" s="272"/>
      <c r="AC302" s="272"/>
      <c r="AD302" s="272"/>
      <c r="AE302" s="272"/>
      <c r="AF302" s="272"/>
      <c r="AG302" s="272"/>
      <c r="AH302" s="272"/>
      <c r="AI302" s="272"/>
      <c r="AJ302" s="272"/>
      <c r="AK302" s="272"/>
      <c r="AL302" s="272"/>
      <c r="AM302" s="272"/>
      <c r="AN302" s="272"/>
      <c r="AO302" s="272"/>
      <c r="AP302" s="272"/>
      <c r="AQ302" s="272"/>
      <c r="AR302" s="272"/>
      <c r="AS302" s="272"/>
      <c r="AT302" s="272"/>
      <c r="AU302" s="272"/>
      <c r="AV302" s="272"/>
      <c r="AW302" s="272"/>
      <c r="AX302" s="272"/>
      <c r="AY302" s="272"/>
      <c r="AZ302" s="272"/>
      <c r="BA302" s="272"/>
      <c r="BB302" s="272"/>
    </row>
    <row r="303" spans="1:54" ht="15.75" customHeight="1">
      <c r="A303" s="348"/>
      <c r="B303" s="348"/>
      <c r="C303" s="348"/>
      <c r="D303" s="348"/>
      <c r="E303" s="348"/>
      <c r="F303" s="348"/>
      <c r="G303" s="348"/>
      <c r="H303" s="348"/>
      <c r="I303" s="348"/>
      <c r="J303" s="348"/>
      <c r="K303" s="348"/>
      <c r="L303" s="348"/>
      <c r="M303" s="348"/>
      <c r="N303" s="348"/>
      <c r="O303" s="348"/>
      <c r="P303" s="348"/>
      <c r="Q303" s="348"/>
      <c r="R303" s="348"/>
      <c r="S303" s="348"/>
      <c r="T303" s="348"/>
      <c r="U303" s="348"/>
      <c r="V303" s="348"/>
      <c r="W303" s="348"/>
      <c r="X303" s="272"/>
      <c r="Y303" s="272"/>
      <c r="Z303" s="272"/>
      <c r="AA303" s="272"/>
      <c r="AB303" s="272"/>
      <c r="AC303" s="272"/>
      <c r="AD303" s="272"/>
      <c r="AE303" s="272"/>
      <c r="AF303" s="272"/>
      <c r="AG303" s="272"/>
      <c r="AH303" s="272"/>
      <c r="AI303" s="272"/>
      <c r="AJ303" s="272"/>
      <c r="AK303" s="272"/>
      <c r="AL303" s="272"/>
      <c r="AM303" s="272"/>
      <c r="AN303" s="272"/>
      <c r="AO303" s="272"/>
      <c r="AP303" s="272"/>
      <c r="AQ303" s="272"/>
      <c r="AR303" s="272"/>
      <c r="AS303" s="272"/>
      <c r="AT303" s="272"/>
      <c r="AU303" s="272"/>
      <c r="AV303" s="272"/>
      <c r="AW303" s="272"/>
      <c r="AX303" s="272"/>
      <c r="AY303" s="272"/>
      <c r="AZ303" s="272"/>
      <c r="BA303" s="272"/>
      <c r="BB303" s="272"/>
    </row>
    <row r="304" spans="1:54" ht="15.75" customHeight="1">
      <c r="A304" s="348"/>
      <c r="B304" s="348"/>
      <c r="C304" s="348"/>
      <c r="D304" s="348"/>
      <c r="E304" s="348"/>
      <c r="F304" s="348"/>
      <c r="G304" s="348"/>
      <c r="H304" s="348"/>
      <c r="I304" s="348"/>
      <c r="J304" s="348"/>
      <c r="K304" s="348"/>
      <c r="L304" s="348"/>
      <c r="M304" s="348"/>
      <c r="N304" s="348"/>
      <c r="O304" s="348"/>
      <c r="P304" s="348"/>
      <c r="Q304" s="348"/>
      <c r="R304" s="348"/>
      <c r="S304" s="348"/>
      <c r="T304" s="348"/>
      <c r="U304" s="348"/>
      <c r="V304" s="348"/>
      <c r="W304" s="348"/>
      <c r="X304" s="272"/>
      <c r="Y304" s="272"/>
      <c r="Z304" s="272"/>
      <c r="AA304" s="272"/>
      <c r="AB304" s="272"/>
      <c r="AC304" s="272"/>
      <c r="AD304" s="272"/>
      <c r="AE304" s="272"/>
      <c r="AF304" s="272"/>
      <c r="AG304" s="272"/>
      <c r="AH304" s="272"/>
      <c r="AI304" s="272"/>
      <c r="AJ304" s="272"/>
      <c r="AK304" s="272"/>
      <c r="AL304" s="272"/>
      <c r="AM304" s="272"/>
      <c r="AN304" s="272"/>
      <c r="AO304" s="272"/>
      <c r="AP304" s="272"/>
      <c r="AQ304" s="272"/>
      <c r="AR304" s="272"/>
      <c r="AS304" s="272"/>
      <c r="AT304" s="272"/>
      <c r="AU304" s="272"/>
      <c r="AV304" s="272"/>
      <c r="AW304" s="272"/>
      <c r="AX304" s="272"/>
      <c r="AY304" s="272"/>
      <c r="AZ304" s="272"/>
      <c r="BA304" s="272"/>
      <c r="BB304" s="272"/>
    </row>
    <row r="305" spans="1:54" ht="15.75" customHeight="1">
      <c r="A305" s="348"/>
      <c r="B305" s="348"/>
      <c r="C305" s="348"/>
      <c r="D305" s="348"/>
      <c r="E305" s="348"/>
      <c r="F305" s="348"/>
      <c r="G305" s="348"/>
      <c r="H305" s="348"/>
      <c r="I305" s="348"/>
      <c r="J305" s="348"/>
      <c r="K305" s="348"/>
      <c r="L305" s="348"/>
      <c r="M305" s="348"/>
      <c r="N305" s="348"/>
      <c r="O305" s="348"/>
      <c r="P305" s="348"/>
      <c r="Q305" s="348"/>
      <c r="R305" s="348"/>
      <c r="S305" s="348"/>
      <c r="T305" s="348"/>
      <c r="U305" s="348"/>
      <c r="V305" s="348"/>
      <c r="W305" s="348"/>
      <c r="X305" s="272"/>
      <c r="Y305" s="272"/>
      <c r="Z305" s="272"/>
      <c r="AA305" s="272"/>
      <c r="AB305" s="272"/>
      <c r="AC305" s="272"/>
      <c r="AD305" s="272"/>
      <c r="AE305" s="272"/>
      <c r="AF305" s="272"/>
      <c r="AG305" s="272"/>
      <c r="AH305" s="272"/>
      <c r="AI305" s="272"/>
      <c r="AJ305" s="272"/>
      <c r="AK305" s="272"/>
      <c r="AL305" s="272"/>
      <c r="AM305" s="272"/>
      <c r="AN305" s="272"/>
      <c r="AO305" s="272"/>
      <c r="AP305" s="272"/>
      <c r="AQ305" s="272"/>
      <c r="AR305" s="272"/>
      <c r="AS305" s="272"/>
      <c r="AT305" s="272"/>
      <c r="AU305" s="272"/>
      <c r="AV305" s="272"/>
      <c r="AW305" s="272"/>
      <c r="AX305" s="272"/>
      <c r="AY305" s="272"/>
      <c r="AZ305" s="272"/>
      <c r="BA305" s="272"/>
      <c r="BB305" s="272"/>
    </row>
    <row r="306" spans="1:54" ht="15.75" customHeight="1">
      <c r="A306" s="348"/>
      <c r="B306" s="348"/>
      <c r="C306" s="348"/>
      <c r="D306" s="348"/>
      <c r="E306" s="348"/>
      <c r="F306" s="348"/>
      <c r="G306" s="348"/>
      <c r="H306" s="348"/>
      <c r="I306" s="348"/>
      <c r="J306" s="348"/>
      <c r="K306" s="348"/>
      <c r="L306" s="348"/>
      <c r="M306" s="348"/>
      <c r="N306" s="348"/>
      <c r="O306" s="348"/>
      <c r="P306" s="348"/>
      <c r="Q306" s="348"/>
      <c r="R306" s="348"/>
      <c r="S306" s="348"/>
      <c r="T306" s="348"/>
      <c r="U306" s="348"/>
      <c r="V306" s="348"/>
      <c r="W306" s="348"/>
      <c r="X306" s="272"/>
      <c r="Y306" s="272"/>
      <c r="Z306" s="272"/>
      <c r="AA306" s="272"/>
      <c r="AB306" s="272"/>
      <c r="AC306" s="272"/>
      <c r="AD306" s="272"/>
      <c r="AE306" s="272"/>
      <c r="AF306" s="272"/>
      <c r="AG306" s="272"/>
      <c r="AH306" s="272"/>
      <c r="AI306" s="272"/>
      <c r="AJ306" s="272"/>
      <c r="AK306" s="272"/>
      <c r="AL306" s="272"/>
      <c r="AM306" s="272"/>
      <c r="AN306" s="272"/>
      <c r="AO306" s="272"/>
      <c r="AP306" s="272"/>
      <c r="AQ306" s="272"/>
      <c r="AR306" s="272"/>
      <c r="AS306" s="272"/>
      <c r="AT306" s="272"/>
      <c r="AU306" s="272"/>
      <c r="AV306" s="272"/>
      <c r="AW306" s="272"/>
      <c r="AX306" s="272"/>
      <c r="AY306" s="272"/>
      <c r="AZ306" s="272"/>
      <c r="BA306" s="272"/>
      <c r="BB306" s="272"/>
    </row>
    <row r="307" spans="1:54" ht="15.75" customHeight="1">
      <c r="A307" s="348"/>
      <c r="B307" s="348"/>
      <c r="C307" s="348"/>
      <c r="D307" s="348"/>
      <c r="E307" s="348"/>
      <c r="F307" s="348"/>
      <c r="G307" s="348"/>
      <c r="H307" s="348"/>
      <c r="I307" s="348"/>
      <c r="J307" s="348"/>
      <c r="K307" s="348"/>
      <c r="L307" s="348"/>
      <c r="M307" s="348"/>
      <c r="N307" s="348"/>
      <c r="O307" s="348"/>
      <c r="P307" s="348"/>
      <c r="Q307" s="348"/>
      <c r="R307" s="348"/>
      <c r="S307" s="348"/>
      <c r="T307" s="348"/>
      <c r="U307" s="348"/>
      <c r="V307" s="348"/>
      <c r="W307" s="348"/>
      <c r="X307" s="272"/>
      <c r="Y307" s="272"/>
      <c r="Z307" s="272"/>
      <c r="AA307" s="272"/>
      <c r="AB307" s="272"/>
      <c r="AC307" s="272"/>
      <c r="AD307" s="272"/>
      <c r="AE307" s="272"/>
      <c r="AF307" s="272"/>
      <c r="AG307" s="272"/>
      <c r="AH307" s="272"/>
      <c r="AI307" s="272"/>
      <c r="AJ307" s="272"/>
      <c r="AK307" s="272"/>
      <c r="AL307" s="272"/>
      <c r="AM307" s="272"/>
      <c r="AN307" s="272"/>
      <c r="AO307" s="272"/>
      <c r="AP307" s="272"/>
      <c r="AQ307" s="272"/>
      <c r="AR307" s="272"/>
      <c r="AS307" s="272"/>
      <c r="AT307" s="272"/>
      <c r="AU307" s="272"/>
      <c r="AV307" s="272"/>
      <c r="AW307" s="272"/>
      <c r="AX307" s="272"/>
      <c r="AY307" s="272"/>
      <c r="AZ307" s="272"/>
      <c r="BA307" s="272"/>
      <c r="BB307" s="272"/>
    </row>
    <row r="308" spans="1:54" ht="15.75" customHeight="1">
      <c r="A308" s="348"/>
      <c r="B308" s="348"/>
      <c r="C308" s="348"/>
      <c r="D308" s="348"/>
      <c r="E308" s="348"/>
      <c r="F308" s="348"/>
      <c r="G308" s="348"/>
      <c r="H308" s="348"/>
      <c r="I308" s="348"/>
      <c r="J308" s="348"/>
      <c r="K308" s="348"/>
      <c r="L308" s="348"/>
      <c r="M308" s="348"/>
      <c r="N308" s="348"/>
      <c r="O308" s="348"/>
      <c r="P308" s="348"/>
      <c r="Q308" s="348"/>
      <c r="R308" s="348"/>
      <c r="S308" s="348"/>
      <c r="T308" s="348"/>
      <c r="U308" s="348"/>
      <c r="V308" s="348"/>
      <c r="W308" s="348"/>
      <c r="X308" s="272"/>
      <c r="Y308" s="272"/>
      <c r="Z308" s="272"/>
      <c r="AA308" s="272"/>
      <c r="AB308" s="272"/>
      <c r="AC308" s="272"/>
      <c r="AD308" s="272"/>
      <c r="AE308" s="272"/>
      <c r="AF308" s="272"/>
      <c r="AG308" s="272"/>
      <c r="AH308" s="272"/>
      <c r="AI308" s="272"/>
      <c r="AJ308" s="272"/>
      <c r="AK308" s="272"/>
      <c r="AL308" s="272"/>
      <c r="AM308" s="272"/>
      <c r="AN308" s="272"/>
      <c r="AO308" s="272"/>
      <c r="AP308" s="272"/>
      <c r="AQ308" s="272"/>
      <c r="AR308" s="272"/>
      <c r="AS308" s="272"/>
      <c r="AT308" s="272"/>
      <c r="AU308" s="272"/>
      <c r="AV308" s="272"/>
      <c r="AW308" s="272"/>
      <c r="AX308" s="272"/>
      <c r="AY308" s="272"/>
      <c r="AZ308" s="272"/>
      <c r="BA308" s="272"/>
      <c r="BB308" s="272"/>
    </row>
    <row r="309" spans="1:54" ht="15.75" customHeight="1">
      <c r="A309" s="348"/>
      <c r="B309" s="348"/>
      <c r="C309" s="348"/>
      <c r="D309" s="348"/>
      <c r="E309" s="348"/>
      <c r="F309" s="348"/>
      <c r="G309" s="348"/>
      <c r="H309" s="348"/>
      <c r="I309" s="348"/>
      <c r="J309" s="348"/>
      <c r="K309" s="348"/>
      <c r="L309" s="348"/>
      <c r="M309" s="348"/>
      <c r="N309" s="348"/>
      <c r="O309" s="348"/>
      <c r="P309" s="348"/>
      <c r="Q309" s="348"/>
      <c r="R309" s="348"/>
      <c r="S309" s="348"/>
      <c r="T309" s="348"/>
      <c r="U309" s="348"/>
      <c r="V309" s="348"/>
      <c r="W309" s="348"/>
      <c r="X309" s="272"/>
      <c r="Y309" s="272"/>
      <c r="Z309" s="272"/>
      <c r="AA309" s="272"/>
      <c r="AB309" s="272"/>
      <c r="AC309" s="272"/>
      <c r="AD309" s="272"/>
      <c r="AE309" s="272"/>
      <c r="AF309" s="272"/>
      <c r="AG309" s="272"/>
      <c r="AH309" s="272"/>
      <c r="AI309" s="272"/>
      <c r="AJ309" s="272"/>
      <c r="AK309" s="272"/>
      <c r="AL309" s="272"/>
      <c r="AM309" s="272"/>
      <c r="AN309" s="272"/>
      <c r="AO309" s="272"/>
      <c r="AP309" s="272"/>
      <c r="AQ309" s="272"/>
      <c r="AR309" s="272"/>
      <c r="AS309" s="272"/>
      <c r="AT309" s="272"/>
      <c r="AU309" s="272"/>
      <c r="AV309" s="272"/>
      <c r="AW309" s="272"/>
      <c r="AX309" s="272"/>
      <c r="AY309" s="272"/>
      <c r="AZ309" s="272"/>
      <c r="BA309" s="272"/>
      <c r="BB309" s="272"/>
    </row>
    <row r="310" spans="1:54" ht="15.75" customHeight="1">
      <c r="A310" s="348"/>
      <c r="B310" s="348"/>
      <c r="C310" s="348"/>
      <c r="D310" s="348"/>
      <c r="E310" s="348"/>
      <c r="F310" s="348"/>
      <c r="G310" s="348"/>
      <c r="H310" s="348"/>
      <c r="I310" s="348"/>
      <c r="J310" s="348"/>
      <c r="K310" s="348"/>
      <c r="L310" s="348"/>
      <c r="M310" s="348"/>
      <c r="N310" s="348"/>
      <c r="O310" s="348"/>
      <c r="P310" s="348"/>
      <c r="Q310" s="348"/>
      <c r="R310" s="348"/>
      <c r="S310" s="348"/>
      <c r="T310" s="348"/>
      <c r="U310" s="348"/>
      <c r="V310" s="348"/>
      <c r="W310" s="348"/>
      <c r="X310" s="272"/>
      <c r="Y310" s="272"/>
      <c r="Z310" s="272"/>
      <c r="AA310" s="272"/>
      <c r="AB310" s="272"/>
      <c r="AC310" s="272"/>
      <c r="AD310" s="272"/>
      <c r="AE310" s="272"/>
      <c r="AF310" s="272"/>
      <c r="AG310" s="272"/>
      <c r="AH310" s="272"/>
      <c r="AI310" s="272"/>
      <c r="AJ310" s="272"/>
      <c r="AK310" s="272"/>
      <c r="AL310" s="272"/>
      <c r="AM310" s="272"/>
      <c r="AN310" s="272"/>
      <c r="AO310" s="272"/>
      <c r="AP310" s="272"/>
      <c r="AQ310" s="272"/>
      <c r="AR310" s="272"/>
      <c r="AS310" s="272"/>
      <c r="AT310" s="272"/>
      <c r="AU310" s="272"/>
      <c r="AV310" s="272"/>
      <c r="AW310" s="272"/>
      <c r="AX310" s="272"/>
      <c r="AY310" s="272"/>
      <c r="AZ310" s="272"/>
      <c r="BA310" s="272"/>
      <c r="BB310" s="272"/>
    </row>
    <row r="311" spans="1:54" ht="15.75" customHeight="1">
      <c r="A311" s="348"/>
      <c r="B311" s="348"/>
      <c r="C311" s="348"/>
      <c r="D311" s="348"/>
      <c r="E311" s="348"/>
      <c r="F311" s="348"/>
      <c r="G311" s="348"/>
      <c r="H311" s="348"/>
      <c r="I311" s="348"/>
      <c r="J311" s="348"/>
      <c r="K311" s="348"/>
      <c r="L311" s="348"/>
      <c r="M311" s="348"/>
      <c r="N311" s="348"/>
      <c r="O311" s="348"/>
      <c r="P311" s="348"/>
      <c r="Q311" s="348"/>
      <c r="R311" s="348"/>
      <c r="S311" s="348"/>
      <c r="T311" s="348"/>
      <c r="U311" s="348"/>
      <c r="V311" s="348"/>
      <c r="W311" s="348"/>
      <c r="X311" s="272"/>
      <c r="Y311" s="272"/>
      <c r="Z311" s="272"/>
      <c r="AA311" s="272"/>
      <c r="AB311" s="272"/>
      <c r="AC311" s="272"/>
      <c r="AD311" s="272"/>
      <c r="AE311" s="272"/>
      <c r="AF311" s="272"/>
      <c r="AG311" s="272"/>
      <c r="AH311" s="272"/>
      <c r="AI311" s="272"/>
      <c r="AJ311" s="272"/>
      <c r="AK311" s="272"/>
      <c r="AL311" s="272"/>
      <c r="AM311" s="272"/>
      <c r="AN311" s="272"/>
      <c r="AO311" s="272"/>
      <c r="AP311" s="272"/>
      <c r="AQ311" s="272"/>
      <c r="AR311" s="272"/>
      <c r="AS311" s="272"/>
      <c r="AT311" s="272"/>
      <c r="AU311" s="272"/>
      <c r="AV311" s="272"/>
      <c r="AW311" s="272"/>
      <c r="AX311" s="272"/>
      <c r="AY311" s="272"/>
      <c r="AZ311" s="272"/>
      <c r="BA311" s="272"/>
      <c r="BB311" s="272"/>
    </row>
    <row r="312" spans="1:54" ht="15.75" customHeight="1">
      <c r="A312" s="348"/>
      <c r="B312" s="348"/>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272"/>
      <c r="Y312" s="272"/>
      <c r="Z312" s="272"/>
      <c r="AA312" s="272"/>
      <c r="AB312" s="272"/>
      <c r="AC312" s="272"/>
      <c r="AD312" s="272"/>
      <c r="AE312" s="272"/>
      <c r="AF312" s="272"/>
      <c r="AG312" s="272"/>
      <c r="AH312" s="272"/>
      <c r="AI312" s="272"/>
      <c r="AJ312" s="272"/>
      <c r="AK312" s="272"/>
      <c r="AL312" s="272"/>
      <c r="AM312" s="272"/>
      <c r="AN312" s="272"/>
      <c r="AO312" s="272"/>
      <c r="AP312" s="272"/>
      <c r="AQ312" s="272"/>
      <c r="AR312" s="272"/>
      <c r="AS312" s="272"/>
      <c r="AT312" s="272"/>
      <c r="AU312" s="272"/>
      <c r="AV312" s="272"/>
      <c r="AW312" s="272"/>
      <c r="AX312" s="272"/>
      <c r="AY312" s="272"/>
      <c r="AZ312" s="272"/>
      <c r="BA312" s="272"/>
      <c r="BB312" s="272"/>
    </row>
    <row r="313" spans="1:54" ht="15.75" customHeight="1">
      <c r="A313" s="348"/>
      <c r="B313" s="348"/>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272"/>
      <c r="Y313" s="272"/>
      <c r="Z313" s="272"/>
      <c r="AA313" s="272"/>
      <c r="AB313" s="272"/>
      <c r="AC313" s="272"/>
      <c r="AD313" s="272"/>
      <c r="AE313" s="272"/>
      <c r="AF313" s="272"/>
      <c r="AG313" s="272"/>
      <c r="AH313" s="272"/>
      <c r="AI313" s="272"/>
      <c r="AJ313" s="272"/>
      <c r="AK313" s="272"/>
      <c r="AL313" s="272"/>
      <c r="AM313" s="272"/>
      <c r="AN313" s="272"/>
      <c r="AO313" s="272"/>
      <c r="AP313" s="272"/>
      <c r="AQ313" s="272"/>
      <c r="AR313" s="272"/>
      <c r="AS313" s="272"/>
      <c r="AT313" s="272"/>
      <c r="AU313" s="272"/>
      <c r="AV313" s="272"/>
      <c r="AW313" s="272"/>
      <c r="AX313" s="272"/>
      <c r="AY313" s="272"/>
      <c r="AZ313" s="272"/>
      <c r="BA313" s="272"/>
      <c r="BB313" s="272"/>
    </row>
    <row r="314" spans="1:54" ht="15.75" customHeight="1">
      <c r="A314" s="348"/>
      <c r="B314" s="348"/>
      <c r="C314" s="348"/>
      <c r="D314" s="348"/>
      <c r="E314" s="348"/>
      <c r="F314" s="348"/>
      <c r="G314" s="348"/>
      <c r="H314" s="348"/>
      <c r="I314" s="348"/>
      <c r="J314" s="348"/>
      <c r="K314" s="348"/>
      <c r="L314" s="348"/>
      <c r="M314" s="348"/>
      <c r="N314" s="348"/>
      <c r="O314" s="348"/>
      <c r="P314" s="348"/>
      <c r="Q314" s="348"/>
      <c r="R314" s="348"/>
      <c r="S314" s="348"/>
      <c r="T314" s="348"/>
      <c r="U314" s="348"/>
      <c r="V314" s="348"/>
      <c r="W314" s="348"/>
      <c r="X314" s="272"/>
      <c r="Y314" s="272"/>
      <c r="Z314" s="272"/>
      <c r="AA314" s="272"/>
      <c r="AB314" s="272"/>
      <c r="AC314" s="272"/>
      <c r="AD314" s="272"/>
      <c r="AE314" s="272"/>
      <c r="AF314" s="272"/>
      <c r="AG314" s="272"/>
      <c r="AH314" s="272"/>
      <c r="AI314" s="272"/>
      <c r="AJ314" s="272"/>
      <c r="AK314" s="272"/>
      <c r="AL314" s="272"/>
      <c r="AM314" s="272"/>
      <c r="AN314" s="272"/>
      <c r="AO314" s="272"/>
      <c r="AP314" s="272"/>
      <c r="AQ314" s="272"/>
      <c r="AR314" s="272"/>
      <c r="AS314" s="272"/>
      <c r="AT314" s="272"/>
      <c r="AU314" s="272"/>
      <c r="AV314" s="272"/>
      <c r="AW314" s="272"/>
      <c r="AX314" s="272"/>
      <c r="AY314" s="272"/>
      <c r="AZ314" s="272"/>
      <c r="BA314" s="272"/>
      <c r="BB314" s="272"/>
    </row>
    <row r="315" spans="1:54" ht="15.75" customHeight="1">
      <c r="A315" s="348"/>
      <c r="B315" s="348"/>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272"/>
      <c r="Y315" s="272"/>
      <c r="Z315" s="272"/>
      <c r="AA315" s="272"/>
      <c r="AB315" s="272"/>
      <c r="AC315" s="272"/>
      <c r="AD315" s="272"/>
      <c r="AE315" s="272"/>
      <c r="AF315" s="272"/>
      <c r="AG315" s="272"/>
      <c r="AH315" s="272"/>
      <c r="AI315" s="272"/>
      <c r="AJ315" s="272"/>
      <c r="AK315" s="272"/>
      <c r="AL315" s="272"/>
      <c r="AM315" s="272"/>
      <c r="AN315" s="272"/>
      <c r="AO315" s="272"/>
      <c r="AP315" s="272"/>
      <c r="AQ315" s="272"/>
      <c r="AR315" s="272"/>
      <c r="AS315" s="272"/>
      <c r="AT315" s="272"/>
      <c r="AU315" s="272"/>
      <c r="AV315" s="272"/>
      <c r="AW315" s="272"/>
      <c r="AX315" s="272"/>
      <c r="AY315" s="272"/>
      <c r="AZ315" s="272"/>
      <c r="BA315" s="272"/>
      <c r="BB315" s="272"/>
    </row>
    <row r="316" spans="1:54" ht="15.75" customHeight="1">
      <c r="A316" s="348"/>
      <c r="B316" s="348"/>
      <c r="C316" s="348"/>
      <c r="D316" s="348"/>
      <c r="E316" s="348"/>
      <c r="F316" s="348"/>
      <c r="G316" s="348"/>
      <c r="H316" s="348"/>
      <c r="I316" s="348"/>
      <c r="J316" s="348"/>
      <c r="K316" s="348"/>
      <c r="L316" s="348"/>
      <c r="M316" s="348"/>
      <c r="N316" s="348"/>
      <c r="O316" s="348"/>
      <c r="P316" s="348"/>
      <c r="Q316" s="348"/>
      <c r="R316" s="348"/>
      <c r="S316" s="348"/>
      <c r="T316" s="348"/>
      <c r="U316" s="348"/>
      <c r="V316" s="348"/>
      <c r="W316" s="348"/>
      <c r="X316" s="272"/>
      <c r="Y316" s="272"/>
      <c r="Z316" s="272"/>
      <c r="AA316" s="272"/>
      <c r="AB316" s="272"/>
      <c r="AC316" s="272"/>
      <c r="AD316" s="272"/>
      <c r="AE316" s="272"/>
      <c r="AF316" s="272"/>
      <c r="AG316" s="272"/>
      <c r="AH316" s="272"/>
      <c r="AI316" s="272"/>
      <c r="AJ316" s="272"/>
      <c r="AK316" s="272"/>
      <c r="AL316" s="272"/>
      <c r="AM316" s="272"/>
      <c r="AN316" s="272"/>
      <c r="AO316" s="272"/>
      <c r="AP316" s="272"/>
      <c r="AQ316" s="272"/>
      <c r="AR316" s="272"/>
      <c r="AS316" s="272"/>
      <c r="AT316" s="272"/>
      <c r="AU316" s="272"/>
      <c r="AV316" s="272"/>
      <c r="AW316" s="272"/>
      <c r="AX316" s="272"/>
      <c r="AY316" s="272"/>
      <c r="AZ316" s="272"/>
      <c r="BA316" s="272"/>
      <c r="BB316" s="272"/>
    </row>
    <row r="317" spans="1:54" ht="15.75" customHeight="1">
      <c r="A317" s="348"/>
      <c r="B317" s="348"/>
      <c r="C317" s="348"/>
      <c r="D317" s="348"/>
      <c r="E317" s="348"/>
      <c r="F317" s="348"/>
      <c r="G317" s="348"/>
      <c r="H317" s="348"/>
      <c r="I317" s="348"/>
      <c r="J317" s="348"/>
      <c r="K317" s="348"/>
      <c r="L317" s="348"/>
      <c r="M317" s="348"/>
      <c r="N317" s="348"/>
      <c r="O317" s="348"/>
      <c r="P317" s="348"/>
      <c r="Q317" s="348"/>
      <c r="R317" s="348"/>
      <c r="S317" s="348"/>
      <c r="T317" s="348"/>
      <c r="U317" s="348"/>
      <c r="V317" s="348"/>
      <c r="W317" s="348"/>
      <c r="X317" s="272"/>
      <c r="Y317" s="272"/>
      <c r="Z317" s="272"/>
      <c r="AA317" s="272"/>
      <c r="AB317" s="272"/>
      <c r="AC317" s="272"/>
      <c r="AD317" s="272"/>
      <c r="AE317" s="272"/>
      <c r="AF317" s="272"/>
      <c r="AG317" s="272"/>
      <c r="AH317" s="272"/>
      <c r="AI317" s="272"/>
      <c r="AJ317" s="272"/>
      <c r="AK317" s="272"/>
      <c r="AL317" s="272"/>
      <c r="AM317" s="272"/>
      <c r="AN317" s="272"/>
      <c r="AO317" s="272"/>
      <c r="AP317" s="272"/>
      <c r="AQ317" s="272"/>
      <c r="AR317" s="272"/>
      <c r="AS317" s="272"/>
      <c r="AT317" s="272"/>
      <c r="AU317" s="272"/>
      <c r="AV317" s="272"/>
      <c r="AW317" s="272"/>
      <c r="AX317" s="272"/>
      <c r="AY317" s="272"/>
      <c r="AZ317" s="272"/>
      <c r="BA317" s="272"/>
      <c r="BB317" s="272"/>
    </row>
    <row r="318" spans="1:54" ht="15.75" customHeight="1">
      <c r="A318" s="348"/>
      <c r="B318" s="348"/>
      <c r="C318" s="348"/>
      <c r="D318" s="348"/>
      <c r="E318" s="348"/>
      <c r="F318" s="348"/>
      <c r="G318" s="348"/>
      <c r="H318" s="348"/>
      <c r="I318" s="348"/>
      <c r="J318" s="348"/>
      <c r="K318" s="348"/>
      <c r="L318" s="348"/>
      <c r="M318" s="348"/>
      <c r="N318" s="348"/>
      <c r="O318" s="348"/>
      <c r="P318" s="348"/>
      <c r="Q318" s="348"/>
      <c r="R318" s="348"/>
      <c r="S318" s="348"/>
      <c r="T318" s="348"/>
      <c r="U318" s="348"/>
      <c r="V318" s="348"/>
      <c r="W318" s="348"/>
      <c r="X318" s="272"/>
      <c r="Y318" s="272"/>
      <c r="Z318" s="272"/>
      <c r="AA318" s="272"/>
      <c r="AB318" s="272"/>
      <c r="AC318" s="272"/>
      <c r="AD318" s="272"/>
      <c r="AE318" s="272"/>
      <c r="AF318" s="272"/>
      <c r="AG318" s="272"/>
      <c r="AH318" s="272"/>
      <c r="AI318" s="272"/>
      <c r="AJ318" s="272"/>
      <c r="AK318" s="272"/>
      <c r="AL318" s="272"/>
      <c r="AM318" s="272"/>
      <c r="AN318" s="272"/>
      <c r="AO318" s="272"/>
      <c r="AP318" s="272"/>
      <c r="AQ318" s="272"/>
      <c r="AR318" s="272"/>
      <c r="AS318" s="272"/>
      <c r="AT318" s="272"/>
      <c r="AU318" s="272"/>
      <c r="AV318" s="272"/>
      <c r="AW318" s="272"/>
      <c r="AX318" s="272"/>
      <c r="AY318" s="272"/>
      <c r="AZ318" s="272"/>
      <c r="BA318" s="272"/>
      <c r="BB318" s="272"/>
    </row>
    <row r="319" spans="1:54" ht="15.75" customHeight="1">
      <c r="A319" s="348"/>
      <c r="B319" s="348"/>
      <c r="C319" s="348"/>
      <c r="D319" s="348"/>
      <c r="E319" s="348"/>
      <c r="F319" s="348"/>
      <c r="G319" s="348"/>
      <c r="H319" s="348"/>
      <c r="I319" s="348"/>
      <c r="J319" s="348"/>
      <c r="K319" s="348"/>
      <c r="L319" s="348"/>
      <c r="M319" s="348"/>
      <c r="N319" s="348"/>
      <c r="O319" s="348"/>
      <c r="P319" s="348"/>
      <c r="Q319" s="348"/>
      <c r="R319" s="348"/>
      <c r="S319" s="348"/>
      <c r="T319" s="348"/>
      <c r="U319" s="348"/>
      <c r="V319" s="348"/>
      <c r="W319" s="348"/>
      <c r="X319" s="272"/>
      <c r="Y319" s="272"/>
      <c r="Z319" s="272"/>
      <c r="AA319" s="272"/>
      <c r="AB319" s="272"/>
      <c r="AC319" s="272"/>
      <c r="AD319" s="272"/>
      <c r="AE319" s="272"/>
      <c r="AF319" s="272"/>
      <c r="AG319" s="272"/>
      <c r="AH319" s="272"/>
      <c r="AI319" s="272"/>
      <c r="AJ319" s="272"/>
      <c r="AK319" s="272"/>
      <c r="AL319" s="272"/>
      <c r="AM319" s="272"/>
      <c r="AN319" s="272"/>
      <c r="AO319" s="272"/>
      <c r="AP319" s="272"/>
      <c r="AQ319" s="272"/>
      <c r="AR319" s="272"/>
      <c r="AS319" s="272"/>
      <c r="AT319" s="272"/>
      <c r="AU319" s="272"/>
      <c r="AV319" s="272"/>
      <c r="AW319" s="272"/>
      <c r="AX319" s="272"/>
      <c r="AY319" s="272"/>
      <c r="AZ319" s="272"/>
      <c r="BA319" s="272"/>
      <c r="BB319" s="272"/>
    </row>
    <row r="320" spans="1:54" ht="15.75" customHeight="1">
      <c r="A320" s="348"/>
      <c r="B320" s="348"/>
      <c r="C320" s="348"/>
      <c r="D320" s="348"/>
      <c r="E320" s="348"/>
      <c r="F320" s="348"/>
      <c r="G320" s="348"/>
      <c r="H320" s="348"/>
      <c r="I320" s="348"/>
      <c r="J320" s="348"/>
      <c r="K320" s="348"/>
      <c r="L320" s="348"/>
      <c r="M320" s="348"/>
      <c r="N320" s="348"/>
      <c r="O320" s="348"/>
      <c r="P320" s="348"/>
      <c r="Q320" s="348"/>
      <c r="R320" s="348"/>
      <c r="S320" s="348"/>
      <c r="T320" s="348"/>
      <c r="U320" s="348"/>
      <c r="V320" s="348"/>
      <c r="W320" s="348"/>
      <c r="X320" s="272"/>
      <c r="Y320" s="272"/>
      <c r="Z320" s="272"/>
      <c r="AA320" s="272"/>
      <c r="AB320" s="272"/>
      <c r="AC320" s="272"/>
      <c r="AD320" s="272"/>
      <c r="AE320" s="272"/>
      <c r="AF320" s="272"/>
      <c r="AG320" s="272"/>
      <c r="AH320" s="272"/>
      <c r="AI320" s="272"/>
      <c r="AJ320" s="272"/>
      <c r="AK320" s="272"/>
      <c r="AL320" s="272"/>
      <c r="AM320" s="272"/>
      <c r="AN320" s="272"/>
      <c r="AO320" s="272"/>
      <c r="AP320" s="272"/>
      <c r="AQ320" s="272"/>
      <c r="AR320" s="272"/>
      <c r="AS320" s="272"/>
      <c r="AT320" s="272"/>
      <c r="AU320" s="272"/>
      <c r="AV320" s="272"/>
      <c r="AW320" s="272"/>
      <c r="AX320" s="272"/>
      <c r="AY320" s="272"/>
      <c r="AZ320" s="272"/>
      <c r="BA320" s="272"/>
      <c r="BB320" s="272"/>
    </row>
    <row r="321" spans="1:54" ht="15.75" customHeight="1">
      <c r="A321" s="348"/>
      <c r="B321" s="348"/>
      <c r="C321" s="348"/>
      <c r="D321" s="348"/>
      <c r="E321" s="348"/>
      <c r="F321" s="348"/>
      <c r="G321" s="348"/>
      <c r="H321" s="348"/>
      <c r="I321" s="348"/>
      <c r="J321" s="348"/>
      <c r="K321" s="348"/>
      <c r="L321" s="348"/>
      <c r="M321" s="348"/>
      <c r="N321" s="348"/>
      <c r="O321" s="348"/>
      <c r="P321" s="348"/>
      <c r="Q321" s="348"/>
      <c r="R321" s="348"/>
      <c r="S321" s="348"/>
      <c r="T321" s="348"/>
      <c r="U321" s="348"/>
      <c r="V321" s="348"/>
      <c r="W321" s="348"/>
      <c r="X321" s="272"/>
      <c r="Y321" s="272"/>
      <c r="Z321" s="272"/>
      <c r="AA321" s="272"/>
      <c r="AB321" s="272"/>
      <c r="AC321" s="272"/>
      <c r="AD321" s="272"/>
      <c r="AE321" s="272"/>
      <c r="AF321" s="272"/>
      <c r="AG321" s="272"/>
      <c r="AH321" s="272"/>
      <c r="AI321" s="272"/>
      <c r="AJ321" s="272"/>
      <c r="AK321" s="272"/>
      <c r="AL321" s="272"/>
      <c r="AM321" s="272"/>
      <c r="AN321" s="272"/>
      <c r="AO321" s="272"/>
      <c r="AP321" s="272"/>
      <c r="AQ321" s="272"/>
      <c r="AR321" s="272"/>
      <c r="AS321" s="272"/>
      <c r="AT321" s="272"/>
      <c r="AU321" s="272"/>
      <c r="AV321" s="272"/>
      <c r="AW321" s="272"/>
      <c r="AX321" s="272"/>
      <c r="AY321" s="272"/>
      <c r="AZ321" s="272"/>
      <c r="BA321" s="272"/>
      <c r="BB321" s="272"/>
    </row>
    <row r="322" spans="1:54" ht="15.75" customHeight="1">
      <c r="A322" s="348"/>
      <c r="B322" s="348"/>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272"/>
      <c r="Y322" s="272"/>
      <c r="Z322" s="272"/>
      <c r="AA322" s="272"/>
      <c r="AB322" s="272"/>
      <c r="AC322" s="272"/>
      <c r="AD322" s="272"/>
      <c r="AE322" s="272"/>
      <c r="AF322" s="272"/>
      <c r="AG322" s="272"/>
      <c r="AH322" s="272"/>
      <c r="AI322" s="272"/>
      <c r="AJ322" s="272"/>
      <c r="AK322" s="272"/>
      <c r="AL322" s="272"/>
      <c r="AM322" s="272"/>
      <c r="AN322" s="272"/>
      <c r="AO322" s="272"/>
      <c r="AP322" s="272"/>
      <c r="AQ322" s="272"/>
      <c r="AR322" s="272"/>
      <c r="AS322" s="272"/>
      <c r="AT322" s="272"/>
      <c r="AU322" s="272"/>
      <c r="AV322" s="272"/>
      <c r="AW322" s="272"/>
      <c r="AX322" s="272"/>
      <c r="AY322" s="272"/>
      <c r="AZ322" s="272"/>
      <c r="BA322" s="272"/>
      <c r="BB322" s="272"/>
    </row>
    <row r="323" spans="1:54" ht="15.75" customHeight="1">
      <c r="A323" s="348"/>
      <c r="B323" s="348"/>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272"/>
      <c r="Y323" s="272"/>
      <c r="Z323" s="272"/>
      <c r="AA323" s="272"/>
      <c r="AB323" s="272"/>
      <c r="AC323" s="272"/>
      <c r="AD323" s="272"/>
      <c r="AE323" s="272"/>
      <c r="AF323" s="272"/>
      <c r="AG323" s="272"/>
      <c r="AH323" s="272"/>
      <c r="AI323" s="272"/>
      <c r="AJ323" s="272"/>
      <c r="AK323" s="272"/>
      <c r="AL323" s="272"/>
      <c r="AM323" s="272"/>
      <c r="AN323" s="272"/>
      <c r="AO323" s="272"/>
      <c r="AP323" s="272"/>
      <c r="AQ323" s="272"/>
      <c r="AR323" s="272"/>
      <c r="AS323" s="272"/>
      <c r="AT323" s="272"/>
      <c r="AU323" s="272"/>
      <c r="AV323" s="272"/>
      <c r="AW323" s="272"/>
      <c r="AX323" s="272"/>
      <c r="AY323" s="272"/>
      <c r="AZ323" s="272"/>
      <c r="BA323" s="272"/>
      <c r="BB323" s="272"/>
    </row>
    <row r="324" spans="1:54" ht="15.75" customHeight="1">
      <c r="A324" s="348"/>
      <c r="B324" s="348"/>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272"/>
      <c r="Y324" s="272"/>
      <c r="Z324" s="272"/>
      <c r="AA324" s="272"/>
      <c r="AB324" s="272"/>
      <c r="AC324" s="272"/>
      <c r="AD324" s="272"/>
      <c r="AE324" s="272"/>
      <c r="AF324" s="272"/>
      <c r="AG324" s="272"/>
      <c r="AH324" s="272"/>
      <c r="AI324" s="272"/>
      <c r="AJ324" s="272"/>
      <c r="AK324" s="272"/>
      <c r="AL324" s="272"/>
      <c r="AM324" s="272"/>
      <c r="AN324" s="272"/>
      <c r="AO324" s="272"/>
      <c r="AP324" s="272"/>
      <c r="AQ324" s="272"/>
      <c r="AR324" s="272"/>
      <c r="AS324" s="272"/>
      <c r="AT324" s="272"/>
      <c r="AU324" s="272"/>
      <c r="AV324" s="272"/>
      <c r="AW324" s="272"/>
      <c r="AX324" s="272"/>
      <c r="AY324" s="272"/>
      <c r="AZ324" s="272"/>
      <c r="BA324" s="272"/>
      <c r="BB324" s="272"/>
    </row>
    <row r="325" spans="1:54" ht="15.75" customHeight="1">
      <c r="A325" s="348"/>
      <c r="B325" s="348"/>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272"/>
      <c r="Y325" s="272"/>
      <c r="Z325" s="272"/>
      <c r="AA325" s="272"/>
      <c r="AB325" s="272"/>
      <c r="AC325" s="272"/>
      <c r="AD325" s="272"/>
      <c r="AE325" s="272"/>
      <c r="AF325" s="272"/>
      <c r="AG325" s="272"/>
      <c r="AH325" s="272"/>
      <c r="AI325" s="272"/>
      <c r="AJ325" s="272"/>
      <c r="AK325" s="272"/>
      <c r="AL325" s="272"/>
      <c r="AM325" s="272"/>
      <c r="AN325" s="272"/>
      <c r="AO325" s="272"/>
      <c r="AP325" s="272"/>
      <c r="AQ325" s="272"/>
      <c r="AR325" s="272"/>
      <c r="AS325" s="272"/>
      <c r="AT325" s="272"/>
      <c r="AU325" s="272"/>
      <c r="AV325" s="272"/>
      <c r="AW325" s="272"/>
      <c r="AX325" s="272"/>
      <c r="AY325" s="272"/>
      <c r="AZ325" s="272"/>
      <c r="BA325" s="272"/>
      <c r="BB325" s="272"/>
    </row>
    <row r="326" spans="1:54" ht="15.75" customHeight="1">
      <c r="A326" s="348"/>
      <c r="B326" s="348"/>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272"/>
      <c r="Y326" s="272"/>
      <c r="Z326" s="272"/>
      <c r="AA326" s="272"/>
      <c r="AB326" s="272"/>
      <c r="AC326" s="272"/>
      <c r="AD326" s="272"/>
      <c r="AE326" s="272"/>
      <c r="AF326" s="272"/>
      <c r="AG326" s="272"/>
      <c r="AH326" s="272"/>
      <c r="AI326" s="272"/>
      <c r="AJ326" s="272"/>
      <c r="AK326" s="272"/>
      <c r="AL326" s="272"/>
      <c r="AM326" s="272"/>
      <c r="AN326" s="272"/>
      <c r="AO326" s="272"/>
      <c r="AP326" s="272"/>
      <c r="AQ326" s="272"/>
      <c r="AR326" s="272"/>
      <c r="AS326" s="272"/>
      <c r="AT326" s="272"/>
      <c r="AU326" s="272"/>
      <c r="AV326" s="272"/>
      <c r="AW326" s="272"/>
      <c r="AX326" s="272"/>
      <c r="AY326" s="272"/>
      <c r="AZ326" s="272"/>
      <c r="BA326" s="272"/>
      <c r="BB326" s="272"/>
    </row>
    <row r="327" spans="1:54" ht="15.75" customHeight="1">
      <c r="A327" s="348"/>
      <c r="B327" s="348"/>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272"/>
      <c r="Y327" s="272"/>
      <c r="Z327" s="272"/>
      <c r="AA327" s="272"/>
      <c r="AB327" s="272"/>
      <c r="AC327" s="272"/>
      <c r="AD327" s="272"/>
      <c r="AE327" s="272"/>
      <c r="AF327" s="272"/>
      <c r="AG327" s="272"/>
      <c r="AH327" s="272"/>
      <c r="AI327" s="272"/>
      <c r="AJ327" s="272"/>
      <c r="AK327" s="272"/>
      <c r="AL327" s="272"/>
      <c r="AM327" s="272"/>
      <c r="AN327" s="272"/>
      <c r="AO327" s="272"/>
      <c r="AP327" s="272"/>
      <c r="AQ327" s="272"/>
      <c r="AR327" s="272"/>
      <c r="AS327" s="272"/>
      <c r="AT327" s="272"/>
      <c r="AU327" s="272"/>
      <c r="AV327" s="272"/>
      <c r="AW327" s="272"/>
      <c r="AX327" s="272"/>
      <c r="AY327" s="272"/>
      <c r="AZ327" s="272"/>
      <c r="BA327" s="272"/>
      <c r="BB327" s="272"/>
    </row>
    <row r="328" spans="1:54" ht="15.75" customHeight="1">
      <c r="A328" s="348"/>
      <c r="B328" s="348"/>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272"/>
      <c r="Y328" s="272"/>
      <c r="Z328" s="272"/>
      <c r="AA328" s="272"/>
      <c r="AB328" s="272"/>
      <c r="AC328" s="272"/>
      <c r="AD328" s="272"/>
      <c r="AE328" s="272"/>
      <c r="AF328" s="272"/>
      <c r="AG328" s="272"/>
      <c r="AH328" s="272"/>
      <c r="AI328" s="272"/>
      <c r="AJ328" s="272"/>
      <c r="AK328" s="272"/>
      <c r="AL328" s="272"/>
      <c r="AM328" s="272"/>
      <c r="AN328" s="272"/>
      <c r="AO328" s="272"/>
      <c r="AP328" s="272"/>
      <c r="AQ328" s="272"/>
      <c r="AR328" s="272"/>
      <c r="AS328" s="272"/>
      <c r="AT328" s="272"/>
      <c r="AU328" s="272"/>
      <c r="AV328" s="272"/>
      <c r="AW328" s="272"/>
      <c r="AX328" s="272"/>
      <c r="AY328" s="272"/>
      <c r="AZ328" s="272"/>
      <c r="BA328" s="272"/>
      <c r="BB328" s="272"/>
    </row>
    <row r="329" spans="1:54" ht="15.75" customHeight="1">
      <c r="A329" s="348"/>
      <c r="B329" s="348"/>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272"/>
      <c r="Y329" s="272"/>
      <c r="Z329" s="272"/>
      <c r="AA329" s="272"/>
      <c r="AB329" s="272"/>
      <c r="AC329" s="272"/>
      <c r="AD329" s="272"/>
      <c r="AE329" s="272"/>
      <c r="AF329" s="272"/>
      <c r="AG329" s="272"/>
      <c r="AH329" s="272"/>
      <c r="AI329" s="272"/>
      <c r="AJ329" s="272"/>
      <c r="AK329" s="272"/>
      <c r="AL329" s="272"/>
      <c r="AM329" s="272"/>
      <c r="AN329" s="272"/>
      <c r="AO329" s="272"/>
      <c r="AP329" s="272"/>
      <c r="AQ329" s="272"/>
      <c r="AR329" s="272"/>
      <c r="AS329" s="272"/>
      <c r="AT329" s="272"/>
      <c r="AU329" s="272"/>
      <c r="AV329" s="272"/>
      <c r="AW329" s="272"/>
      <c r="AX329" s="272"/>
      <c r="AY329" s="272"/>
      <c r="AZ329" s="272"/>
      <c r="BA329" s="272"/>
      <c r="BB329" s="272"/>
    </row>
    <row r="330" spans="1:54" ht="15.75" customHeight="1">
      <c r="A330" s="348"/>
      <c r="B330" s="348"/>
      <c r="C330" s="348"/>
      <c r="D330" s="348"/>
      <c r="E330" s="348"/>
      <c r="F330" s="348"/>
      <c r="G330" s="348"/>
      <c r="H330" s="348"/>
      <c r="I330" s="348"/>
      <c r="J330" s="348"/>
      <c r="K330" s="348"/>
      <c r="L330" s="348"/>
      <c r="M330" s="348"/>
      <c r="N330" s="348"/>
      <c r="O330" s="348"/>
      <c r="P330" s="348"/>
      <c r="Q330" s="348"/>
      <c r="R330" s="348"/>
      <c r="S330" s="348"/>
      <c r="T330" s="348"/>
      <c r="U330" s="348"/>
      <c r="V330" s="348"/>
      <c r="W330" s="348"/>
      <c r="X330" s="272"/>
      <c r="Y330" s="272"/>
      <c r="Z330" s="272"/>
      <c r="AA330" s="272"/>
      <c r="AB330" s="272"/>
      <c r="AC330" s="272"/>
      <c r="AD330" s="272"/>
      <c r="AE330" s="272"/>
      <c r="AF330" s="272"/>
      <c r="AG330" s="272"/>
      <c r="AH330" s="272"/>
      <c r="AI330" s="272"/>
      <c r="AJ330" s="272"/>
      <c r="AK330" s="272"/>
      <c r="AL330" s="272"/>
      <c r="AM330" s="272"/>
      <c r="AN330" s="272"/>
      <c r="AO330" s="272"/>
      <c r="AP330" s="272"/>
      <c r="AQ330" s="272"/>
      <c r="AR330" s="272"/>
      <c r="AS330" s="272"/>
      <c r="AT330" s="272"/>
      <c r="AU330" s="272"/>
      <c r="AV330" s="272"/>
      <c r="AW330" s="272"/>
      <c r="AX330" s="272"/>
      <c r="AY330" s="272"/>
      <c r="AZ330" s="272"/>
      <c r="BA330" s="272"/>
      <c r="BB330" s="272"/>
    </row>
    <row r="331" spans="1:54" ht="15.75" customHeight="1">
      <c r="A331" s="348"/>
      <c r="B331" s="348"/>
      <c r="C331" s="348"/>
      <c r="D331" s="348"/>
      <c r="E331" s="348"/>
      <c r="F331" s="348"/>
      <c r="G331" s="348"/>
      <c r="H331" s="348"/>
      <c r="I331" s="348"/>
      <c r="J331" s="348"/>
      <c r="K331" s="348"/>
      <c r="L331" s="348"/>
      <c r="M331" s="348"/>
      <c r="N331" s="348"/>
      <c r="O331" s="348"/>
      <c r="P331" s="348"/>
      <c r="Q331" s="348"/>
      <c r="R331" s="348"/>
      <c r="S331" s="348"/>
      <c r="T331" s="348"/>
      <c r="U331" s="348"/>
      <c r="V331" s="348"/>
      <c r="W331" s="348"/>
      <c r="X331" s="272"/>
      <c r="Y331" s="272"/>
      <c r="Z331" s="272"/>
      <c r="AA331" s="272"/>
      <c r="AB331" s="272"/>
      <c r="AC331" s="272"/>
      <c r="AD331" s="272"/>
      <c r="AE331" s="272"/>
      <c r="AF331" s="272"/>
      <c r="AG331" s="272"/>
      <c r="AH331" s="272"/>
      <c r="AI331" s="272"/>
      <c r="AJ331" s="272"/>
      <c r="AK331" s="272"/>
      <c r="AL331" s="272"/>
      <c r="AM331" s="272"/>
      <c r="AN331" s="272"/>
      <c r="AO331" s="272"/>
      <c r="AP331" s="272"/>
      <c r="AQ331" s="272"/>
      <c r="AR331" s="272"/>
      <c r="AS331" s="272"/>
      <c r="AT331" s="272"/>
      <c r="AU331" s="272"/>
      <c r="AV331" s="272"/>
      <c r="AW331" s="272"/>
      <c r="AX331" s="272"/>
      <c r="AY331" s="272"/>
      <c r="AZ331" s="272"/>
      <c r="BA331" s="272"/>
      <c r="BB331" s="272"/>
    </row>
    <row r="332" spans="1:54" ht="15.75" customHeight="1">
      <c r="A332" s="348"/>
      <c r="B332" s="348"/>
      <c r="C332" s="348"/>
      <c r="D332" s="348"/>
      <c r="E332" s="348"/>
      <c r="F332" s="348"/>
      <c r="G332" s="348"/>
      <c r="H332" s="348"/>
      <c r="I332" s="348"/>
      <c r="J332" s="348"/>
      <c r="K332" s="348"/>
      <c r="L332" s="348"/>
      <c r="M332" s="348"/>
      <c r="N332" s="348"/>
      <c r="O332" s="348"/>
      <c r="P332" s="348"/>
      <c r="Q332" s="348"/>
      <c r="R332" s="348"/>
      <c r="S332" s="348"/>
      <c r="T332" s="348"/>
      <c r="U332" s="348"/>
      <c r="V332" s="348"/>
      <c r="W332" s="348"/>
      <c r="X332" s="272"/>
      <c r="Y332" s="272"/>
      <c r="Z332" s="272"/>
      <c r="AA332" s="272"/>
      <c r="AB332" s="272"/>
      <c r="AC332" s="272"/>
      <c r="AD332" s="272"/>
      <c r="AE332" s="272"/>
      <c r="AF332" s="272"/>
      <c r="AG332" s="272"/>
      <c r="AH332" s="272"/>
      <c r="AI332" s="272"/>
      <c r="AJ332" s="272"/>
      <c r="AK332" s="272"/>
      <c r="AL332" s="272"/>
      <c r="AM332" s="272"/>
      <c r="AN332" s="272"/>
      <c r="AO332" s="272"/>
      <c r="AP332" s="272"/>
      <c r="AQ332" s="272"/>
      <c r="AR332" s="272"/>
      <c r="AS332" s="272"/>
      <c r="AT332" s="272"/>
      <c r="AU332" s="272"/>
      <c r="AV332" s="272"/>
      <c r="AW332" s="272"/>
      <c r="AX332" s="272"/>
      <c r="AY332" s="272"/>
      <c r="AZ332" s="272"/>
      <c r="BA332" s="272"/>
      <c r="BB332" s="272"/>
    </row>
    <row r="333" spans="1:54" ht="15.75" customHeight="1">
      <c r="A333" s="348"/>
      <c r="B333" s="348"/>
      <c r="C333" s="348"/>
      <c r="D333" s="348"/>
      <c r="E333" s="348"/>
      <c r="F333" s="348"/>
      <c r="G333" s="348"/>
      <c r="H333" s="348"/>
      <c r="I333" s="348"/>
      <c r="J333" s="348"/>
      <c r="K333" s="348"/>
      <c r="L333" s="348"/>
      <c r="M333" s="348"/>
      <c r="N333" s="348"/>
      <c r="O333" s="348"/>
      <c r="P333" s="348"/>
      <c r="Q333" s="348"/>
      <c r="R333" s="348"/>
      <c r="S333" s="348"/>
      <c r="T333" s="348"/>
      <c r="U333" s="348"/>
      <c r="V333" s="348"/>
      <c r="W333" s="348"/>
      <c r="X333" s="272"/>
      <c r="Y333" s="272"/>
      <c r="Z333" s="272"/>
      <c r="AA333" s="272"/>
      <c r="AB333" s="272"/>
      <c r="AC333" s="272"/>
      <c r="AD333" s="272"/>
      <c r="AE333" s="272"/>
      <c r="AF333" s="272"/>
      <c r="AG333" s="272"/>
      <c r="AH333" s="272"/>
      <c r="AI333" s="272"/>
      <c r="AJ333" s="272"/>
      <c r="AK333" s="272"/>
      <c r="AL333" s="272"/>
      <c r="AM333" s="272"/>
      <c r="AN333" s="272"/>
      <c r="AO333" s="272"/>
      <c r="AP333" s="272"/>
      <c r="AQ333" s="272"/>
      <c r="AR333" s="272"/>
      <c r="AS333" s="272"/>
      <c r="AT333" s="272"/>
      <c r="AU333" s="272"/>
      <c r="AV333" s="272"/>
      <c r="AW333" s="272"/>
      <c r="AX333" s="272"/>
      <c r="AY333" s="272"/>
      <c r="AZ333" s="272"/>
      <c r="BA333" s="272"/>
      <c r="BB333" s="272"/>
    </row>
    <row r="334" spans="1:54" ht="15.75" customHeight="1">
      <c r="A334" s="348"/>
      <c r="B334" s="348"/>
      <c r="C334" s="348"/>
      <c r="D334" s="348"/>
      <c r="E334" s="348"/>
      <c r="F334" s="348"/>
      <c r="G334" s="348"/>
      <c r="H334" s="348"/>
      <c r="I334" s="348"/>
      <c r="J334" s="348"/>
      <c r="K334" s="348"/>
      <c r="L334" s="348"/>
      <c r="M334" s="348"/>
      <c r="N334" s="348"/>
      <c r="O334" s="348"/>
      <c r="P334" s="348"/>
      <c r="Q334" s="348"/>
      <c r="R334" s="348"/>
      <c r="S334" s="348"/>
      <c r="T334" s="348"/>
      <c r="U334" s="348"/>
      <c r="V334" s="348"/>
      <c r="W334" s="348"/>
      <c r="X334" s="272"/>
      <c r="Y334" s="272"/>
      <c r="Z334" s="272"/>
      <c r="AA334" s="272"/>
      <c r="AB334" s="272"/>
      <c r="AC334" s="272"/>
      <c r="AD334" s="272"/>
      <c r="AE334" s="272"/>
      <c r="AF334" s="272"/>
      <c r="AG334" s="272"/>
      <c r="AH334" s="272"/>
      <c r="AI334" s="272"/>
      <c r="AJ334" s="272"/>
      <c r="AK334" s="272"/>
      <c r="AL334" s="272"/>
      <c r="AM334" s="272"/>
      <c r="AN334" s="272"/>
      <c r="AO334" s="272"/>
      <c r="AP334" s="272"/>
      <c r="AQ334" s="272"/>
      <c r="AR334" s="272"/>
      <c r="AS334" s="272"/>
      <c r="AT334" s="272"/>
      <c r="AU334" s="272"/>
      <c r="AV334" s="272"/>
      <c r="AW334" s="272"/>
      <c r="AX334" s="272"/>
      <c r="AY334" s="272"/>
      <c r="AZ334" s="272"/>
      <c r="BA334" s="272"/>
      <c r="BB334" s="272"/>
    </row>
    <row r="335" spans="1:54" ht="15.75" customHeight="1">
      <c r="A335" s="348"/>
      <c r="B335" s="348"/>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272"/>
      <c r="Y335" s="272"/>
      <c r="Z335" s="272"/>
      <c r="AA335" s="272"/>
      <c r="AB335" s="272"/>
      <c r="AC335" s="272"/>
      <c r="AD335" s="272"/>
      <c r="AE335" s="272"/>
      <c r="AF335" s="272"/>
      <c r="AG335" s="272"/>
      <c r="AH335" s="272"/>
      <c r="AI335" s="272"/>
      <c r="AJ335" s="272"/>
      <c r="AK335" s="272"/>
      <c r="AL335" s="272"/>
      <c r="AM335" s="272"/>
      <c r="AN335" s="272"/>
      <c r="AO335" s="272"/>
      <c r="AP335" s="272"/>
      <c r="AQ335" s="272"/>
      <c r="AR335" s="272"/>
      <c r="AS335" s="272"/>
      <c r="AT335" s="272"/>
      <c r="AU335" s="272"/>
      <c r="AV335" s="272"/>
      <c r="AW335" s="272"/>
      <c r="AX335" s="272"/>
      <c r="AY335" s="272"/>
      <c r="AZ335" s="272"/>
      <c r="BA335" s="272"/>
      <c r="BB335" s="272"/>
    </row>
    <row r="336" spans="1:54" ht="15.75" customHeight="1">
      <c r="A336" s="348"/>
      <c r="B336" s="348"/>
      <c r="C336" s="348"/>
      <c r="D336" s="348"/>
      <c r="E336" s="348"/>
      <c r="F336" s="348"/>
      <c r="G336" s="348"/>
      <c r="H336" s="348"/>
      <c r="I336" s="348"/>
      <c r="J336" s="348"/>
      <c r="K336" s="348"/>
      <c r="L336" s="348"/>
      <c r="M336" s="348"/>
      <c r="N336" s="348"/>
      <c r="O336" s="348"/>
      <c r="P336" s="348"/>
      <c r="Q336" s="348"/>
      <c r="R336" s="348"/>
      <c r="S336" s="348"/>
      <c r="T336" s="348"/>
      <c r="U336" s="348"/>
      <c r="V336" s="348"/>
      <c r="W336" s="348"/>
      <c r="X336" s="272"/>
      <c r="Y336" s="272"/>
      <c r="Z336" s="272"/>
      <c r="AA336" s="272"/>
      <c r="AB336" s="272"/>
      <c r="AC336" s="272"/>
      <c r="AD336" s="272"/>
      <c r="AE336" s="272"/>
      <c r="AF336" s="272"/>
      <c r="AG336" s="272"/>
      <c r="AH336" s="272"/>
      <c r="AI336" s="272"/>
      <c r="AJ336" s="272"/>
      <c r="AK336" s="272"/>
      <c r="AL336" s="272"/>
      <c r="AM336" s="272"/>
      <c r="AN336" s="272"/>
      <c r="AO336" s="272"/>
      <c r="AP336" s="272"/>
      <c r="AQ336" s="272"/>
      <c r="AR336" s="272"/>
      <c r="AS336" s="272"/>
      <c r="AT336" s="272"/>
      <c r="AU336" s="272"/>
      <c r="AV336" s="272"/>
      <c r="AW336" s="272"/>
      <c r="AX336" s="272"/>
      <c r="AY336" s="272"/>
      <c r="AZ336" s="272"/>
      <c r="BA336" s="272"/>
      <c r="BB336" s="272"/>
    </row>
    <row r="337" spans="1:54" ht="15.75" customHeight="1">
      <c r="A337" s="348"/>
      <c r="B337" s="348"/>
      <c r="C337" s="348"/>
      <c r="D337" s="348"/>
      <c r="E337" s="348"/>
      <c r="F337" s="348"/>
      <c r="G337" s="348"/>
      <c r="H337" s="348"/>
      <c r="I337" s="348"/>
      <c r="J337" s="348"/>
      <c r="K337" s="348"/>
      <c r="L337" s="348"/>
      <c r="M337" s="348"/>
      <c r="N337" s="348"/>
      <c r="O337" s="348"/>
      <c r="P337" s="348"/>
      <c r="Q337" s="348"/>
      <c r="R337" s="348"/>
      <c r="S337" s="348"/>
      <c r="T337" s="348"/>
      <c r="U337" s="348"/>
      <c r="V337" s="348"/>
      <c r="W337" s="348"/>
      <c r="X337" s="272"/>
      <c r="Y337" s="272"/>
      <c r="Z337" s="272"/>
      <c r="AA337" s="272"/>
      <c r="AB337" s="272"/>
      <c r="AC337" s="272"/>
      <c r="AD337" s="272"/>
      <c r="AE337" s="272"/>
      <c r="AF337" s="272"/>
      <c r="AG337" s="272"/>
      <c r="AH337" s="272"/>
      <c r="AI337" s="272"/>
      <c r="AJ337" s="272"/>
      <c r="AK337" s="272"/>
      <c r="AL337" s="272"/>
      <c r="AM337" s="272"/>
      <c r="AN337" s="272"/>
      <c r="AO337" s="272"/>
      <c r="AP337" s="272"/>
      <c r="AQ337" s="272"/>
      <c r="AR337" s="272"/>
      <c r="AS337" s="272"/>
      <c r="AT337" s="272"/>
      <c r="AU337" s="272"/>
      <c r="AV337" s="272"/>
      <c r="AW337" s="272"/>
      <c r="AX337" s="272"/>
      <c r="AY337" s="272"/>
      <c r="AZ337" s="272"/>
      <c r="BA337" s="272"/>
      <c r="BB337" s="272"/>
    </row>
    <row r="338" spans="1:54" ht="15.75" customHeight="1">
      <c r="A338" s="348"/>
      <c r="B338" s="348"/>
      <c r="C338" s="348"/>
      <c r="D338" s="348"/>
      <c r="E338" s="348"/>
      <c r="F338" s="348"/>
      <c r="G338" s="348"/>
      <c r="H338" s="348"/>
      <c r="I338" s="348"/>
      <c r="J338" s="348"/>
      <c r="K338" s="348"/>
      <c r="L338" s="348"/>
      <c r="M338" s="348"/>
      <c r="N338" s="348"/>
      <c r="O338" s="348"/>
      <c r="P338" s="348"/>
      <c r="Q338" s="348"/>
      <c r="R338" s="348"/>
      <c r="S338" s="348"/>
      <c r="T338" s="348"/>
      <c r="U338" s="348"/>
      <c r="V338" s="348"/>
      <c r="W338" s="348"/>
      <c r="X338" s="272"/>
      <c r="Y338" s="272"/>
      <c r="Z338" s="272"/>
      <c r="AA338" s="272"/>
      <c r="AB338" s="272"/>
      <c r="AC338" s="272"/>
      <c r="AD338" s="272"/>
      <c r="AE338" s="272"/>
      <c r="AF338" s="272"/>
      <c r="AG338" s="272"/>
      <c r="AH338" s="272"/>
      <c r="AI338" s="272"/>
      <c r="AJ338" s="272"/>
      <c r="AK338" s="272"/>
      <c r="AL338" s="272"/>
      <c r="AM338" s="272"/>
      <c r="AN338" s="272"/>
      <c r="AO338" s="272"/>
      <c r="AP338" s="272"/>
      <c r="AQ338" s="272"/>
      <c r="AR338" s="272"/>
      <c r="AS338" s="272"/>
      <c r="AT338" s="272"/>
      <c r="AU338" s="272"/>
      <c r="AV338" s="272"/>
      <c r="AW338" s="272"/>
      <c r="AX338" s="272"/>
      <c r="AY338" s="272"/>
      <c r="AZ338" s="272"/>
      <c r="BA338" s="272"/>
      <c r="BB338" s="272"/>
    </row>
    <row r="339" spans="1:54" ht="15.75" customHeight="1">
      <c r="A339" s="348"/>
      <c r="B339" s="348"/>
      <c r="C339" s="348"/>
      <c r="D339" s="348"/>
      <c r="E339" s="348"/>
      <c r="F339" s="348"/>
      <c r="G339" s="348"/>
      <c r="H339" s="348"/>
      <c r="I339" s="348"/>
      <c r="J339" s="348"/>
      <c r="K339" s="348"/>
      <c r="L339" s="348"/>
      <c r="M339" s="348"/>
      <c r="N339" s="348"/>
      <c r="O339" s="348"/>
      <c r="P339" s="348"/>
      <c r="Q339" s="348"/>
      <c r="R339" s="348"/>
      <c r="S339" s="348"/>
      <c r="T339" s="348"/>
      <c r="U339" s="348"/>
      <c r="V339" s="348"/>
      <c r="W339" s="348"/>
      <c r="X339" s="272"/>
      <c r="Y339" s="272"/>
      <c r="Z339" s="272"/>
      <c r="AA339" s="272"/>
      <c r="AB339" s="272"/>
      <c r="AC339" s="272"/>
      <c r="AD339" s="272"/>
      <c r="AE339" s="272"/>
      <c r="AF339" s="272"/>
      <c r="AG339" s="272"/>
      <c r="AH339" s="272"/>
      <c r="AI339" s="272"/>
      <c r="AJ339" s="272"/>
      <c r="AK339" s="272"/>
      <c r="AL339" s="272"/>
      <c r="AM339" s="272"/>
      <c r="AN339" s="272"/>
      <c r="AO339" s="272"/>
      <c r="AP339" s="272"/>
      <c r="AQ339" s="272"/>
      <c r="AR339" s="272"/>
      <c r="AS339" s="272"/>
      <c r="AT339" s="272"/>
      <c r="AU339" s="272"/>
      <c r="AV339" s="272"/>
      <c r="AW339" s="272"/>
      <c r="AX339" s="272"/>
      <c r="AY339" s="272"/>
      <c r="AZ339" s="272"/>
      <c r="BA339" s="272"/>
      <c r="BB339" s="272"/>
    </row>
    <row r="340" spans="1:54" ht="15.75" customHeight="1">
      <c r="A340" s="348"/>
      <c r="B340" s="348"/>
      <c r="C340" s="348"/>
      <c r="D340" s="348"/>
      <c r="E340" s="348"/>
      <c r="F340" s="348"/>
      <c r="G340" s="348"/>
      <c r="H340" s="348"/>
      <c r="I340" s="348"/>
      <c r="J340" s="348"/>
      <c r="K340" s="348"/>
      <c r="L340" s="348"/>
      <c r="M340" s="348"/>
      <c r="N340" s="348"/>
      <c r="O340" s="348"/>
      <c r="P340" s="348"/>
      <c r="Q340" s="348"/>
      <c r="R340" s="348"/>
      <c r="S340" s="348"/>
      <c r="T340" s="348"/>
      <c r="U340" s="348"/>
      <c r="V340" s="348"/>
      <c r="W340" s="348"/>
      <c r="X340" s="272"/>
      <c r="Y340" s="272"/>
      <c r="Z340" s="272"/>
      <c r="AA340" s="272"/>
      <c r="AB340" s="272"/>
      <c r="AC340" s="272"/>
      <c r="AD340" s="272"/>
      <c r="AE340" s="272"/>
      <c r="AF340" s="272"/>
      <c r="AG340" s="272"/>
      <c r="AH340" s="272"/>
      <c r="AI340" s="272"/>
      <c r="AJ340" s="272"/>
      <c r="AK340" s="272"/>
      <c r="AL340" s="272"/>
      <c r="AM340" s="272"/>
      <c r="AN340" s="272"/>
      <c r="AO340" s="272"/>
      <c r="AP340" s="272"/>
      <c r="AQ340" s="272"/>
      <c r="AR340" s="272"/>
      <c r="AS340" s="272"/>
      <c r="AT340" s="272"/>
      <c r="AU340" s="272"/>
      <c r="AV340" s="272"/>
      <c r="AW340" s="272"/>
      <c r="AX340" s="272"/>
      <c r="AY340" s="272"/>
      <c r="AZ340" s="272"/>
      <c r="BA340" s="272"/>
      <c r="BB340" s="272"/>
    </row>
    <row r="341" spans="1:54" ht="15.75" customHeight="1">
      <c r="A341" s="348"/>
      <c r="B341" s="348"/>
      <c r="C341" s="348"/>
      <c r="D341" s="348"/>
      <c r="E341" s="348"/>
      <c r="F341" s="348"/>
      <c r="G341" s="348"/>
      <c r="H341" s="348"/>
      <c r="I341" s="348"/>
      <c r="J341" s="348"/>
      <c r="K341" s="348"/>
      <c r="L341" s="348"/>
      <c r="M341" s="348"/>
      <c r="N341" s="348"/>
      <c r="O341" s="348"/>
      <c r="P341" s="348"/>
      <c r="Q341" s="348"/>
      <c r="R341" s="348"/>
      <c r="S341" s="348"/>
      <c r="T341" s="348"/>
      <c r="U341" s="348"/>
      <c r="V341" s="348"/>
      <c r="W341" s="348"/>
      <c r="X341" s="272"/>
      <c r="Y341" s="272"/>
      <c r="Z341" s="272"/>
      <c r="AA341" s="272"/>
      <c r="AB341" s="272"/>
      <c r="AC341" s="272"/>
      <c r="AD341" s="272"/>
      <c r="AE341" s="272"/>
      <c r="AF341" s="272"/>
      <c r="AG341" s="272"/>
      <c r="AH341" s="272"/>
      <c r="AI341" s="272"/>
      <c r="AJ341" s="272"/>
      <c r="AK341" s="272"/>
      <c r="AL341" s="272"/>
      <c r="AM341" s="272"/>
      <c r="AN341" s="272"/>
      <c r="AO341" s="272"/>
      <c r="AP341" s="272"/>
      <c r="AQ341" s="272"/>
      <c r="AR341" s="272"/>
      <c r="AS341" s="272"/>
      <c r="AT341" s="272"/>
      <c r="AU341" s="272"/>
      <c r="AV341" s="272"/>
      <c r="AW341" s="272"/>
      <c r="AX341" s="272"/>
      <c r="AY341" s="272"/>
      <c r="AZ341" s="272"/>
      <c r="BA341" s="272"/>
      <c r="BB341" s="272"/>
    </row>
    <row r="342" spans="1:54" ht="15.75" customHeight="1">
      <c r="A342" s="348"/>
      <c r="B342" s="348"/>
      <c r="C342" s="348"/>
      <c r="D342" s="348"/>
      <c r="E342" s="348"/>
      <c r="F342" s="348"/>
      <c r="G342" s="348"/>
      <c r="H342" s="348"/>
      <c r="I342" s="348"/>
      <c r="J342" s="348"/>
      <c r="K342" s="348"/>
      <c r="L342" s="348"/>
      <c r="M342" s="348"/>
      <c r="N342" s="348"/>
      <c r="O342" s="348"/>
      <c r="P342" s="348"/>
      <c r="Q342" s="348"/>
      <c r="R342" s="348"/>
      <c r="S342" s="348"/>
      <c r="T342" s="348"/>
      <c r="U342" s="348"/>
      <c r="V342" s="348"/>
      <c r="W342" s="348"/>
      <c r="X342" s="272"/>
      <c r="Y342" s="272"/>
      <c r="Z342" s="272"/>
      <c r="AA342" s="272"/>
      <c r="AB342" s="272"/>
      <c r="AC342" s="272"/>
      <c r="AD342" s="272"/>
      <c r="AE342" s="272"/>
      <c r="AF342" s="272"/>
      <c r="AG342" s="272"/>
      <c r="AH342" s="272"/>
      <c r="AI342" s="272"/>
      <c r="AJ342" s="272"/>
      <c r="AK342" s="272"/>
      <c r="AL342" s="272"/>
      <c r="AM342" s="272"/>
      <c r="AN342" s="272"/>
      <c r="AO342" s="272"/>
      <c r="AP342" s="272"/>
      <c r="AQ342" s="272"/>
      <c r="AR342" s="272"/>
      <c r="AS342" s="272"/>
      <c r="AT342" s="272"/>
      <c r="AU342" s="272"/>
      <c r="AV342" s="272"/>
      <c r="AW342" s="272"/>
      <c r="AX342" s="272"/>
      <c r="AY342" s="272"/>
      <c r="AZ342" s="272"/>
      <c r="BA342" s="272"/>
      <c r="BB342" s="272"/>
    </row>
    <row r="343" spans="1:54" ht="15.75" customHeight="1">
      <c r="A343" s="348"/>
      <c r="B343" s="348"/>
      <c r="C343" s="348"/>
      <c r="D343" s="348"/>
      <c r="E343" s="348"/>
      <c r="F343" s="348"/>
      <c r="G343" s="348"/>
      <c r="H343" s="348"/>
      <c r="I343" s="348"/>
      <c r="J343" s="348"/>
      <c r="K343" s="348"/>
      <c r="L343" s="348"/>
      <c r="M343" s="348"/>
      <c r="N343" s="348"/>
      <c r="O343" s="348"/>
      <c r="P343" s="348"/>
      <c r="Q343" s="348"/>
      <c r="R343" s="348"/>
      <c r="S343" s="348"/>
      <c r="T343" s="348"/>
      <c r="U343" s="348"/>
      <c r="V343" s="348"/>
      <c r="W343" s="348"/>
      <c r="X343" s="272"/>
      <c r="Y343" s="272"/>
      <c r="Z343" s="272"/>
      <c r="AA343" s="272"/>
      <c r="AB343" s="272"/>
      <c r="AC343" s="272"/>
      <c r="AD343" s="272"/>
      <c r="AE343" s="272"/>
      <c r="AF343" s="272"/>
      <c r="AG343" s="272"/>
      <c r="AH343" s="272"/>
      <c r="AI343" s="272"/>
      <c r="AJ343" s="272"/>
      <c r="AK343" s="272"/>
      <c r="AL343" s="272"/>
      <c r="AM343" s="272"/>
      <c r="AN343" s="272"/>
      <c r="AO343" s="272"/>
      <c r="AP343" s="272"/>
      <c r="AQ343" s="272"/>
      <c r="AR343" s="272"/>
      <c r="AS343" s="272"/>
      <c r="AT343" s="272"/>
      <c r="AU343" s="272"/>
      <c r="AV343" s="272"/>
      <c r="AW343" s="272"/>
      <c r="AX343" s="272"/>
      <c r="AY343" s="272"/>
      <c r="AZ343" s="272"/>
      <c r="BA343" s="272"/>
      <c r="BB343" s="272"/>
    </row>
    <row r="344" spans="1:54" ht="15.75" customHeight="1">
      <c r="A344" s="348"/>
      <c r="B344" s="348"/>
      <c r="C344" s="348"/>
      <c r="D344" s="348"/>
      <c r="E344" s="348"/>
      <c r="F344" s="348"/>
      <c r="G344" s="348"/>
      <c r="H344" s="348"/>
      <c r="I344" s="348"/>
      <c r="J344" s="348"/>
      <c r="K344" s="348"/>
      <c r="L344" s="348"/>
      <c r="M344" s="348"/>
      <c r="N344" s="348"/>
      <c r="O344" s="348"/>
      <c r="P344" s="348"/>
      <c r="Q344" s="348"/>
      <c r="R344" s="348"/>
      <c r="S344" s="348"/>
      <c r="T344" s="348"/>
      <c r="U344" s="348"/>
      <c r="V344" s="348"/>
      <c r="W344" s="348"/>
      <c r="X344" s="272"/>
      <c r="Y344" s="272"/>
      <c r="Z344" s="272"/>
      <c r="AA344" s="272"/>
      <c r="AB344" s="272"/>
      <c r="AC344" s="272"/>
      <c r="AD344" s="272"/>
      <c r="AE344" s="272"/>
      <c r="AF344" s="272"/>
      <c r="AG344" s="272"/>
      <c r="AH344" s="272"/>
      <c r="AI344" s="272"/>
      <c r="AJ344" s="272"/>
      <c r="AK344" s="272"/>
      <c r="AL344" s="272"/>
      <c r="AM344" s="272"/>
      <c r="AN344" s="272"/>
      <c r="AO344" s="272"/>
      <c r="AP344" s="272"/>
      <c r="AQ344" s="272"/>
      <c r="AR344" s="272"/>
      <c r="AS344" s="272"/>
      <c r="AT344" s="272"/>
      <c r="AU344" s="272"/>
      <c r="AV344" s="272"/>
      <c r="AW344" s="272"/>
      <c r="AX344" s="272"/>
      <c r="AY344" s="272"/>
      <c r="AZ344" s="272"/>
      <c r="BA344" s="272"/>
      <c r="BB344" s="272"/>
    </row>
    <row r="345" spans="1:54" ht="15.75" customHeight="1">
      <c r="A345" s="348"/>
      <c r="B345" s="348"/>
      <c r="C345" s="348"/>
      <c r="D345" s="348"/>
      <c r="E345" s="348"/>
      <c r="F345" s="348"/>
      <c r="G345" s="348"/>
      <c r="H345" s="348"/>
      <c r="I345" s="348"/>
      <c r="J345" s="348"/>
      <c r="K345" s="348"/>
      <c r="L345" s="348"/>
      <c r="M345" s="348"/>
      <c r="N345" s="348"/>
      <c r="O345" s="348"/>
      <c r="P345" s="348"/>
      <c r="Q345" s="348"/>
      <c r="R345" s="348"/>
      <c r="S345" s="348"/>
      <c r="T345" s="348"/>
      <c r="U345" s="348"/>
      <c r="V345" s="348"/>
      <c r="W345" s="348"/>
      <c r="X345" s="272"/>
      <c r="Y345" s="272"/>
      <c r="Z345" s="272"/>
      <c r="AA345" s="272"/>
      <c r="AB345" s="272"/>
      <c r="AC345" s="272"/>
      <c r="AD345" s="272"/>
      <c r="AE345" s="272"/>
      <c r="AF345" s="272"/>
      <c r="AG345" s="272"/>
      <c r="AH345" s="272"/>
      <c r="AI345" s="272"/>
      <c r="AJ345" s="272"/>
      <c r="AK345" s="272"/>
      <c r="AL345" s="272"/>
      <c r="AM345" s="272"/>
      <c r="AN345" s="272"/>
      <c r="AO345" s="272"/>
      <c r="AP345" s="272"/>
      <c r="AQ345" s="272"/>
      <c r="AR345" s="272"/>
      <c r="AS345" s="272"/>
      <c r="AT345" s="272"/>
      <c r="AU345" s="272"/>
      <c r="AV345" s="272"/>
      <c r="AW345" s="272"/>
      <c r="AX345" s="272"/>
      <c r="AY345" s="272"/>
      <c r="AZ345" s="272"/>
      <c r="BA345" s="272"/>
      <c r="BB345" s="272"/>
    </row>
    <row r="346" spans="1:54" ht="15.75" customHeight="1">
      <c r="A346" s="348"/>
      <c r="B346" s="348"/>
      <c r="C346" s="348"/>
      <c r="D346" s="348"/>
      <c r="E346" s="348"/>
      <c r="F346" s="348"/>
      <c r="G346" s="348"/>
      <c r="H346" s="348"/>
      <c r="I346" s="348"/>
      <c r="J346" s="348"/>
      <c r="K346" s="348"/>
      <c r="L346" s="348"/>
      <c r="M346" s="348"/>
      <c r="N346" s="348"/>
      <c r="O346" s="348"/>
      <c r="P346" s="348"/>
      <c r="Q346" s="348"/>
      <c r="R346" s="348"/>
      <c r="S346" s="348"/>
      <c r="T346" s="348"/>
      <c r="U346" s="348"/>
      <c r="V346" s="348"/>
      <c r="W346" s="348"/>
      <c r="X346" s="272"/>
      <c r="Y346" s="272"/>
      <c r="Z346" s="272"/>
      <c r="AA346" s="272"/>
      <c r="AB346" s="272"/>
      <c r="AC346" s="272"/>
      <c r="AD346" s="272"/>
      <c r="AE346" s="272"/>
      <c r="AF346" s="272"/>
      <c r="AG346" s="272"/>
      <c r="AH346" s="272"/>
      <c r="AI346" s="272"/>
      <c r="AJ346" s="272"/>
      <c r="AK346" s="272"/>
      <c r="AL346" s="272"/>
      <c r="AM346" s="272"/>
      <c r="AN346" s="272"/>
      <c r="AO346" s="272"/>
      <c r="AP346" s="272"/>
      <c r="AQ346" s="272"/>
      <c r="AR346" s="272"/>
      <c r="AS346" s="272"/>
      <c r="AT346" s="272"/>
      <c r="AU346" s="272"/>
      <c r="AV346" s="272"/>
      <c r="AW346" s="272"/>
      <c r="AX346" s="272"/>
      <c r="AY346" s="272"/>
      <c r="AZ346" s="272"/>
      <c r="BA346" s="272"/>
      <c r="BB346" s="272"/>
    </row>
    <row r="347" spans="1:54" ht="15.75" customHeight="1">
      <c r="A347" s="348"/>
      <c r="B347" s="348"/>
      <c r="C347" s="348"/>
      <c r="D347" s="348"/>
      <c r="E347" s="348"/>
      <c r="F347" s="348"/>
      <c r="G347" s="348"/>
      <c r="H347" s="348"/>
      <c r="I347" s="348"/>
      <c r="J347" s="348"/>
      <c r="K347" s="348"/>
      <c r="L347" s="348"/>
      <c r="M347" s="348"/>
      <c r="N347" s="348"/>
      <c r="O347" s="348"/>
      <c r="P347" s="348"/>
      <c r="Q347" s="348"/>
      <c r="R347" s="348"/>
      <c r="S347" s="348"/>
      <c r="T347" s="348"/>
      <c r="U347" s="348"/>
      <c r="V347" s="348"/>
      <c r="W347" s="348"/>
      <c r="X347" s="272"/>
      <c r="Y347" s="272"/>
      <c r="Z347" s="272"/>
      <c r="AA347" s="272"/>
      <c r="AB347" s="272"/>
      <c r="AC347" s="272"/>
      <c r="AD347" s="272"/>
      <c r="AE347" s="272"/>
      <c r="AF347" s="272"/>
      <c r="AG347" s="272"/>
      <c r="AH347" s="272"/>
      <c r="AI347" s="272"/>
      <c r="AJ347" s="272"/>
      <c r="AK347" s="272"/>
      <c r="AL347" s="272"/>
      <c r="AM347" s="272"/>
      <c r="AN347" s="272"/>
      <c r="AO347" s="272"/>
      <c r="AP347" s="272"/>
      <c r="AQ347" s="272"/>
      <c r="AR347" s="272"/>
      <c r="AS347" s="272"/>
      <c r="AT347" s="272"/>
      <c r="AU347" s="272"/>
      <c r="AV347" s="272"/>
      <c r="AW347" s="272"/>
      <c r="AX347" s="272"/>
      <c r="AY347" s="272"/>
      <c r="AZ347" s="272"/>
      <c r="BA347" s="272"/>
      <c r="BB347" s="272"/>
    </row>
    <row r="348" spans="1:54" ht="15.75" customHeight="1">
      <c r="A348" s="348"/>
      <c r="B348" s="348"/>
      <c r="C348" s="348"/>
      <c r="D348" s="348"/>
      <c r="E348" s="348"/>
      <c r="F348" s="348"/>
      <c r="G348" s="348"/>
      <c r="H348" s="348"/>
      <c r="I348" s="348"/>
      <c r="J348" s="348"/>
      <c r="K348" s="348"/>
      <c r="L348" s="348"/>
      <c r="M348" s="348"/>
      <c r="N348" s="348"/>
      <c r="O348" s="348"/>
      <c r="P348" s="348"/>
      <c r="Q348" s="348"/>
      <c r="R348" s="348"/>
      <c r="S348" s="348"/>
      <c r="T348" s="348"/>
      <c r="U348" s="348"/>
      <c r="V348" s="348"/>
      <c r="W348" s="348"/>
      <c r="X348" s="272"/>
      <c r="Y348" s="272"/>
      <c r="Z348" s="272"/>
      <c r="AA348" s="272"/>
      <c r="AB348" s="272"/>
      <c r="AC348" s="272"/>
      <c r="AD348" s="272"/>
      <c r="AE348" s="272"/>
      <c r="AF348" s="272"/>
      <c r="AG348" s="272"/>
      <c r="AH348" s="272"/>
      <c r="AI348" s="272"/>
      <c r="AJ348" s="272"/>
      <c r="AK348" s="272"/>
      <c r="AL348" s="272"/>
      <c r="AM348" s="272"/>
      <c r="AN348" s="272"/>
      <c r="AO348" s="272"/>
      <c r="AP348" s="272"/>
      <c r="AQ348" s="272"/>
      <c r="AR348" s="272"/>
      <c r="AS348" s="272"/>
      <c r="AT348" s="272"/>
      <c r="AU348" s="272"/>
      <c r="AV348" s="272"/>
      <c r="AW348" s="272"/>
      <c r="AX348" s="272"/>
      <c r="AY348" s="272"/>
      <c r="AZ348" s="272"/>
      <c r="BA348" s="272"/>
      <c r="BB348" s="272"/>
    </row>
    <row r="349" spans="1:54" ht="15.75" customHeight="1">
      <c r="A349" s="348"/>
      <c r="B349" s="348"/>
      <c r="C349" s="348"/>
      <c r="D349" s="348"/>
      <c r="E349" s="348"/>
      <c r="F349" s="348"/>
      <c r="G349" s="348"/>
      <c r="H349" s="348"/>
      <c r="I349" s="348"/>
      <c r="J349" s="348"/>
      <c r="K349" s="348"/>
      <c r="L349" s="348"/>
      <c r="M349" s="348"/>
      <c r="N349" s="348"/>
      <c r="O349" s="348"/>
      <c r="P349" s="348"/>
      <c r="Q349" s="348"/>
      <c r="R349" s="348"/>
      <c r="S349" s="348"/>
      <c r="T349" s="348"/>
      <c r="U349" s="348"/>
      <c r="V349" s="348"/>
      <c r="W349" s="348"/>
      <c r="X349" s="272"/>
      <c r="Y349" s="272"/>
      <c r="Z349" s="272"/>
      <c r="AA349" s="272"/>
      <c r="AB349" s="272"/>
      <c r="AC349" s="272"/>
      <c r="AD349" s="272"/>
      <c r="AE349" s="272"/>
      <c r="AF349" s="272"/>
      <c r="AG349" s="272"/>
      <c r="AH349" s="272"/>
      <c r="AI349" s="272"/>
      <c r="AJ349" s="272"/>
      <c r="AK349" s="272"/>
      <c r="AL349" s="272"/>
      <c r="AM349" s="272"/>
      <c r="AN349" s="272"/>
      <c r="AO349" s="272"/>
      <c r="AP349" s="272"/>
      <c r="AQ349" s="272"/>
      <c r="AR349" s="272"/>
      <c r="AS349" s="272"/>
      <c r="AT349" s="272"/>
      <c r="AU349" s="272"/>
      <c r="AV349" s="272"/>
      <c r="AW349" s="272"/>
      <c r="AX349" s="272"/>
      <c r="AY349" s="272"/>
      <c r="AZ349" s="272"/>
      <c r="BA349" s="272"/>
      <c r="BB349" s="272"/>
    </row>
    <row r="350" spans="1:54" ht="15.75" customHeight="1">
      <c r="A350" s="348"/>
      <c r="B350" s="348"/>
      <c r="C350" s="348"/>
      <c r="D350" s="348"/>
      <c r="E350" s="348"/>
      <c r="F350" s="348"/>
      <c r="G350" s="348"/>
      <c r="H350" s="348"/>
      <c r="I350" s="348"/>
      <c r="J350" s="348"/>
      <c r="K350" s="348"/>
      <c r="L350" s="348"/>
      <c r="M350" s="348"/>
      <c r="N350" s="348"/>
      <c r="O350" s="348"/>
      <c r="P350" s="348"/>
      <c r="Q350" s="348"/>
      <c r="R350" s="348"/>
      <c r="S350" s="348"/>
      <c r="T350" s="348"/>
      <c r="U350" s="348"/>
      <c r="V350" s="348"/>
      <c r="W350" s="348"/>
      <c r="X350" s="272"/>
      <c r="Y350" s="272"/>
      <c r="Z350" s="272"/>
      <c r="AA350" s="272"/>
      <c r="AB350" s="272"/>
      <c r="AC350" s="272"/>
      <c r="AD350" s="272"/>
      <c r="AE350" s="272"/>
      <c r="AF350" s="272"/>
      <c r="AG350" s="272"/>
      <c r="AH350" s="272"/>
      <c r="AI350" s="272"/>
      <c r="AJ350" s="272"/>
      <c r="AK350" s="272"/>
      <c r="AL350" s="272"/>
      <c r="AM350" s="272"/>
      <c r="AN350" s="272"/>
      <c r="AO350" s="272"/>
      <c r="AP350" s="272"/>
      <c r="AQ350" s="272"/>
      <c r="AR350" s="272"/>
      <c r="AS350" s="272"/>
      <c r="AT350" s="272"/>
      <c r="AU350" s="272"/>
      <c r="AV350" s="272"/>
      <c r="AW350" s="272"/>
      <c r="AX350" s="272"/>
      <c r="AY350" s="272"/>
      <c r="AZ350" s="272"/>
      <c r="BA350" s="272"/>
      <c r="BB350" s="272"/>
    </row>
    <row r="351" spans="1:54" ht="15.75" customHeight="1">
      <c r="A351" s="348"/>
      <c r="B351" s="348"/>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272"/>
      <c r="Y351" s="272"/>
      <c r="Z351" s="272"/>
      <c r="AA351" s="272"/>
      <c r="AB351" s="272"/>
      <c r="AC351" s="272"/>
      <c r="AD351" s="272"/>
      <c r="AE351" s="272"/>
      <c r="AF351" s="272"/>
      <c r="AG351" s="272"/>
      <c r="AH351" s="272"/>
      <c r="AI351" s="272"/>
      <c r="AJ351" s="272"/>
      <c r="AK351" s="272"/>
      <c r="AL351" s="272"/>
      <c r="AM351" s="272"/>
      <c r="AN351" s="272"/>
      <c r="AO351" s="272"/>
      <c r="AP351" s="272"/>
      <c r="AQ351" s="272"/>
      <c r="AR351" s="272"/>
      <c r="AS351" s="272"/>
      <c r="AT351" s="272"/>
      <c r="AU351" s="272"/>
      <c r="AV351" s="272"/>
      <c r="AW351" s="272"/>
      <c r="AX351" s="272"/>
      <c r="AY351" s="272"/>
      <c r="AZ351" s="272"/>
      <c r="BA351" s="272"/>
      <c r="BB351" s="272"/>
    </row>
    <row r="352" spans="1:54" ht="15.75" customHeight="1">
      <c r="A352" s="348"/>
      <c r="B352" s="348"/>
      <c r="C352" s="348"/>
      <c r="D352" s="348"/>
      <c r="E352" s="348"/>
      <c r="F352" s="348"/>
      <c r="G352" s="348"/>
      <c r="H352" s="348"/>
      <c r="I352" s="348"/>
      <c r="J352" s="348"/>
      <c r="K352" s="348"/>
      <c r="L352" s="348"/>
      <c r="M352" s="348"/>
      <c r="N352" s="348"/>
      <c r="O352" s="348"/>
      <c r="P352" s="348"/>
      <c r="Q352" s="348"/>
      <c r="R352" s="348"/>
      <c r="S352" s="348"/>
      <c r="T352" s="348"/>
      <c r="U352" s="348"/>
      <c r="V352" s="348"/>
      <c r="W352" s="348"/>
      <c r="X352" s="272"/>
      <c r="Y352" s="272"/>
      <c r="Z352" s="272"/>
      <c r="AA352" s="272"/>
      <c r="AB352" s="272"/>
      <c r="AC352" s="272"/>
      <c r="AD352" s="272"/>
      <c r="AE352" s="272"/>
      <c r="AF352" s="272"/>
      <c r="AG352" s="272"/>
      <c r="AH352" s="272"/>
      <c r="AI352" s="272"/>
      <c r="AJ352" s="272"/>
      <c r="AK352" s="272"/>
      <c r="AL352" s="272"/>
      <c r="AM352" s="272"/>
      <c r="AN352" s="272"/>
      <c r="AO352" s="272"/>
      <c r="AP352" s="272"/>
      <c r="AQ352" s="272"/>
      <c r="AR352" s="272"/>
      <c r="AS352" s="272"/>
      <c r="AT352" s="272"/>
      <c r="AU352" s="272"/>
      <c r="AV352" s="272"/>
      <c r="AW352" s="272"/>
      <c r="AX352" s="272"/>
      <c r="AY352" s="272"/>
      <c r="AZ352" s="272"/>
      <c r="BA352" s="272"/>
      <c r="BB352" s="272"/>
    </row>
    <row r="353" spans="1:54" ht="15.75" customHeight="1">
      <c r="A353" s="348"/>
      <c r="B353" s="348"/>
      <c r="C353" s="348"/>
      <c r="D353" s="348"/>
      <c r="E353" s="348"/>
      <c r="F353" s="348"/>
      <c r="G353" s="348"/>
      <c r="H353" s="348"/>
      <c r="I353" s="348"/>
      <c r="J353" s="348"/>
      <c r="K353" s="348"/>
      <c r="L353" s="348"/>
      <c r="M353" s="348"/>
      <c r="N353" s="348"/>
      <c r="O353" s="348"/>
      <c r="P353" s="348"/>
      <c r="Q353" s="348"/>
      <c r="R353" s="348"/>
      <c r="S353" s="348"/>
      <c r="T353" s="348"/>
      <c r="U353" s="348"/>
      <c r="V353" s="348"/>
      <c r="W353" s="348"/>
      <c r="X353" s="272"/>
      <c r="Y353" s="272"/>
      <c r="Z353" s="272"/>
      <c r="AA353" s="272"/>
      <c r="AB353" s="272"/>
      <c r="AC353" s="272"/>
      <c r="AD353" s="272"/>
      <c r="AE353" s="272"/>
      <c r="AF353" s="272"/>
      <c r="AG353" s="272"/>
      <c r="AH353" s="272"/>
      <c r="AI353" s="272"/>
      <c r="AJ353" s="272"/>
      <c r="AK353" s="272"/>
      <c r="AL353" s="272"/>
      <c r="AM353" s="272"/>
      <c r="AN353" s="272"/>
      <c r="AO353" s="272"/>
      <c r="AP353" s="272"/>
      <c r="AQ353" s="272"/>
      <c r="AR353" s="272"/>
      <c r="AS353" s="272"/>
      <c r="AT353" s="272"/>
      <c r="AU353" s="272"/>
      <c r="AV353" s="272"/>
      <c r="AW353" s="272"/>
      <c r="AX353" s="272"/>
      <c r="AY353" s="272"/>
      <c r="AZ353" s="272"/>
      <c r="BA353" s="272"/>
      <c r="BB353" s="272"/>
    </row>
    <row r="354" spans="1:54" ht="15.75" customHeight="1">
      <c r="A354" s="348"/>
      <c r="B354" s="348"/>
      <c r="C354" s="348"/>
      <c r="D354" s="348"/>
      <c r="E354" s="348"/>
      <c r="F354" s="348"/>
      <c r="G354" s="348"/>
      <c r="H354" s="348"/>
      <c r="I354" s="348"/>
      <c r="J354" s="348"/>
      <c r="K354" s="348"/>
      <c r="L354" s="348"/>
      <c r="M354" s="348"/>
      <c r="N354" s="348"/>
      <c r="O354" s="348"/>
      <c r="P354" s="348"/>
      <c r="Q354" s="348"/>
      <c r="R354" s="348"/>
      <c r="S354" s="348"/>
      <c r="T354" s="348"/>
      <c r="U354" s="348"/>
      <c r="V354" s="348"/>
      <c r="W354" s="348"/>
      <c r="X354" s="272"/>
      <c r="Y354" s="272"/>
      <c r="Z354" s="272"/>
      <c r="AA354" s="272"/>
      <c r="AB354" s="272"/>
      <c r="AC354" s="272"/>
      <c r="AD354" s="272"/>
      <c r="AE354" s="272"/>
      <c r="AF354" s="272"/>
      <c r="AG354" s="272"/>
      <c r="AH354" s="272"/>
      <c r="AI354" s="272"/>
      <c r="AJ354" s="272"/>
      <c r="AK354" s="272"/>
      <c r="AL354" s="272"/>
      <c r="AM354" s="272"/>
      <c r="AN354" s="272"/>
      <c r="AO354" s="272"/>
      <c r="AP354" s="272"/>
      <c r="AQ354" s="272"/>
      <c r="AR354" s="272"/>
      <c r="AS354" s="272"/>
      <c r="AT354" s="272"/>
      <c r="AU354" s="272"/>
      <c r="AV354" s="272"/>
      <c r="AW354" s="272"/>
      <c r="AX354" s="272"/>
      <c r="AY354" s="272"/>
      <c r="AZ354" s="272"/>
      <c r="BA354" s="272"/>
      <c r="BB354" s="272"/>
    </row>
    <row r="355" spans="1:54" ht="15.75" customHeight="1">
      <c r="A355" s="348"/>
      <c r="B355" s="348"/>
      <c r="C355" s="348"/>
      <c r="D355" s="348"/>
      <c r="E355" s="348"/>
      <c r="F355" s="348"/>
      <c r="G355" s="348"/>
      <c r="H355" s="348"/>
      <c r="I355" s="348"/>
      <c r="J355" s="348"/>
      <c r="K355" s="348"/>
      <c r="L355" s="348"/>
      <c r="M355" s="348"/>
      <c r="N355" s="348"/>
      <c r="O355" s="348"/>
      <c r="P355" s="348"/>
      <c r="Q355" s="348"/>
      <c r="R355" s="348"/>
      <c r="S355" s="348"/>
      <c r="T355" s="348"/>
      <c r="U355" s="348"/>
      <c r="V355" s="348"/>
      <c r="W355" s="348"/>
      <c r="X355" s="272"/>
      <c r="Y355" s="272"/>
      <c r="Z355" s="272"/>
      <c r="AA355" s="272"/>
      <c r="AB355" s="272"/>
      <c r="AC355" s="272"/>
      <c r="AD355" s="272"/>
      <c r="AE355" s="272"/>
      <c r="AF355" s="272"/>
      <c r="AG355" s="272"/>
      <c r="AH355" s="272"/>
      <c r="AI355" s="272"/>
      <c r="AJ355" s="272"/>
      <c r="AK355" s="272"/>
      <c r="AL355" s="272"/>
      <c r="AM355" s="272"/>
      <c r="AN355" s="272"/>
      <c r="AO355" s="272"/>
      <c r="AP355" s="272"/>
      <c r="AQ355" s="272"/>
      <c r="AR355" s="272"/>
      <c r="AS355" s="272"/>
      <c r="AT355" s="272"/>
      <c r="AU355" s="272"/>
      <c r="AV355" s="272"/>
      <c r="AW355" s="272"/>
      <c r="AX355" s="272"/>
      <c r="AY355" s="272"/>
      <c r="AZ355" s="272"/>
      <c r="BA355" s="272"/>
      <c r="BB355" s="272"/>
    </row>
    <row r="356" spans="1:54" ht="15.75" customHeight="1">
      <c r="A356" s="348"/>
      <c r="B356" s="348"/>
      <c r="C356" s="348"/>
      <c r="D356" s="348"/>
      <c r="E356" s="348"/>
      <c r="F356" s="348"/>
      <c r="G356" s="348"/>
      <c r="H356" s="348"/>
      <c r="I356" s="348"/>
      <c r="J356" s="348"/>
      <c r="K356" s="348"/>
      <c r="L356" s="348"/>
      <c r="M356" s="348"/>
      <c r="N356" s="348"/>
      <c r="O356" s="348"/>
      <c r="P356" s="348"/>
      <c r="Q356" s="348"/>
      <c r="R356" s="348"/>
      <c r="S356" s="348"/>
      <c r="T356" s="348"/>
      <c r="U356" s="348"/>
      <c r="V356" s="348"/>
      <c r="W356" s="348"/>
      <c r="X356" s="272"/>
      <c r="Y356" s="272"/>
      <c r="Z356" s="272"/>
      <c r="AA356" s="272"/>
      <c r="AB356" s="272"/>
      <c r="AC356" s="272"/>
      <c r="AD356" s="272"/>
      <c r="AE356" s="272"/>
      <c r="AF356" s="272"/>
      <c r="AG356" s="272"/>
      <c r="AH356" s="272"/>
      <c r="AI356" s="272"/>
      <c r="AJ356" s="272"/>
      <c r="AK356" s="272"/>
      <c r="AL356" s="272"/>
      <c r="AM356" s="272"/>
      <c r="AN356" s="272"/>
      <c r="AO356" s="272"/>
      <c r="AP356" s="272"/>
      <c r="AQ356" s="272"/>
      <c r="AR356" s="272"/>
      <c r="AS356" s="272"/>
      <c r="AT356" s="272"/>
      <c r="AU356" s="272"/>
      <c r="AV356" s="272"/>
      <c r="AW356" s="272"/>
      <c r="AX356" s="272"/>
      <c r="AY356" s="272"/>
      <c r="AZ356" s="272"/>
      <c r="BA356" s="272"/>
      <c r="BB356" s="272"/>
    </row>
    <row r="357" spans="1:54" ht="15.75" customHeight="1">
      <c r="A357" s="348"/>
      <c r="B357" s="348"/>
      <c r="C357" s="348"/>
      <c r="D357" s="348"/>
      <c r="E357" s="348"/>
      <c r="F357" s="348"/>
      <c r="G357" s="348"/>
      <c r="H357" s="348"/>
      <c r="I357" s="348"/>
      <c r="J357" s="348"/>
      <c r="K357" s="348"/>
      <c r="L357" s="348"/>
      <c r="M357" s="348"/>
      <c r="N357" s="348"/>
      <c r="O357" s="348"/>
      <c r="P357" s="348"/>
      <c r="Q357" s="348"/>
      <c r="R357" s="348"/>
      <c r="S357" s="348"/>
      <c r="T357" s="348"/>
      <c r="U357" s="348"/>
      <c r="V357" s="348"/>
      <c r="W357" s="348"/>
      <c r="X357" s="272"/>
      <c r="Y357" s="272"/>
      <c r="Z357" s="272"/>
      <c r="AA357" s="272"/>
      <c r="AB357" s="272"/>
      <c r="AC357" s="272"/>
      <c r="AD357" s="272"/>
      <c r="AE357" s="272"/>
      <c r="AF357" s="272"/>
      <c r="AG357" s="272"/>
      <c r="AH357" s="272"/>
      <c r="AI357" s="272"/>
      <c r="AJ357" s="272"/>
      <c r="AK357" s="272"/>
      <c r="AL357" s="272"/>
      <c r="AM357" s="272"/>
      <c r="AN357" s="272"/>
      <c r="AO357" s="272"/>
      <c r="AP357" s="272"/>
      <c r="AQ357" s="272"/>
      <c r="AR357" s="272"/>
      <c r="AS357" s="272"/>
      <c r="AT357" s="272"/>
      <c r="AU357" s="272"/>
      <c r="AV357" s="272"/>
      <c r="AW357" s="272"/>
      <c r="AX357" s="272"/>
      <c r="AY357" s="272"/>
      <c r="AZ357" s="272"/>
      <c r="BA357" s="272"/>
      <c r="BB357" s="272"/>
    </row>
    <row r="358" spans="1:54" ht="15.75" customHeight="1">
      <c r="A358" s="348"/>
      <c r="B358" s="348"/>
      <c r="C358" s="348"/>
      <c r="D358" s="348"/>
      <c r="E358" s="348"/>
      <c r="F358" s="348"/>
      <c r="G358" s="348"/>
      <c r="H358" s="348"/>
      <c r="I358" s="348"/>
      <c r="J358" s="348"/>
      <c r="K358" s="348"/>
      <c r="L358" s="348"/>
      <c r="M358" s="348"/>
      <c r="N358" s="348"/>
      <c r="O358" s="348"/>
      <c r="P358" s="348"/>
      <c r="Q358" s="348"/>
      <c r="R358" s="348"/>
      <c r="S358" s="348"/>
      <c r="T358" s="348"/>
      <c r="U358" s="348"/>
      <c r="V358" s="348"/>
      <c r="W358" s="348"/>
      <c r="X358" s="272"/>
      <c r="Y358" s="272"/>
      <c r="Z358" s="272"/>
      <c r="AA358" s="272"/>
      <c r="AB358" s="272"/>
      <c r="AC358" s="272"/>
      <c r="AD358" s="272"/>
      <c r="AE358" s="272"/>
      <c r="AF358" s="272"/>
      <c r="AG358" s="272"/>
      <c r="AH358" s="272"/>
      <c r="AI358" s="272"/>
      <c r="AJ358" s="272"/>
      <c r="AK358" s="272"/>
      <c r="AL358" s="272"/>
      <c r="AM358" s="272"/>
      <c r="AN358" s="272"/>
      <c r="AO358" s="272"/>
      <c r="AP358" s="272"/>
      <c r="AQ358" s="272"/>
      <c r="AR358" s="272"/>
      <c r="AS358" s="272"/>
      <c r="AT358" s="272"/>
      <c r="AU358" s="272"/>
      <c r="AV358" s="272"/>
      <c r="AW358" s="272"/>
      <c r="AX358" s="272"/>
      <c r="AY358" s="272"/>
      <c r="AZ358" s="272"/>
      <c r="BA358" s="272"/>
      <c r="BB358" s="272"/>
    </row>
    <row r="359" spans="1:54" ht="15.75" customHeight="1">
      <c r="A359" s="348"/>
      <c r="B359" s="348"/>
      <c r="C359" s="348"/>
      <c r="D359" s="348"/>
      <c r="E359" s="348"/>
      <c r="F359" s="348"/>
      <c r="G359" s="348"/>
      <c r="H359" s="348"/>
      <c r="I359" s="348"/>
      <c r="J359" s="348"/>
      <c r="K359" s="348"/>
      <c r="L359" s="348"/>
      <c r="M359" s="348"/>
      <c r="N359" s="348"/>
      <c r="O359" s="348"/>
      <c r="P359" s="348"/>
      <c r="Q359" s="348"/>
      <c r="R359" s="348"/>
      <c r="S359" s="348"/>
      <c r="T359" s="348"/>
      <c r="U359" s="348"/>
      <c r="V359" s="348"/>
      <c r="W359" s="348"/>
      <c r="X359" s="272"/>
      <c r="Y359" s="272"/>
      <c r="Z359" s="272"/>
      <c r="AA359" s="272"/>
      <c r="AB359" s="272"/>
      <c r="AC359" s="272"/>
      <c r="AD359" s="272"/>
      <c r="AE359" s="272"/>
      <c r="AF359" s="272"/>
      <c r="AG359" s="272"/>
      <c r="AH359" s="272"/>
      <c r="AI359" s="272"/>
      <c r="AJ359" s="272"/>
      <c r="AK359" s="272"/>
      <c r="AL359" s="272"/>
      <c r="AM359" s="272"/>
      <c r="AN359" s="272"/>
      <c r="AO359" s="272"/>
      <c r="AP359" s="272"/>
      <c r="AQ359" s="272"/>
      <c r="AR359" s="272"/>
      <c r="AS359" s="272"/>
      <c r="AT359" s="272"/>
      <c r="AU359" s="272"/>
      <c r="AV359" s="272"/>
      <c r="AW359" s="272"/>
      <c r="AX359" s="272"/>
      <c r="AY359" s="272"/>
      <c r="AZ359" s="272"/>
      <c r="BA359" s="272"/>
      <c r="BB359" s="272"/>
    </row>
    <row r="360" spans="1:54" ht="15.75" customHeight="1">
      <c r="A360" s="348"/>
      <c r="B360" s="348"/>
      <c r="C360" s="348"/>
      <c r="D360" s="348"/>
      <c r="E360" s="348"/>
      <c r="F360" s="348"/>
      <c r="G360" s="348"/>
      <c r="H360" s="348"/>
      <c r="I360" s="348"/>
      <c r="J360" s="348"/>
      <c r="K360" s="348"/>
      <c r="L360" s="348"/>
      <c r="M360" s="348"/>
      <c r="N360" s="348"/>
      <c r="O360" s="348"/>
      <c r="P360" s="348"/>
      <c r="Q360" s="348"/>
      <c r="R360" s="348"/>
      <c r="S360" s="348"/>
      <c r="T360" s="348"/>
      <c r="U360" s="348"/>
      <c r="V360" s="348"/>
      <c r="W360" s="348"/>
      <c r="X360" s="272"/>
      <c r="Y360" s="272"/>
      <c r="Z360" s="272"/>
      <c r="AA360" s="272"/>
      <c r="AB360" s="272"/>
      <c r="AC360" s="272"/>
      <c r="AD360" s="272"/>
      <c r="AE360" s="272"/>
      <c r="AF360" s="272"/>
      <c r="AG360" s="272"/>
      <c r="AH360" s="272"/>
      <c r="AI360" s="272"/>
      <c r="AJ360" s="272"/>
      <c r="AK360" s="272"/>
      <c r="AL360" s="272"/>
      <c r="AM360" s="272"/>
      <c r="AN360" s="272"/>
      <c r="AO360" s="272"/>
      <c r="AP360" s="272"/>
      <c r="AQ360" s="272"/>
      <c r="AR360" s="272"/>
      <c r="AS360" s="272"/>
      <c r="AT360" s="272"/>
      <c r="AU360" s="272"/>
      <c r="AV360" s="272"/>
      <c r="AW360" s="272"/>
      <c r="AX360" s="272"/>
      <c r="AY360" s="272"/>
      <c r="AZ360" s="272"/>
      <c r="BA360" s="272"/>
      <c r="BB360" s="272"/>
    </row>
    <row r="361" spans="1:54" ht="15.75" customHeight="1">
      <c r="A361" s="348"/>
      <c r="B361" s="348"/>
      <c r="C361" s="348"/>
      <c r="D361" s="348"/>
      <c r="E361" s="348"/>
      <c r="F361" s="348"/>
      <c r="G361" s="348"/>
      <c r="H361" s="348"/>
      <c r="I361" s="348"/>
      <c r="J361" s="348"/>
      <c r="K361" s="348"/>
      <c r="L361" s="348"/>
      <c r="M361" s="348"/>
      <c r="N361" s="348"/>
      <c r="O361" s="348"/>
      <c r="P361" s="348"/>
      <c r="Q361" s="348"/>
      <c r="R361" s="348"/>
      <c r="S361" s="348"/>
      <c r="T361" s="348"/>
      <c r="U361" s="348"/>
      <c r="V361" s="348"/>
      <c r="W361" s="348"/>
      <c r="X361" s="272"/>
      <c r="Y361" s="272"/>
      <c r="Z361" s="272"/>
      <c r="AA361" s="272"/>
      <c r="AB361" s="272"/>
      <c r="AC361" s="272"/>
      <c r="AD361" s="272"/>
      <c r="AE361" s="272"/>
      <c r="AF361" s="272"/>
      <c r="AG361" s="272"/>
      <c r="AH361" s="272"/>
      <c r="AI361" s="272"/>
      <c r="AJ361" s="272"/>
      <c r="AK361" s="272"/>
      <c r="AL361" s="272"/>
      <c r="AM361" s="272"/>
      <c r="AN361" s="272"/>
      <c r="AO361" s="272"/>
      <c r="AP361" s="272"/>
      <c r="AQ361" s="272"/>
      <c r="AR361" s="272"/>
      <c r="AS361" s="272"/>
      <c r="AT361" s="272"/>
      <c r="AU361" s="272"/>
      <c r="AV361" s="272"/>
      <c r="AW361" s="272"/>
      <c r="AX361" s="272"/>
      <c r="AY361" s="272"/>
      <c r="AZ361" s="272"/>
      <c r="BA361" s="272"/>
      <c r="BB361" s="272"/>
    </row>
    <row r="362" spans="1:54" ht="15.75" customHeight="1">
      <c r="A362" s="348"/>
      <c r="B362" s="348"/>
      <c r="C362" s="348"/>
      <c r="D362" s="348"/>
      <c r="E362" s="348"/>
      <c r="F362" s="348"/>
      <c r="G362" s="348"/>
      <c r="H362" s="348"/>
      <c r="I362" s="348"/>
      <c r="J362" s="348"/>
      <c r="K362" s="348"/>
      <c r="L362" s="348"/>
      <c r="M362" s="348"/>
      <c r="N362" s="348"/>
      <c r="O362" s="348"/>
      <c r="P362" s="348"/>
      <c r="Q362" s="348"/>
      <c r="R362" s="348"/>
      <c r="S362" s="348"/>
      <c r="T362" s="348"/>
      <c r="U362" s="348"/>
      <c r="V362" s="348"/>
      <c r="W362" s="348"/>
      <c r="X362" s="272"/>
      <c r="Y362" s="272"/>
      <c r="Z362" s="272"/>
      <c r="AA362" s="272"/>
      <c r="AB362" s="272"/>
      <c r="AC362" s="272"/>
      <c r="AD362" s="272"/>
      <c r="AE362" s="272"/>
      <c r="AF362" s="272"/>
      <c r="AG362" s="272"/>
      <c r="AH362" s="272"/>
      <c r="AI362" s="272"/>
      <c r="AJ362" s="272"/>
      <c r="AK362" s="272"/>
      <c r="AL362" s="272"/>
      <c r="AM362" s="272"/>
      <c r="AN362" s="272"/>
      <c r="AO362" s="272"/>
      <c r="AP362" s="272"/>
      <c r="AQ362" s="272"/>
      <c r="AR362" s="272"/>
      <c r="AS362" s="272"/>
      <c r="AT362" s="272"/>
      <c r="AU362" s="272"/>
      <c r="AV362" s="272"/>
      <c r="AW362" s="272"/>
      <c r="AX362" s="272"/>
      <c r="AY362" s="272"/>
      <c r="AZ362" s="272"/>
      <c r="BA362" s="272"/>
      <c r="BB362" s="272"/>
    </row>
    <row r="363" spans="1:54" ht="15.75" customHeight="1">
      <c r="A363" s="348"/>
      <c r="B363" s="348"/>
      <c r="C363" s="348"/>
      <c r="D363" s="348"/>
      <c r="E363" s="348"/>
      <c r="F363" s="348"/>
      <c r="G363" s="348"/>
      <c r="H363" s="348"/>
      <c r="I363" s="348"/>
      <c r="J363" s="348"/>
      <c r="K363" s="348"/>
      <c r="L363" s="348"/>
      <c r="M363" s="348"/>
      <c r="N363" s="348"/>
      <c r="O363" s="348"/>
      <c r="P363" s="348"/>
      <c r="Q363" s="348"/>
      <c r="R363" s="348"/>
      <c r="S363" s="348"/>
      <c r="T363" s="348"/>
      <c r="U363" s="348"/>
      <c r="V363" s="348"/>
      <c r="W363" s="348"/>
      <c r="X363" s="272"/>
      <c r="Y363" s="272"/>
      <c r="Z363" s="272"/>
      <c r="AA363" s="272"/>
      <c r="AB363" s="272"/>
      <c r="AC363" s="272"/>
      <c r="AD363" s="272"/>
      <c r="AE363" s="272"/>
      <c r="AF363" s="272"/>
      <c r="AG363" s="272"/>
      <c r="AH363" s="272"/>
      <c r="AI363" s="272"/>
      <c r="AJ363" s="272"/>
      <c r="AK363" s="272"/>
      <c r="AL363" s="272"/>
      <c r="AM363" s="272"/>
      <c r="AN363" s="272"/>
      <c r="AO363" s="272"/>
      <c r="AP363" s="272"/>
      <c r="AQ363" s="272"/>
      <c r="AR363" s="272"/>
      <c r="AS363" s="272"/>
      <c r="AT363" s="272"/>
      <c r="AU363" s="272"/>
      <c r="AV363" s="272"/>
      <c r="AW363" s="272"/>
      <c r="AX363" s="272"/>
      <c r="AY363" s="272"/>
      <c r="AZ363" s="272"/>
      <c r="BA363" s="272"/>
      <c r="BB363" s="272"/>
    </row>
    <row r="364" spans="1:54" ht="15.75" customHeight="1">
      <c r="A364" s="348"/>
      <c r="B364" s="348"/>
      <c r="C364" s="348"/>
      <c r="D364" s="348"/>
      <c r="E364" s="348"/>
      <c r="F364" s="348"/>
      <c r="G364" s="348"/>
      <c r="H364" s="348"/>
      <c r="I364" s="348"/>
      <c r="J364" s="348"/>
      <c r="K364" s="348"/>
      <c r="L364" s="348"/>
      <c r="M364" s="348"/>
      <c r="N364" s="348"/>
      <c r="O364" s="348"/>
      <c r="P364" s="348"/>
      <c r="Q364" s="348"/>
      <c r="R364" s="348"/>
      <c r="S364" s="348"/>
      <c r="T364" s="348"/>
      <c r="U364" s="348"/>
      <c r="V364" s="348"/>
      <c r="W364" s="348"/>
      <c r="X364" s="272"/>
      <c r="Y364" s="272"/>
      <c r="Z364" s="272"/>
      <c r="AA364" s="272"/>
      <c r="AB364" s="272"/>
      <c r="AC364" s="272"/>
      <c r="AD364" s="272"/>
      <c r="AE364" s="272"/>
      <c r="AF364" s="272"/>
      <c r="AG364" s="272"/>
      <c r="AH364" s="272"/>
      <c r="AI364" s="272"/>
      <c r="AJ364" s="272"/>
      <c r="AK364" s="272"/>
      <c r="AL364" s="272"/>
      <c r="AM364" s="272"/>
      <c r="AN364" s="272"/>
      <c r="AO364" s="272"/>
      <c r="AP364" s="272"/>
      <c r="AQ364" s="272"/>
      <c r="AR364" s="272"/>
      <c r="AS364" s="272"/>
      <c r="AT364" s="272"/>
      <c r="AU364" s="272"/>
      <c r="AV364" s="272"/>
      <c r="AW364" s="272"/>
      <c r="AX364" s="272"/>
      <c r="AY364" s="272"/>
      <c r="AZ364" s="272"/>
      <c r="BA364" s="272"/>
      <c r="BB364" s="272"/>
    </row>
    <row r="365" spans="1:54" ht="15.75" customHeight="1">
      <c r="A365" s="348"/>
      <c r="B365" s="348"/>
      <c r="C365" s="348"/>
      <c r="D365" s="348"/>
      <c r="E365" s="348"/>
      <c r="F365" s="348"/>
      <c r="G365" s="348"/>
      <c r="H365" s="348"/>
      <c r="I365" s="348"/>
      <c r="J365" s="348"/>
      <c r="K365" s="348"/>
      <c r="L365" s="348"/>
      <c r="M365" s="348"/>
      <c r="N365" s="348"/>
      <c r="O365" s="348"/>
      <c r="P365" s="348"/>
      <c r="Q365" s="348"/>
      <c r="R365" s="348"/>
      <c r="S365" s="348"/>
      <c r="T365" s="348"/>
      <c r="U365" s="348"/>
      <c r="V365" s="348"/>
      <c r="W365" s="348"/>
      <c r="X365" s="272"/>
      <c r="Y365" s="272"/>
      <c r="Z365" s="272"/>
      <c r="AA365" s="272"/>
      <c r="AB365" s="272"/>
      <c r="AC365" s="272"/>
      <c r="AD365" s="272"/>
      <c r="AE365" s="272"/>
      <c r="AF365" s="272"/>
      <c r="AG365" s="272"/>
      <c r="AH365" s="272"/>
      <c r="AI365" s="272"/>
      <c r="AJ365" s="272"/>
      <c r="AK365" s="272"/>
      <c r="AL365" s="272"/>
      <c r="AM365" s="272"/>
      <c r="AN365" s="272"/>
      <c r="AO365" s="272"/>
      <c r="AP365" s="272"/>
      <c r="AQ365" s="272"/>
      <c r="AR365" s="272"/>
      <c r="AS365" s="272"/>
      <c r="AT365" s="272"/>
      <c r="AU365" s="272"/>
      <c r="AV365" s="272"/>
      <c r="AW365" s="272"/>
      <c r="AX365" s="272"/>
      <c r="AY365" s="272"/>
      <c r="AZ365" s="272"/>
      <c r="BA365" s="272"/>
      <c r="BB365" s="272"/>
    </row>
    <row r="366" spans="1:54" ht="15.75" customHeight="1">
      <c r="A366" s="348"/>
      <c r="B366" s="348"/>
      <c r="C366" s="348"/>
      <c r="D366" s="348"/>
      <c r="E366" s="348"/>
      <c r="F366" s="348"/>
      <c r="G366" s="348"/>
      <c r="H366" s="348"/>
      <c r="I366" s="348"/>
      <c r="J366" s="348"/>
      <c r="K366" s="348"/>
      <c r="L366" s="348"/>
      <c r="M366" s="348"/>
      <c r="N366" s="348"/>
      <c r="O366" s="348"/>
      <c r="P366" s="348"/>
      <c r="Q366" s="348"/>
      <c r="R366" s="348"/>
      <c r="S366" s="348"/>
      <c r="T366" s="348"/>
      <c r="U366" s="348"/>
      <c r="V366" s="348"/>
      <c r="W366" s="348"/>
      <c r="X366" s="272"/>
      <c r="Y366" s="272"/>
      <c r="Z366" s="272"/>
      <c r="AA366" s="272"/>
      <c r="AB366" s="272"/>
      <c r="AC366" s="272"/>
      <c r="AD366" s="272"/>
      <c r="AE366" s="272"/>
      <c r="AF366" s="272"/>
      <c r="AG366" s="272"/>
      <c r="AH366" s="272"/>
      <c r="AI366" s="272"/>
      <c r="AJ366" s="272"/>
      <c r="AK366" s="272"/>
      <c r="AL366" s="272"/>
      <c r="AM366" s="272"/>
      <c r="AN366" s="272"/>
      <c r="AO366" s="272"/>
      <c r="AP366" s="272"/>
      <c r="AQ366" s="272"/>
      <c r="AR366" s="272"/>
      <c r="AS366" s="272"/>
      <c r="AT366" s="272"/>
      <c r="AU366" s="272"/>
      <c r="AV366" s="272"/>
      <c r="AW366" s="272"/>
      <c r="AX366" s="272"/>
      <c r="AY366" s="272"/>
      <c r="AZ366" s="272"/>
      <c r="BA366" s="272"/>
      <c r="BB366" s="272"/>
    </row>
    <row r="367" spans="1:54" ht="15.75" customHeight="1">
      <c r="A367" s="348"/>
      <c r="B367" s="348"/>
      <c r="C367" s="348"/>
      <c r="D367" s="348"/>
      <c r="E367" s="348"/>
      <c r="F367" s="348"/>
      <c r="G367" s="348"/>
      <c r="H367" s="348"/>
      <c r="I367" s="348"/>
      <c r="J367" s="348"/>
      <c r="K367" s="348"/>
      <c r="L367" s="348"/>
      <c r="M367" s="348"/>
      <c r="N367" s="348"/>
      <c r="O367" s="348"/>
      <c r="P367" s="348"/>
      <c r="Q367" s="348"/>
      <c r="R367" s="348"/>
      <c r="S367" s="348"/>
      <c r="T367" s="348"/>
      <c r="U367" s="348"/>
      <c r="V367" s="348"/>
      <c r="W367" s="348"/>
      <c r="X367" s="272"/>
      <c r="Y367" s="272"/>
      <c r="Z367" s="272"/>
      <c r="AA367" s="272"/>
      <c r="AB367" s="272"/>
      <c r="AC367" s="272"/>
      <c r="AD367" s="272"/>
      <c r="AE367" s="272"/>
      <c r="AF367" s="272"/>
      <c r="AG367" s="272"/>
      <c r="AH367" s="272"/>
      <c r="AI367" s="272"/>
      <c r="AJ367" s="272"/>
      <c r="AK367" s="272"/>
      <c r="AL367" s="272"/>
      <c r="AM367" s="272"/>
      <c r="AN367" s="272"/>
      <c r="AO367" s="272"/>
      <c r="AP367" s="272"/>
      <c r="AQ367" s="272"/>
      <c r="AR367" s="272"/>
      <c r="AS367" s="272"/>
      <c r="AT367" s="272"/>
      <c r="AU367" s="272"/>
      <c r="AV367" s="272"/>
      <c r="AW367" s="272"/>
      <c r="AX367" s="272"/>
      <c r="AY367" s="272"/>
      <c r="AZ367" s="272"/>
      <c r="BA367" s="272"/>
      <c r="BB367" s="272"/>
    </row>
    <row r="368" spans="1:54" ht="15.75" customHeight="1">
      <c r="A368" s="348"/>
      <c r="B368" s="348"/>
      <c r="C368" s="348"/>
      <c r="D368" s="348"/>
      <c r="E368" s="348"/>
      <c r="F368" s="348"/>
      <c r="G368" s="348"/>
      <c r="H368" s="348"/>
      <c r="I368" s="348"/>
      <c r="J368" s="348"/>
      <c r="K368" s="348"/>
      <c r="L368" s="348"/>
      <c r="M368" s="348"/>
      <c r="N368" s="348"/>
      <c r="O368" s="348"/>
      <c r="P368" s="348"/>
      <c r="Q368" s="348"/>
      <c r="R368" s="348"/>
      <c r="S368" s="348"/>
      <c r="T368" s="348"/>
      <c r="U368" s="348"/>
      <c r="V368" s="348"/>
      <c r="W368" s="348"/>
      <c r="X368" s="272"/>
      <c r="Y368" s="272"/>
      <c r="Z368" s="272"/>
      <c r="AA368" s="272"/>
      <c r="AB368" s="272"/>
      <c r="AC368" s="272"/>
      <c r="AD368" s="272"/>
      <c r="AE368" s="272"/>
      <c r="AF368" s="272"/>
      <c r="AG368" s="272"/>
      <c r="AH368" s="272"/>
      <c r="AI368" s="272"/>
      <c r="AJ368" s="272"/>
      <c r="AK368" s="272"/>
      <c r="AL368" s="272"/>
      <c r="AM368" s="272"/>
      <c r="AN368" s="272"/>
      <c r="AO368" s="272"/>
      <c r="AP368" s="272"/>
      <c r="AQ368" s="272"/>
      <c r="AR368" s="272"/>
      <c r="AS368" s="272"/>
      <c r="AT368" s="272"/>
      <c r="AU368" s="272"/>
      <c r="AV368" s="272"/>
      <c r="AW368" s="272"/>
      <c r="AX368" s="272"/>
      <c r="AY368" s="272"/>
      <c r="AZ368" s="272"/>
      <c r="BA368" s="272"/>
      <c r="BB368" s="272"/>
    </row>
    <row r="369" spans="1:54" ht="15.75" customHeight="1">
      <c r="A369" s="348"/>
      <c r="B369" s="348"/>
      <c r="C369" s="348"/>
      <c r="D369" s="348"/>
      <c r="E369" s="348"/>
      <c r="F369" s="348"/>
      <c r="G369" s="348"/>
      <c r="H369" s="348"/>
      <c r="I369" s="348"/>
      <c r="J369" s="348"/>
      <c r="K369" s="348"/>
      <c r="L369" s="348"/>
      <c r="M369" s="348"/>
      <c r="N369" s="348"/>
      <c r="O369" s="348"/>
      <c r="P369" s="348"/>
      <c r="Q369" s="348"/>
      <c r="R369" s="348"/>
      <c r="S369" s="348"/>
      <c r="T369" s="348"/>
      <c r="U369" s="348"/>
      <c r="V369" s="348"/>
      <c r="W369" s="348"/>
      <c r="X369" s="272"/>
      <c r="Y369" s="272"/>
      <c r="Z369" s="272"/>
      <c r="AA369" s="272"/>
      <c r="AB369" s="272"/>
      <c r="AC369" s="272"/>
      <c r="AD369" s="272"/>
      <c r="AE369" s="272"/>
      <c r="AF369" s="272"/>
      <c r="AG369" s="272"/>
      <c r="AH369" s="272"/>
      <c r="AI369" s="272"/>
      <c r="AJ369" s="272"/>
      <c r="AK369" s="272"/>
      <c r="AL369" s="272"/>
      <c r="AM369" s="272"/>
      <c r="AN369" s="272"/>
      <c r="AO369" s="272"/>
      <c r="AP369" s="272"/>
      <c r="AQ369" s="272"/>
      <c r="AR369" s="272"/>
      <c r="AS369" s="272"/>
      <c r="AT369" s="272"/>
      <c r="AU369" s="272"/>
      <c r="AV369" s="272"/>
      <c r="AW369" s="272"/>
      <c r="AX369" s="272"/>
      <c r="AY369" s="272"/>
      <c r="AZ369" s="272"/>
      <c r="BA369" s="272"/>
      <c r="BB369" s="272"/>
    </row>
    <row r="370" spans="1:54" ht="15.75" customHeight="1">
      <c r="A370" s="348"/>
      <c r="B370" s="348"/>
      <c r="C370" s="348"/>
      <c r="D370" s="348"/>
      <c r="E370" s="348"/>
      <c r="F370" s="348"/>
      <c r="G370" s="348"/>
      <c r="H370" s="348"/>
      <c r="I370" s="348"/>
      <c r="J370" s="348"/>
      <c r="K370" s="348"/>
      <c r="L370" s="348"/>
      <c r="M370" s="348"/>
      <c r="N370" s="348"/>
      <c r="O370" s="348"/>
      <c r="P370" s="348"/>
      <c r="Q370" s="348"/>
      <c r="R370" s="348"/>
      <c r="S370" s="348"/>
      <c r="T370" s="348"/>
      <c r="U370" s="348"/>
      <c r="V370" s="348"/>
      <c r="W370" s="348"/>
      <c r="X370" s="272"/>
      <c r="Y370" s="272"/>
      <c r="Z370" s="272"/>
      <c r="AA370" s="272"/>
      <c r="AB370" s="272"/>
      <c r="AC370" s="272"/>
      <c r="AD370" s="272"/>
      <c r="AE370" s="272"/>
      <c r="AF370" s="272"/>
      <c r="AG370" s="272"/>
      <c r="AH370" s="272"/>
      <c r="AI370" s="272"/>
      <c r="AJ370" s="272"/>
      <c r="AK370" s="272"/>
      <c r="AL370" s="272"/>
      <c r="AM370" s="272"/>
      <c r="AN370" s="272"/>
      <c r="AO370" s="272"/>
      <c r="AP370" s="272"/>
      <c r="AQ370" s="272"/>
      <c r="AR370" s="272"/>
      <c r="AS370" s="272"/>
      <c r="AT370" s="272"/>
      <c r="AU370" s="272"/>
      <c r="AV370" s="272"/>
      <c r="AW370" s="272"/>
      <c r="AX370" s="272"/>
      <c r="AY370" s="272"/>
      <c r="AZ370" s="272"/>
      <c r="BA370" s="272"/>
      <c r="BB370" s="272"/>
    </row>
    <row r="371" spans="1:54" ht="15.75" customHeight="1">
      <c r="A371" s="348"/>
      <c r="B371" s="348"/>
      <c r="C371" s="348"/>
      <c r="D371" s="348"/>
      <c r="E371" s="348"/>
      <c r="F371" s="348"/>
      <c r="G371" s="348"/>
      <c r="H371" s="348"/>
      <c r="I371" s="348"/>
      <c r="J371" s="348"/>
      <c r="K371" s="348"/>
      <c r="L371" s="348"/>
      <c r="M371" s="348"/>
      <c r="N371" s="348"/>
      <c r="O371" s="348"/>
      <c r="P371" s="348"/>
      <c r="Q371" s="348"/>
      <c r="R371" s="348"/>
      <c r="S371" s="348"/>
      <c r="T371" s="348"/>
      <c r="U371" s="348"/>
      <c r="V371" s="348"/>
      <c r="W371" s="348"/>
      <c r="X371" s="272"/>
      <c r="Y371" s="272"/>
      <c r="Z371" s="272"/>
      <c r="AA371" s="272"/>
      <c r="AB371" s="272"/>
      <c r="AC371" s="272"/>
      <c r="AD371" s="272"/>
      <c r="AE371" s="272"/>
      <c r="AF371" s="272"/>
      <c r="AG371" s="272"/>
      <c r="AH371" s="272"/>
      <c r="AI371" s="272"/>
      <c r="AJ371" s="272"/>
      <c r="AK371" s="272"/>
      <c r="AL371" s="272"/>
      <c r="AM371" s="272"/>
      <c r="AN371" s="272"/>
      <c r="AO371" s="272"/>
      <c r="AP371" s="272"/>
      <c r="AQ371" s="272"/>
      <c r="AR371" s="272"/>
      <c r="AS371" s="272"/>
      <c r="AT371" s="272"/>
      <c r="AU371" s="272"/>
      <c r="AV371" s="272"/>
      <c r="AW371" s="272"/>
      <c r="AX371" s="272"/>
      <c r="AY371" s="272"/>
      <c r="AZ371" s="272"/>
      <c r="BA371" s="272"/>
      <c r="BB371" s="272"/>
    </row>
    <row r="372" spans="1:54" ht="15.75" customHeight="1">
      <c r="A372" s="348"/>
      <c r="B372" s="348"/>
      <c r="C372" s="348"/>
      <c r="D372" s="348"/>
      <c r="E372" s="348"/>
      <c r="F372" s="348"/>
      <c r="G372" s="348"/>
      <c r="H372" s="348"/>
      <c r="I372" s="348"/>
      <c r="J372" s="348"/>
      <c r="K372" s="348"/>
      <c r="L372" s="348"/>
      <c r="M372" s="348"/>
      <c r="N372" s="348"/>
      <c r="O372" s="348"/>
      <c r="P372" s="348"/>
      <c r="Q372" s="348"/>
      <c r="R372" s="348"/>
      <c r="S372" s="348"/>
      <c r="T372" s="348"/>
      <c r="U372" s="348"/>
      <c r="V372" s="348"/>
      <c r="W372" s="348"/>
      <c r="X372" s="272"/>
      <c r="Y372" s="272"/>
      <c r="Z372" s="272"/>
      <c r="AA372" s="272"/>
      <c r="AB372" s="272"/>
      <c r="AC372" s="272"/>
      <c r="AD372" s="272"/>
      <c r="AE372" s="272"/>
      <c r="AF372" s="272"/>
      <c r="AG372" s="272"/>
      <c r="AH372" s="272"/>
      <c r="AI372" s="272"/>
      <c r="AJ372" s="272"/>
      <c r="AK372" s="272"/>
      <c r="AL372" s="272"/>
      <c r="AM372" s="272"/>
      <c r="AN372" s="272"/>
      <c r="AO372" s="272"/>
      <c r="AP372" s="272"/>
      <c r="AQ372" s="272"/>
      <c r="AR372" s="272"/>
      <c r="AS372" s="272"/>
      <c r="AT372" s="272"/>
      <c r="AU372" s="272"/>
      <c r="AV372" s="272"/>
      <c r="AW372" s="272"/>
      <c r="AX372" s="272"/>
      <c r="AY372" s="272"/>
      <c r="AZ372" s="272"/>
      <c r="BA372" s="272"/>
      <c r="BB372" s="272"/>
    </row>
    <row r="373" spans="1:54" ht="15.75" customHeight="1">
      <c r="A373" s="348"/>
      <c r="B373" s="348"/>
      <c r="C373" s="348"/>
      <c r="D373" s="348"/>
      <c r="E373" s="348"/>
      <c r="F373" s="348"/>
      <c r="G373" s="348"/>
      <c r="H373" s="348"/>
      <c r="I373" s="348"/>
      <c r="J373" s="348"/>
      <c r="K373" s="348"/>
      <c r="L373" s="348"/>
      <c r="M373" s="348"/>
      <c r="N373" s="348"/>
      <c r="O373" s="348"/>
      <c r="P373" s="348"/>
      <c r="Q373" s="348"/>
      <c r="R373" s="348"/>
      <c r="S373" s="348"/>
      <c r="T373" s="348"/>
      <c r="U373" s="348"/>
      <c r="V373" s="348"/>
      <c r="W373" s="348"/>
      <c r="X373" s="272"/>
      <c r="Y373" s="272"/>
      <c r="Z373" s="272"/>
      <c r="AA373" s="272"/>
      <c r="AB373" s="272"/>
      <c r="AC373" s="272"/>
      <c r="AD373" s="272"/>
      <c r="AE373" s="272"/>
      <c r="AF373" s="272"/>
      <c r="AG373" s="272"/>
      <c r="AH373" s="272"/>
      <c r="AI373" s="272"/>
      <c r="AJ373" s="272"/>
      <c r="AK373" s="272"/>
      <c r="AL373" s="272"/>
      <c r="AM373" s="272"/>
      <c r="AN373" s="272"/>
      <c r="AO373" s="272"/>
      <c r="AP373" s="272"/>
      <c r="AQ373" s="272"/>
      <c r="AR373" s="272"/>
      <c r="AS373" s="272"/>
      <c r="AT373" s="272"/>
      <c r="AU373" s="272"/>
      <c r="AV373" s="272"/>
      <c r="AW373" s="272"/>
      <c r="AX373" s="272"/>
      <c r="AY373" s="272"/>
      <c r="AZ373" s="272"/>
      <c r="BA373" s="272"/>
      <c r="BB373" s="272"/>
    </row>
    <row r="374" spans="1:54" ht="15.75" customHeight="1">
      <c r="A374" s="348"/>
      <c r="B374" s="348"/>
      <c r="C374" s="348"/>
      <c r="D374" s="348"/>
      <c r="E374" s="348"/>
      <c r="F374" s="348"/>
      <c r="G374" s="348"/>
      <c r="H374" s="348"/>
      <c r="I374" s="348"/>
      <c r="J374" s="348"/>
      <c r="K374" s="348"/>
      <c r="L374" s="348"/>
      <c r="M374" s="348"/>
      <c r="N374" s="348"/>
      <c r="O374" s="348"/>
      <c r="P374" s="348"/>
      <c r="Q374" s="348"/>
      <c r="R374" s="348"/>
      <c r="S374" s="348"/>
      <c r="T374" s="348"/>
      <c r="U374" s="348"/>
      <c r="V374" s="348"/>
      <c r="W374" s="348"/>
      <c r="X374" s="272"/>
      <c r="Y374" s="272"/>
      <c r="Z374" s="272"/>
      <c r="AA374" s="272"/>
      <c r="AB374" s="272"/>
      <c r="AC374" s="272"/>
      <c r="AD374" s="272"/>
      <c r="AE374" s="272"/>
      <c r="AF374" s="272"/>
      <c r="AG374" s="272"/>
      <c r="AH374" s="272"/>
      <c r="AI374" s="272"/>
      <c r="AJ374" s="272"/>
      <c r="AK374" s="272"/>
      <c r="AL374" s="272"/>
      <c r="AM374" s="272"/>
      <c r="AN374" s="272"/>
      <c r="AO374" s="272"/>
      <c r="AP374" s="272"/>
      <c r="AQ374" s="272"/>
      <c r="AR374" s="272"/>
      <c r="AS374" s="272"/>
      <c r="AT374" s="272"/>
      <c r="AU374" s="272"/>
      <c r="AV374" s="272"/>
      <c r="AW374" s="272"/>
      <c r="AX374" s="272"/>
      <c r="AY374" s="272"/>
      <c r="AZ374" s="272"/>
      <c r="BA374" s="272"/>
      <c r="BB374" s="272"/>
    </row>
    <row r="375" spans="1:54" ht="15.75" customHeight="1">
      <c r="A375" s="348"/>
      <c r="B375" s="348"/>
      <c r="C375" s="348"/>
      <c r="D375" s="348"/>
      <c r="E375" s="348"/>
      <c r="F375" s="348"/>
      <c r="G375" s="348"/>
      <c r="H375" s="348"/>
      <c r="I375" s="348"/>
      <c r="J375" s="348"/>
      <c r="K375" s="348"/>
      <c r="L375" s="348"/>
      <c r="M375" s="348"/>
      <c r="N375" s="348"/>
      <c r="O375" s="348"/>
      <c r="P375" s="348"/>
      <c r="Q375" s="348"/>
      <c r="R375" s="348"/>
      <c r="S375" s="348"/>
      <c r="T375" s="348"/>
      <c r="U375" s="348"/>
      <c r="V375" s="348"/>
      <c r="W375" s="348"/>
      <c r="X375" s="272"/>
      <c r="Y375" s="272"/>
      <c r="Z375" s="272"/>
      <c r="AA375" s="272"/>
      <c r="AB375" s="272"/>
      <c r="AC375" s="272"/>
      <c r="AD375" s="272"/>
      <c r="AE375" s="272"/>
      <c r="AF375" s="272"/>
      <c r="AG375" s="272"/>
      <c r="AH375" s="272"/>
      <c r="AI375" s="272"/>
      <c r="AJ375" s="272"/>
      <c r="AK375" s="272"/>
      <c r="AL375" s="272"/>
      <c r="AM375" s="272"/>
      <c r="AN375" s="272"/>
      <c r="AO375" s="272"/>
      <c r="AP375" s="272"/>
      <c r="AQ375" s="272"/>
      <c r="AR375" s="272"/>
      <c r="AS375" s="272"/>
      <c r="AT375" s="272"/>
      <c r="AU375" s="272"/>
      <c r="AV375" s="272"/>
      <c r="AW375" s="272"/>
      <c r="AX375" s="272"/>
      <c r="AY375" s="272"/>
      <c r="AZ375" s="272"/>
      <c r="BA375" s="272"/>
      <c r="BB375" s="272"/>
    </row>
    <row r="376" spans="1:54" ht="15.75" customHeight="1">
      <c r="A376" s="348"/>
      <c r="B376" s="348"/>
      <c r="C376" s="348"/>
      <c r="D376" s="348"/>
      <c r="E376" s="348"/>
      <c r="F376" s="348"/>
      <c r="G376" s="348"/>
      <c r="H376" s="348"/>
      <c r="I376" s="348"/>
      <c r="J376" s="348"/>
      <c r="K376" s="348"/>
      <c r="L376" s="348"/>
      <c r="M376" s="348"/>
      <c r="N376" s="348"/>
      <c r="O376" s="348"/>
      <c r="P376" s="348"/>
      <c r="Q376" s="348"/>
      <c r="R376" s="348"/>
      <c r="S376" s="348"/>
      <c r="T376" s="348"/>
      <c r="U376" s="348"/>
      <c r="V376" s="348"/>
      <c r="W376" s="348"/>
      <c r="X376" s="272"/>
      <c r="Y376" s="272"/>
      <c r="Z376" s="272"/>
      <c r="AA376" s="272"/>
      <c r="AB376" s="272"/>
      <c r="AC376" s="272"/>
      <c r="AD376" s="272"/>
      <c r="AE376" s="272"/>
      <c r="AF376" s="272"/>
      <c r="AG376" s="272"/>
      <c r="AH376" s="272"/>
      <c r="AI376" s="272"/>
      <c r="AJ376" s="272"/>
      <c r="AK376" s="272"/>
      <c r="AL376" s="272"/>
      <c r="AM376" s="272"/>
      <c r="AN376" s="272"/>
      <c r="AO376" s="272"/>
      <c r="AP376" s="272"/>
      <c r="AQ376" s="272"/>
      <c r="AR376" s="272"/>
      <c r="AS376" s="272"/>
      <c r="AT376" s="272"/>
      <c r="AU376" s="272"/>
      <c r="AV376" s="272"/>
      <c r="AW376" s="272"/>
      <c r="AX376" s="272"/>
      <c r="AY376" s="272"/>
      <c r="AZ376" s="272"/>
      <c r="BA376" s="272"/>
      <c r="BB376" s="272"/>
    </row>
    <row r="377" spans="1:54" ht="15.75" customHeight="1">
      <c r="A377" s="348"/>
      <c r="B377" s="348"/>
      <c r="C377" s="348"/>
      <c r="D377" s="348"/>
      <c r="E377" s="348"/>
      <c r="F377" s="348"/>
      <c r="G377" s="348"/>
      <c r="H377" s="348"/>
      <c r="I377" s="348"/>
      <c r="J377" s="348"/>
      <c r="K377" s="348"/>
      <c r="L377" s="348"/>
      <c r="M377" s="348"/>
      <c r="N377" s="348"/>
      <c r="O377" s="348"/>
      <c r="P377" s="348"/>
      <c r="Q377" s="348"/>
      <c r="R377" s="348"/>
      <c r="S377" s="348"/>
      <c r="T377" s="348"/>
      <c r="U377" s="348"/>
      <c r="V377" s="348"/>
      <c r="W377" s="348"/>
      <c r="X377" s="272"/>
      <c r="Y377" s="272"/>
      <c r="Z377" s="272"/>
      <c r="AA377" s="272"/>
      <c r="AB377" s="272"/>
      <c r="AC377" s="272"/>
      <c r="AD377" s="272"/>
      <c r="AE377" s="272"/>
      <c r="AF377" s="272"/>
      <c r="AG377" s="272"/>
      <c r="AH377" s="272"/>
      <c r="AI377" s="272"/>
      <c r="AJ377" s="272"/>
      <c r="AK377" s="272"/>
      <c r="AL377" s="272"/>
      <c r="AM377" s="272"/>
      <c r="AN377" s="272"/>
      <c r="AO377" s="272"/>
      <c r="AP377" s="272"/>
      <c r="AQ377" s="272"/>
      <c r="AR377" s="272"/>
      <c r="AS377" s="272"/>
      <c r="AT377" s="272"/>
      <c r="AU377" s="272"/>
      <c r="AV377" s="272"/>
      <c r="AW377" s="272"/>
      <c r="AX377" s="272"/>
      <c r="AY377" s="272"/>
      <c r="AZ377" s="272"/>
      <c r="BA377" s="272"/>
      <c r="BB377" s="272"/>
    </row>
    <row r="378" spans="1:54" ht="15.75" customHeight="1">
      <c r="A378" s="348"/>
      <c r="B378" s="348"/>
      <c r="C378" s="348"/>
      <c r="D378" s="348"/>
      <c r="E378" s="348"/>
      <c r="F378" s="348"/>
      <c r="G378" s="348"/>
      <c r="H378" s="348"/>
      <c r="I378" s="348"/>
      <c r="J378" s="348"/>
      <c r="K378" s="348"/>
      <c r="L378" s="348"/>
      <c r="M378" s="348"/>
      <c r="N378" s="348"/>
      <c r="O378" s="348"/>
      <c r="P378" s="348"/>
      <c r="Q378" s="348"/>
      <c r="R378" s="348"/>
      <c r="S378" s="348"/>
      <c r="T378" s="348"/>
      <c r="U378" s="348"/>
      <c r="V378" s="348"/>
      <c r="W378" s="348"/>
      <c r="X378" s="272"/>
      <c r="Y378" s="272"/>
      <c r="Z378" s="272"/>
      <c r="AA378" s="272"/>
      <c r="AB378" s="272"/>
      <c r="AC378" s="272"/>
      <c r="AD378" s="272"/>
      <c r="AE378" s="272"/>
      <c r="AF378" s="272"/>
      <c r="AG378" s="272"/>
      <c r="AH378" s="272"/>
      <c r="AI378" s="272"/>
      <c r="AJ378" s="272"/>
      <c r="AK378" s="272"/>
      <c r="AL378" s="272"/>
      <c r="AM378" s="272"/>
      <c r="AN378" s="272"/>
      <c r="AO378" s="272"/>
      <c r="AP378" s="272"/>
      <c r="AQ378" s="272"/>
      <c r="AR378" s="272"/>
      <c r="AS378" s="272"/>
      <c r="AT378" s="272"/>
      <c r="AU378" s="272"/>
      <c r="AV378" s="272"/>
      <c r="AW378" s="272"/>
      <c r="AX378" s="272"/>
      <c r="AY378" s="272"/>
      <c r="AZ378" s="272"/>
      <c r="BA378" s="272"/>
      <c r="BB378" s="272"/>
    </row>
    <row r="379" spans="1:54" ht="15.75" customHeight="1">
      <c r="A379" s="348"/>
      <c r="B379" s="348"/>
      <c r="C379" s="348"/>
      <c r="D379" s="348"/>
      <c r="E379" s="348"/>
      <c r="F379" s="348"/>
      <c r="G379" s="348"/>
      <c r="H379" s="348"/>
      <c r="I379" s="348"/>
      <c r="J379" s="348"/>
      <c r="K379" s="348"/>
      <c r="L379" s="348"/>
      <c r="M379" s="348"/>
      <c r="N379" s="348"/>
      <c r="O379" s="348"/>
      <c r="P379" s="348"/>
      <c r="Q379" s="348"/>
      <c r="R379" s="348"/>
      <c r="S379" s="348"/>
      <c r="T379" s="348"/>
      <c r="U379" s="348"/>
      <c r="V379" s="348"/>
      <c r="W379" s="348"/>
      <c r="X379" s="272"/>
      <c r="Y379" s="272"/>
      <c r="Z379" s="272"/>
      <c r="AA379" s="272"/>
      <c r="AB379" s="272"/>
      <c r="AC379" s="272"/>
      <c r="AD379" s="272"/>
      <c r="AE379" s="272"/>
      <c r="AF379" s="272"/>
      <c r="AG379" s="272"/>
      <c r="AH379" s="272"/>
      <c r="AI379" s="272"/>
      <c r="AJ379" s="272"/>
      <c r="AK379" s="272"/>
      <c r="AL379" s="272"/>
      <c r="AM379" s="272"/>
      <c r="AN379" s="272"/>
      <c r="AO379" s="272"/>
      <c r="AP379" s="272"/>
      <c r="AQ379" s="272"/>
      <c r="AR379" s="272"/>
      <c r="AS379" s="272"/>
      <c r="AT379" s="272"/>
      <c r="AU379" s="272"/>
      <c r="AV379" s="272"/>
      <c r="AW379" s="272"/>
      <c r="AX379" s="272"/>
      <c r="AY379" s="272"/>
      <c r="AZ379" s="272"/>
      <c r="BA379" s="272"/>
      <c r="BB379" s="272"/>
    </row>
    <row r="380" spans="1:54" ht="15.75" customHeight="1">
      <c r="A380" s="348"/>
      <c r="B380" s="348"/>
      <c r="C380" s="348"/>
      <c r="D380" s="348"/>
      <c r="E380" s="348"/>
      <c r="F380" s="348"/>
      <c r="G380" s="348"/>
      <c r="H380" s="348"/>
      <c r="I380" s="348"/>
      <c r="J380" s="348"/>
      <c r="K380" s="348"/>
      <c r="L380" s="348"/>
      <c r="M380" s="348"/>
      <c r="N380" s="348"/>
      <c r="O380" s="348"/>
      <c r="P380" s="348"/>
      <c r="Q380" s="348"/>
      <c r="R380" s="348"/>
      <c r="S380" s="348"/>
      <c r="T380" s="348"/>
      <c r="U380" s="348"/>
      <c r="V380" s="348"/>
      <c r="W380" s="348"/>
      <c r="X380" s="272"/>
      <c r="Y380" s="272"/>
      <c r="Z380" s="272"/>
      <c r="AA380" s="272"/>
      <c r="AB380" s="272"/>
      <c r="AC380" s="272"/>
      <c r="AD380" s="272"/>
      <c r="AE380" s="272"/>
      <c r="AF380" s="272"/>
      <c r="AG380" s="272"/>
      <c r="AH380" s="272"/>
      <c r="AI380" s="272"/>
      <c r="AJ380" s="272"/>
      <c r="AK380" s="272"/>
      <c r="AL380" s="272"/>
      <c r="AM380" s="272"/>
      <c r="AN380" s="272"/>
      <c r="AO380" s="272"/>
      <c r="AP380" s="272"/>
      <c r="AQ380" s="272"/>
      <c r="AR380" s="272"/>
      <c r="AS380" s="272"/>
      <c r="AT380" s="272"/>
      <c r="AU380" s="272"/>
      <c r="AV380" s="272"/>
      <c r="AW380" s="272"/>
      <c r="AX380" s="272"/>
      <c r="AY380" s="272"/>
      <c r="AZ380" s="272"/>
      <c r="BA380" s="272"/>
      <c r="BB380" s="272"/>
    </row>
    <row r="381" spans="1:54" ht="15.75" customHeight="1">
      <c r="A381" s="348"/>
      <c r="B381" s="348"/>
      <c r="C381" s="348"/>
      <c r="D381" s="348"/>
      <c r="E381" s="348"/>
      <c r="F381" s="348"/>
      <c r="G381" s="348"/>
      <c r="H381" s="348"/>
      <c r="I381" s="348"/>
      <c r="J381" s="348"/>
      <c r="K381" s="348"/>
      <c r="L381" s="348"/>
      <c r="M381" s="348"/>
      <c r="N381" s="348"/>
      <c r="O381" s="348"/>
      <c r="P381" s="348"/>
      <c r="Q381" s="348"/>
      <c r="R381" s="348"/>
      <c r="S381" s="348"/>
      <c r="T381" s="348"/>
      <c r="U381" s="348"/>
      <c r="V381" s="348"/>
      <c r="W381" s="348"/>
      <c r="X381" s="272"/>
      <c r="Y381" s="272"/>
      <c r="Z381" s="272"/>
      <c r="AA381" s="272"/>
      <c r="AB381" s="272"/>
      <c r="AC381" s="272"/>
      <c r="AD381" s="272"/>
      <c r="AE381" s="272"/>
      <c r="AF381" s="272"/>
      <c r="AG381" s="272"/>
      <c r="AH381" s="272"/>
      <c r="AI381" s="272"/>
      <c r="AJ381" s="272"/>
      <c r="AK381" s="272"/>
      <c r="AL381" s="272"/>
      <c r="AM381" s="272"/>
      <c r="AN381" s="272"/>
      <c r="AO381" s="272"/>
      <c r="AP381" s="272"/>
      <c r="AQ381" s="272"/>
      <c r="AR381" s="272"/>
      <c r="AS381" s="272"/>
      <c r="AT381" s="272"/>
      <c r="AU381" s="272"/>
      <c r="AV381" s="272"/>
      <c r="AW381" s="272"/>
      <c r="AX381" s="272"/>
      <c r="AY381" s="272"/>
      <c r="AZ381" s="272"/>
      <c r="BA381" s="272"/>
      <c r="BB381" s="272"/>
    </row>
    <row r="382" spans="1:54" ht="15.75" customHeight="1">
      <c r="A382" s="348"/>
      <c r="B382" s="348"/>
      <c r="C382" s="348"/>
      <c r="D382" s="348"/>
      <c r="E382" s="348"/>
      <c r="F382" s="348"/>
      <c r="G382" s="348"/>
      <c r="H382" s="348"/>
      <c r="I382" s="348"/>
      <c r="J382" s="348"/>
      <c r="K382" s="348"/>
      <c r="L382" s="348"/>
      <c r="M382" s="348"/>
      <c r="N382" s="348"/>
      <c r="O382" s="348"/>
      <c r="P382" s="348"/>
      <c r="Q382" s="348"/>
      <c r="R382" s="348"/>
      <c r="S382" s="348"/>
      <c r="T382" s="348"/>
      <c r="U382" s="348"/>
      <c r="V382" s="348"/>
      <c r="W382" s="348"/>
      <c r="X382" s="272"/>
      <c r="Y382" s="272"/>
      <c r="Z382" s="272"/>
      <c r="AA382" s="272"/>
      <c r="AB382" s="272"/>
      <c r="AC382" s="272"/>
      <c r="AD382" s="272"/>
      <c r="AE382" s="272"/>
      <c r="AF382" s="272"/>
      <c r="AG382" s="272"/>
      <c r="AH382" s="272"/>
      <c r="AI382" s="272"/>
      <c r="AJ382" s="272"/>
      <c r="AK382" s="272"/>
      <c r="AL382" s="272"/>
      <c r="AM382" s="272"/>
      <c r="AN382" s="272"/>
      <c r="AO382" s="272"/>
      <c r="AP382" s="272"/>
      <c r="AQ382" s="272"/>
      <c r="AR382" s="272"/>
      <c r="AS382" s="272"/>
      <c r="AT382" s="272"/>
      <c r="AU382" s="272"/>
      <c r="AV382" s="272"/>
      <c r="AW382" s="272"/>
      <c r="AX382" s="272"/>
      <c r="AY382" s="272"/>
      <c r="AZ382" s="272"/>
      <c r="BA382" s="272"/>
      <c r="BB382" s="272"/>
    </row>
    <row r="383" spans="1:54" ht="15.75" customHeight="1">
      <c r="A383" s="348"/>
      <c r="B383" s="348"/>
      <c r="C383" s="348"/>
      <c r="D383" s="348"/>
      <c r="E383" s="348"/>
      <c r="F383" s="348"/>
      <c r="G383" s="348"/>
      <c r="H383" s="348"/>
      <c r="I383" s="348"/>
      <c r="J383" s="348"/>
      <c r="K383" s="348"/>
      <c r="L383" s="348"/>
      <c r="M383" s="348"/>
      <c r="N383" s="348"/>
      <c r="O383" s="348"/>
      <c r="P383" s="348"/>
      <c r="Q383" s="348"/>
      <c r="R383" s="348"/>
      <c r="S383" s="348"/>
      <c r="T383" s="348"/>
      <c r="U383" s="348"/>
      <c r="V383" s="348"/>
      <c r="W383" s="348"/>
      <c r="X383" s="272"/>
      <c r="Y383" s="272"/>
      <c r="Z383" s="272"/>
      <c r="AA383" s="272"/>
      <c r="AB383" s="272"/>
      <c r="AC383" s="272"/>
      <c r="AD383" s="272"/>
      <c r="AE383" s="272"/>
      <c r="AF383" s="272"/>
      <c r="AG383" s="272"/>
      <c r="AH383" s="272"/>
      <c r="AI383" s="272"/>
      <c r="AJ383" s="272"/>
      <c r="AK383" s="272"/>
      <c r="AL383" s="272"/>
      <c r="AM383" s="272"/>
      <c r="AN383" s="272"/>
      <c r="AO383" s="272"/>
      <c r="AP383" s="272"/>
      <c r="AQ383" s="272"/>
      <c r="AR383" s="272"/>
      <c r="AS383" s="272"/>
      <c r="AT383" s="272"/>
      <c r="AU383" s="272"/>
      <c r="AV383" s="272"/>
      <c r="AW383" s="272"/>
      <c r="AX383" s="272"/>
      <c r="AY383" s="272"/>
      <c r="AZ383" s="272"/>
      <c r="BA383" s="272"/>
      <c r="BB383" s="272"/>
    </row>
    <row r="384" spans="1:54" ht="15.75" customHeight="1">
      <c r="A384" s="348"/>
      <c r="B384" s="348"/>
      <c r="C384" s="348"/>
      <c r="D384" s="348"/>
      <c r="E384" s="348"/>
      <c r="F384" s="348"/>
      <c r="G384" s="348"/>
      <c r="H384" s="348"/>
      <c r="I384" s="348"/>
      <c r="J384" s="348"/>
      <c r="K384" s="348"/>
      <c r="L384" s="348"/>
      <c r="M384" s="348"/>
      <c r="N384" s="348"/>
      <c r="O384" s="348"/>
      <c r="P384" s="348"/>
      <c r="Q384" s="348"/>
      <c r="R384" s="348"/>
      <c r="S384" s="348"/>
      <c r="T384" s="348"/>
      <c r="U384" s="348"/>
      <c r="V384" s="348"/>
      <c r="W384" s="348"/>
      <c r="X384" s="272"/>
      <c r="Y384" s="272"/>
      <c r="Z384" s="272"/>
      <c r="AA384" s="272"/>
      <c r="AB384" s="272"/>
      <c r="AC384" s="272"/>
      <c r="AD384" s="272"/>
      <c r="AE384" s="272"/>
      <c r="AF384" s="272"/>
      <c r="AG384" s="272"/>
      <c r="AH384" s="272"/>
      <c r="AI384" s="272"/>
      <c r="AJ384" s="272"/>
      <c r="AK384" s="272"/>
      <c r="AL384" s="272"/>
      <c r="AM384" s="272"/>
      <c r="AN384" s="272"/>
      <c r="AO384" s="272"/>
      <c r="AP384" s="272"/>
      <c r="AQ384" s="272"/>
      <c r="AR384" s="272"/>
      <c r="AS384" s="272"/>
      <c r="AT384" s="272"/>
      <c r="AU384" s="272"/>
      <c r="AV384" s="272"/>
      <c r="AW384" s="272"/>
      <c r="AX384" s="272"/>
      <c r="AY384" s="272"/>
      <c r="AZ384" s="272"/>
      <c r="BA384" s="272"/>
      <c r="BB384" s="272"/>
    </row>
    <row r="385" spans="1:54" ht="15.75" customHeight="1">
      <c r="A385" s="348"/>
      <c r="B385" s="348"/>
      <c r="C385" s="348"/>
      <c r="D385" s="348"/>
      <c r="E385" s="348"/>
      <c r="F385" s="348"/>
      <c r="G385" s="348"/>
      <c r="H385" s="348"/>
      <c r="I385" s="348"/>
      <c r="J385" s="348"/>
      <c r="K385" s="348"/>
      <c r="L385" s="348"/>
      <c r="M385" s="348"/>
      <c r="N385" s="348"/>
      <c r="O385" s="348"/>
      <c r="P385" s="348"/>
      <c r="Q385" s="348"/>
      <c r="R385" s="348"/>
      <c r="S385" s="348"/>
      <c r="T385" s="348"/>
      <c r="U385" s="348"/>
      <c r="V385" s="348"/>
      <c r="W385" s="348"/>
      <c r="X385" s="272"/>
      <c r="Y385" s="272"/>
      <c r="Z385" s="272"/>
      <c r="AA385" s="272"/>
      <c r="AB385" s="272"/>
      <c r="AC385" s="272"/>
      <c r="AD385" s="272"/>
      <c r="AE385" s="272"/>
      <c r="AF385" s="272"/>
      <c r="AG385" s="272"/>
      <c r="AH385" s="272"/>
      <c r="AI385" s="272"/>
      <c r="AJ385" s="272"/>
      <c r="AK385" s="272"/>
      <c r="AL385" s="272"/>
      <c r="AM385" s="272"/>
      <c r="AN385" s="272"/>
      <c r="AO385" s="272"/>
      <c r="AP385" s="272"/>
      <c r="AQ385" s="272"/>
      <c r="AR385" s="272"/>
      <c r="AS385" s="272"/>
      <c r="AT385" s="272"/>
      <c r="AU385" s="272"/>
      <c r="AV385" s="272"/>
      <c r="AW385" s="272"/>
      <c r="AX385" s="272"/>
      <c r="AY385" s="272"/>
      <c r="AZ385" s="272"/>
      <c r="BA385" s="272"/>
      <c r="BB385" s="272"/>
    </row>
    <row r="386" spans="1:54" ht="15.75" customHeight="1">
      <c r="A386" s="348"/>
      <c r="B386" s="348"/>
      <c r="C386" s="348"/>
      <c r="D386" s="348"/>
      <c r="E386" s="348"/>
      <c r="F386" s="348"/>
      <c r="G386" s="348"/>
      <c r="H386" s="348"/>
      <c r="I386" s="348"/>
      <c r="J386" s="348"/>
      <c r="K386" s="348"/>
      <c r="L386" s="348"/>
      <c r="M386" s="348"/>
      <c r="N386" s="348"/>
      <c r="O386" s="348"/>
      <c r="P386" s="348"/>
      <c r="Q386" s="348"/>
      <c r="R386" s="348"/>
      <c r="S386" s="348"/>
      <c r="T386" s="348"/>
      <c r="U386" s="348"/>
      <c r="V386" s="348"/>
      <c r="W386" s="348"/>
      <c r="X386" s="272"/>
      <c r="Y386" s="272"/>
      <c r="Z386" s="272"/>
      <c r="AA386" s="272"/>
      <c r="AB386" s="272"/>
      <c r="AC386" s="272"/>
      <c r="AD386" s="272"/>
      <c r="AE386" s="272"/>
      <c r="AF386" s="272"/>
      <c r="AG386" s="272"/>
      <c r="AH386" s="272"/>
      <c r="AI386" s="272"/>
      <c r="AJ386" s="272"/>
      <c r="AK386" s="272"/>
      <c r="AL386" s="272"/>
      <c r="AM386" s="272"/>
      <c r="AN386" s="272"/>
      <c r="AO386" s="272"/>
      <c r="AP386" s="272"/>
      <c r="AQ386" s="272"/>
      <c r="AR386" s="272"/>
      <c r="AS386" s="272"/>
      <c r="AT386" s="272"/>
      <c r="AU386" s="272"/>
      <c r="AV386" s="272"/>
      <c r="AW386" s="272"/>
      <c r="AX386" s="272"/>
      <c r="AY386" s="272"/>
      <c r="AZ386" s="272"/>
      <c r="BA386" s="272"/>
      <c r="BB386" s="272"/>
    </row>
    <row r="387" spans="1:54" ht="15.75" customHeight="1">
      <c r="A387" s="348"/>
      <c r="B387" s="348"/>
      <c r="C387" s="348"/>
      <c r="D387" s="348"/>
      <c r="E387" s="348"/>
      <c r="F387" s="348"/>
      <c r="G387" s="348"/>
      <c r="H387" s="348"/>
      <c r="I387" s="348"/>
      <c r="J387" s="348"/>
      <c r="K387" s="348"/>
      <c r="L387" s="348"/>
      <c r="M387" s="348"/>
      <c r="N387" s="348"/>
      <c r="O387" s="348"/>
      <c r="P387" s="348"/>
      <c r="Q387" s="348"/>
      <c r="R387" s="348"/>
      <c r="S387" s="348"/>
      <c r="T387" s="348"/>
      <c r="U387" s="348"/>
      <c r="V387" s="348"/>
      <c r="W387" s="348"/>
      <c r="X387" s="272"/>
      <c r="Y387" s="272"/>
      <c r="Z387" s="272"/>
      <c r="AA387" s="272"/>
      <c r="AB387" s="272"/>
      <c r="AC387" s="272"/>
      <c r="AD387" s="272"/>
      <c r="AE387" s="272"/>
      <c r="AF387" s="272"/>
      <c r="AG387" s="272"/>
      <c r="AH387" s="272"/>
      <c r="AI387" s="272"/>
      <c r="AJ387" s="272"/>
      <c r="AK387" s="272"/>
      <c r="AL387" s="272"/>
      <c r="AM387" s="272"/>
      <c r="AN387" s="272"/>
      <c r="AO387" s="272"/>
      <c r="AP387" s="272"/>
      <c r="AQ387" s="272"/>
      <c r="AR387" s="272"/>
      <c r="AS387" s="272"/>
      <c r="AT387" s="272"/>
      <c r="AU387" s="272"/>
      <c r="AV387" s="272"/>
      <c r="AW387" s="272"/>
      <c r="AX387" s="272"/>
      <c r="AY387" s="272"/>
      <c r="AZ387" s="272"/>
      <c r="BA387" s="272"/>
      <c r="BB387" s="272"/>
    </row>
    <row r="388" spans="1:54" ht="15.75" customHeight="1">
      <c r="A388" s="348"/>
      <c r="B388" s="348"/>
      <c r="C388" s="348"/>
      <c r="D388" s="348"/>
      <c r="E388" s="348"/>
      <c r="F388" s="348"/>
      <c r="G388" s="348"/>
      <c r="H388" s="348"/>
      <c r="I388" s="348"/>
      <c r="J388" s="348"/>
      <c r="K388" s="348"/>
      <c r="L388" s="348"/>
      <c r="M388" s="348"/>
      <c r="N388" s="348"/>
      <c r="O388" s="348"/>
      <c r="P388" s="348"/>
      <c r="Q388" s="348"/>
      <c r="R388" s="348"/>
      <c r="S388" s="348"/>
      <c r="T388" s="348"/>
      <c r="U388" s="348"/>
      <c r="V388" s="348"/>
      <c r="W388" s="348"/>
      <c r="X388" s="272"/>
      <c r="Y388" s="272"/>
      <c r="Z388" s="272"/>
      <c r="AA388" s="272"/>
      <c r="AB388" s="272"/>
      <c r="AC388" s="272"/>
      <c r="AD388" s="272"/>
      <c r="AE388" s="272"/>
      <c r="AF388" s="272"/>
      <c r="AG388" s="272"/>
      <c r="AH388" s="272"/>
      <c r="AI388" s="272"/>
      <c r="AJ388" s="272"/>
      <c r="AK388" s="272"/>
      <c r="AL388" s="272"/>
      <c r="AM388" s="272"/>
      <c r="AN388" s="272"/>
      <c r="AO388" s="272"/>
      <c r="AP388" s="272"/>
      <c r="AQ388" s="272"/>
      <c r="AR388" s="272"/>
      <c r="AS388" s="272"/>
      <c r="AT388" s="272"/>
      <c r="AU388" s="272"/>
      <c r="AV388" s="272"/>
      <c r="AW388" s="272"/>
      <c r="AX388" s="272"/>
      <c r="AY388" s="272"/>
      <c r="AZ388" s="272"/>
      <c r="BA388" s="272"/>
      <c r="BB388" s="272"/>
    </row>
    <row r="389" spans="1:54" ht="15.75" customHeight="1">
      <c r="A389" s="348"/>
      <c r="B389" s="348"/>
      <c r="C389" s="348"/>
      <c r="D389" s="348"/>
      <c r="E389" s="348"/>
      <c r="F389" s="348"/>
      <c r="G389" s="348"/>
      <c r="H389" s="348"/>
      <c r="I389" s="348"/>
      <c r="J389" s="348"/>
      <c r="K389" s="348"/>
      <c r="L389" s="348"/>
      <c r="M389" s="348"/>
      <c r="N389" s="348"/>
      <c r="O389" s="348"/>
      <c r="P389" s="348"/>
      <c r="Q389" s="348"/>
      <c r="R389" s="348"/>
      <c r="S389" s="348"/>
      <c r="T389" s="348"/>
      <c r="U389" s="348"/>
      <c r="V389" s="348"/>
      <c r="W389" s="348"/>
      <c r="X389" s="272"/>
      <c r="Y389" s="272"/>
      <c r="Z389" s="272"/>
      <c r="AA389" s="272"/>
      <c r="AB389" s="272"/>
      <c r="AC389" s="272"/>
      <c r="AD389" s="272"/>
      <c r="AE389" s="272"/>
      <c r="AF389" s="272"/>
      <c r="AG389" s="272"/>
      <c r="AH389" s="272"/>
      <c r="AI389" s="272"/>
      <c r="AJ389" s="272"/>
      <c r="AK389" s="272"/>
      <c r="AL389" s="272"/>
      <c r="AM389" s="272"/>
      <c r="AN389" s="272"/>
      <c r="AO389" s="272"/>
      <c r="AP389" s="272"/>
      <c r="AQ389" s="272"/>
      <c r="AR389" s="272"/>
      <c r="AS389" s="272"/>
      <c r="AT389" s="272"/>
      <c r="AU389" s="272"/>
      <c r="AV389" s="272"/>
      <c r="AW389" s="272"/>
      <c r="AX389" s="272"/>
      <c r="AY389" s="272"/>
      <c r="AZ389" s="272"/>
      <c r="BA389" s="272"/>
      <c r="BB389" s="272"/>
    </row>
    <row r="390" spans="1:54" ht="15.75" customHeight="1">
      <c r="A390" s="348"/>
      <c r="B390" s="348"/>
      <c r="C390" s="348"/>
      <c r="D390" s="348"/>
      <c r="E390" s="348"/>
      <c r="F390" s="348"/>
      <c r="G390" s="348"/>
      <c r="H390" s="348"/>
      <c r="I390" s="348"/>
      <c r="J390" s="348"/>
      <c r="K390" s="348"/>
      <c r="L390" s="348"/>
      <c r="M390" s="348"/>
      <c r="N390" s="348"/>
      <c r="O390" s="348"/>
      <c r="P390" s="348"/>
      <c r="Q390" s="348"/>
      <c r="R390" s="348"/>
      <c r="S390" s="348"/>
      <c r="T390" s="348"/>
      <c r="U390" s="348"/>
      <c r="V390" s="348"/>
      <c r="W390" s="348"/>
      <c r="X390" s="272"/>
      <c r="Y390" s="272"/>
      <c r="Z390" s="272"/>
      <c r="AA390" s="272"/>
      <c r="AB390" s="272"/>
      <c r="AC390" s="272"/>
      <c r="AD390" s="272"/>
      <c r="AE390" s="272"/>
      <c r="AF390" s="272"/>
      <c r="AG390" s="272"/>
      <c r="AH390" s="272"/>
      <c r="AI390" s="272"/>
      <c r="AJ390" s="272"/>
      <c r="AK390" s="272"/>
      <c r="AL390" s="272"/>
      <c r="AM390" s="272"/>
      <c r="AN390" s="272"/>
      <c r="AO390" s="272"/>
      <c r="AP390" s="272"/>
      <c r="AQ390" s="272"/>
      <c r="AR390" s="272"/>
      <c r="AS390" s="272"/>
      <c r="AT390" s="272"/>
      <c r="AU390" s="272"/>
      <c r="AV390" s="272"/>
      <c r="AW390" s="272"/>
      <c r="AX390" s="272"/>
      <c r="AY390" s="272"/>
      <c r="AZ390" s="272"/>
      <c r="BA390" s="272"/>
      <c r="BB390" s="272"/>
    </row>
    <row r="391" spans="1:54" ht="15.75" customHeight="1">
      <c r="A391" s="348"/>
      <c r="B391" s="348"/>
      <c r="C391" s="348"/>
      <c r="D391" s="348"/>
      <c r="E391" s="348"/>
      <c r="F391" s="348"/>
      <c r="G391" s="348"/>
      <c r="H391" s="348"/>
      <c r="I391" s="348"/>
      <c r="J391" s="348"/>
      <c r="K391" s="348"/>
      <c r="L391" s="348"/>
      <c r="M391" s="348"/>
      <c r="N391" s="348"/>
      <c r="O391" s="348"/>
      <c r="P391" s="348"/>
      <c r="Q391" s="348"/>
      <c r="R391" s="348"/>
      <c r="S391" s="348"/>
      <c r="T391" s="348"/>
      <c r="U391" s="348"/>
      <c r="V391" s="348"/>
      <c r="W391" s="348"/>
      <c r="X391" s="272"/>
      <c r="Y391" s="272"/>
      <c r="Z391" s="272"/>
      <c r="AA391" s="272"/>
      <c r="AB391" s="272"/>
      <c r="AC391" s="272"/>
      <c r="AD391" s="272"/>
      <c r="AE391" s="272"/>
      <c r="AF391" s="272"/>
      <c r="AG391" s="272"/>
      <c r="AH391" s="272"/>
      <c r="AI391" s="272"/>
      <c r="AJ391" s="272"/>
      <c r="AK391" s="272"/>
      <c r="AL391" s="272"/>
      <c r="AM391" s="272"/>
      <c r="AN391" s="272"/>
      <c r="AO391" s="272"/>
      <c r="AP391" s="272"/>
      <c r="AQ391" s="272"/>
      <c r="AR391" s="272"/>
      <c r="AS391" s="272"/>
      <c r="AT391" s="272"/>
      <c r="AU391" s="272"/>
      <c r="AV391" s="272"/>
      <c r="AW391" s="272"/>
      <c r="AX391" s="272"/>
      <c r="AY391" s="272"/>
      <c r="AZ391" s="272"/>
      <c r="BA391" s="272"/>
      <c r="BB391" s="272"/>
    </row>
    <row r="392" spans="1:54" ht="15.75" customHeight="1">
      <c r="A392" s="348"/>
      <c r="B392" s="348"/>
      <c r="C392" s="348"/>
      <c r="D392" s="348"/>
      <c r="E392" s="348"/>
      <c r="F392" s="348"/>
      <c r="G392" s="348"/>
      <c r="H392" s="348"/>
      <c r="I392" s="348"/>
      <c r="J392" s="348"/>
      <c r="K392" s="348"/>
      <c r="L392" s="348"/>
      <c r="M392" s="348"/>
      <c r="N392" s="348"/>
      <c r="O392" s="348"/>
      <c r="P392" s="348"/>
      <c r="Q392" s="348"/>
      <c r="R392" s="348"/>
      <c r="S392" s="348"/>
      <c r="T392" s="348"/>
      <c r="U392" s="348"/>
      <c r="V392" s="348"/>
      <c r="W392" s="348"/>
      <c r="X392" s="272"/>
      <c r="Y392" s="272"/>
      <c r="Z392" s="272"/>
      <c r="AA392" s="272"/>
      <c r="AB392" s="272"/>
      <c r="AC392" s="272"/>
      <c r="AD392" s="272"/>
      <c r="AE392" s="272"/>
      <c r="AF392" s="272"/>
      <c r="AG392" s="272"/>
      <c r="AH392" s="272"/>
      <c r="AI392" s="272"/>
      <c r="AJ392" s="272"/>
      <c r="AK392" s="272"/>
      <c r="AL392" s="272"/>
      <c r="AM392" s="272"/>
      <c r="AN392" s="272"/>
      <c r="AO392" s="272"/>
      <c r="AP392" s="272"/>
      <c r="AQ392" s="272"/>
      <c r="AR392" s="272"/>
      <c r="AS392" s="272"/>
      <c r="AT392" s="272"/>
      <c r="AU392" s="272"/>
      <c r="AV392" s="272"/>
      <c r="AW392" s="272"/>
      <c r="AX392" s="272"/>
      <c r="AY392" s="272"/>
      <c r="AZ392" s="272"/>
      <c r="BA392" s="272"/>
      <c r="BB392" s="272"/>
    </row>
    <row r="393" spans="1:54" ht="15.75" customHeight="1">
      <c r="A393" s="348"/>
      <c r="B393" s="348"/>
      <c r="C393" s="348"/>
      <c r="D393" s="348"/>
      <c r="E393" s="348"/>
      <c r="F393" s="348"/>
      <c r="G393" s="348"/>
      <c r="H393" s="348"/>
      <c r="I393" s="348"/>
      <c r="J393" s="348"/>
      <c r="K393" s="348"/>
      <c r="L393" s="348"/>
      <c r="M393" s="348"/>
      <c r="N393" s="348"/>
      <c r="O393" s="348"/>
      <c r="P393" s="348"/>
      <c r="Q393" s="348"/>
      <c r="R393" s="348"/>
      <c r="S393" s="348"/>
      <c r="T393" s="348"/>
      <c r="U393" s="348"/>
      <c r="V393" s="348"/>
      <c r="W393" s="348"/>
      <c r="X393" s="272"/>
      <c r="Y393" s="272"/>
      <c r="Z393" s="272"/>
      <c r="AA393" s="272"/>
      <c r="AB393" s="272"/>
      <c r="AC393" s="272"/>
      <c r="AD393" s="272"/>
      <c r="AE393" s="272"/>
      <c r="AF393" s="272"/>
      <c r="AG393" s="272"/>
      <c r="AH393" s="272"/>
      <c r="AI393" s="272"/>
      <c r="AJ393" s="272"/>
      <c r="AK393" s="272"/>
      <c r="AL393" s="272"/>
      <c r="AM393" s="272"/>
      <c r="AN393" s="272"/>
      <c r="AO393" s="272"/>
      <c r="AP393" s="272"/>
      <c r="AQ393" s="272"/>
      <c r="AR393" s="272"/>
      <c r="AS393" s="272"/>
      <c r="AT393" s="272"/>
      <c r="AU393" s="272"/>
      <c r="AV393" s="272"/>
      <c r="AW393" s="272"/>
      <c r="AX393" s="272"/>
      <c r="AY393" s="272"/>
      <c r="AZ393" s="272"/>
      <c r="BA393" s="272"/>
      <c r="BB393" s="272"/>
    </row>
    <row r="394" spans="1:54" ht="15.75" customHeight="1">
      <c r="A394" s="348"/>
      <c r="B394" s="348"/>
      <c r="C394" s="348"/>
      <c r="D394" s="348"/>
      <c r="E394" s="348"/>
      <c r="F394" s="348"/>
      <c r="G394" s="348"/>
      <c r="H394" s="348"/>
      <c r="I394" s="348"/>
      <c r="J394" s="348"/>
      <c r="K394" s="348"/>
      <c r="L394" s="348"/>
      <c r="M394" s="348"/>
      <c r="N394" s="348"/>
      <c r="O394" s="348"/>
      <c r="P394" s="348"/>
      <c r="Q394" s="348"/>
      <c r="R394" s="348"/>
      <c r="S394" s="348"/>
      <c r="T394" s="348"/>
      <c r="U394" s="348"/>
      <c r="V394" s="348"/>
      <c r="W394" s="348"/>
      <c r="X394" s="272"/>
      <c r="Y394" s="272"/>
      <c r="Z394" s="272"/>
      <c r="AA394" s="272"/>
      <c r="AB394" s="272"/>
      <c r="AC394" s="272"/>
      <c r="AD394" s="272"/>
      <c r="AE394" s="272"/>
      <c r="AF394" s="272"/>
      <c r="AG394" s="272"/>
      <c r="AH394" s="272"/>
      <c r="AI394" s="272"/>
      <c r="AJ394" s="272"/>
      <c r="AK394" s="272"/>
      <c r="AL394" s="272"/>
      <c r="AM394" s="272"/>
      <c r="AN394" s="272"/>
      <c r="AO394" s="272"/>
      <c r="AP394" s="272"/>
      <c r="AQ394" s="272"/>
      <c r="AR394" s="272"/>
      <c r="AS394" s="272"/>
      <c r="AT394" s="272"/>
      <c r="AU394" s="272"/>
      <c r="AV394" s="272"/>
      <c r="AW394" s="272"/>
      <c r="AX394" s="272"/>
      <c r="AY394" s="272"/>
      <c r="AZ394" s="272"/>
      <c r="BA394" s="272"/>
      <c r="BB394" s="272"/>
    </row>
    <row r="395" spans="1:54" ht="15.75" customHeight="1">
      <c r="A395" s="348"/>
      <c r="B395" s="348"/>
      <c r="C395" s="348"/>
      <c r="D395" s="348"/>
      <c r="E395" s="348"/>
      <c r="F395" s="348"/>
      <c r="G395" s="348"/>
      <c r="H395" s="348"/>
      <c r="I395" s="348"/>
      <c r="J395" s="348"/>
      <c r="K395" s="348"/>
      <c r="L395" s="348"/>
      <c r="M395" s="348"/>
      <c r="N395" s="348"/>
      <c r="O395" s="348"/>
      <c r="P395" s="348"/>
      <c r="Q395" s="348"/>
      <c r="R395" s="348"/>
      <c r="S395" s="348"/>
      <c r="T395" s="348"/>
      <c r="U395" s="348"/>
      <c r="V395" s="348"/>
      <c r="W395" s="348"/>
      <c r="X395" s="272"/>
      <c r="Y395" s="272"/>
      <c r="Z395" s="272"/>
      <c r="AA395" s="272"/>
      <c r="AB395" s="272"/>
      <c r="AC395" s="272"/>
      <c r="AD395" s="272"/>
      <c r="AE395" s="272"/>
      <c r="AF395" s="272"/>
      <c r="AG395" s="272"/>
      <c r="AH395" s="272"/>
      <c r="AI395" s="272"/>
      <c r="AJ395" s="272"/>
      <c r="AK395" s="272"/>
      <c r="AL395" s="272"/>
      <c r="AM395" s="272"/>
      <c r="AN395" s="272"/>
      <c r="AO395" s="272"/>
      <c r="AP395" s="272"/>
      <c r="AQ395" s="272"/>
      <c r="AR395" s="272"/>
      <c r="AS395" s="272"/>
      <c r="AT395" s="272"/>
      <c r="AU395" s="272"/>
      <c r="AV395" s="272"/>
      <c r="AW395" s="272"/>
      <c r="AX395" s="272"/>
      <c r="AY395" s="272"/>
      <c r="AZ395" s="272"/>
      <c r="BA395" s="272"/>
      <c r="BB395" s="272"/>
    </row>
    <row r="396" spans="1:54" ht="15.75" customHeight="1">
      <c r="A396" s="348"/>
      <c r="B396" s="348"/>
      <c r="C396" s="348"/>
      <c r="D396" s="348"/>
      <c r="E396" s="348"/>
      <c r="F396" s="348"/>
      <c r="G396" s="348"/>
      <c r="H396" s="348"/>
      <c r="I396" s="348"/>
      <c r="J396" s="348"/>
      <c r="K396" s="348"/>
      <c r="L396" s="348"/>
      <c r="M396" s="348"/>
      <c r="N396" s="348"/>
      <c r="O396" s="348"/>
      <c r="P396" s="348"/>
      <c r="Q396" s="348"/>
      <c r="R396" s="348"/>
      <c r="S396" s="348"/>
      <c r="T396" s="348"/>
      <c r="U396" s="348"/>
      <c r="V396" s="348"/>
      <c r="W396" s="348"/>
      <c r="X396" s="272"/>
      <c r="Y396" s="272"/>
      <c r="Z396" s="272"/>
      <c r="AA396" s="272"/>
      <c r="AB396" s="272"/>
      <c r="AC396" s="272"/>
      <c r="AD396" s="272"/>
      <c r="AE396" s="272"/>
      <c r="AF396" s="272"/>
      <c r="AG396" s="272"/>
      <c r="AH396" s="272"/>
      <c r="AI396" s="272"/>
      <c r="AJ396" s="272"/>
      <c r="AK396" s="272"/>
      <c r="AL396" s="272"/>
      <c r="AM396" s="272"/>
      <c r="AN396" s="272"/>
      <c r="AO396" s="272"/>
      <c r="AP396" s="272"/>
      <c r="AQ396" s="272"/>
      <c r="AR396" s="272"/>
      <c r="AS396" s="272"/>
      <c r="AT396" s="272"/>
      <c r="AU396" s="272"/>
      <c r="AV396" s="272"/>
      <c r="AW396" s="272"/>
      <c r="AX396" s="272"/>
      <c r="AY396" s="272"/>
      <c r="AZ396" s="272"/>
      <c r="BA396" s="272"/>
      <c r="BB396" s="272"/>
    </row>
    <row r="397" spans="1:54" ht="15.75" customHeight="1">
      <c r="A397" s="348"/>
      <c r="B397" s="348"/>
      <c r="C397" s="348"/>
      <c r="D397" s="348"/>
      <c r="E397" s="348"/>
      <c r="F397" s="348"/>
      <c r="G397" s="348"/>
      <c r="H397" s="348"/>
      <c r="I397" s="348"/>
      <c r="J397" s="348"/>
      <c r="K397" s="348"/>
      <c r="L397" s="348"/>
      <c r="M397" s="348"/>
      <c r="N397" s="348"/>
      <c r="O397" s="348"/>
      <c r="P397" s="348"/>
      <c r="Q397" s="348"/>
      <c r="R397" s="348"/>
      <c r="S397" s="348"/>
      <c r="T397" s="348"/>
      <c r="U397" s="348"/>
      <c r="V397" s="348"/>
      <c r="W397" s="348"/>
      <c r="X397" s="272"/>
      <c r="Y397" s="272"/>
      <c r="Z397" s="272"/>
      <c r="AA397" s="272"/>
      <c r="AB397" s="272"/>
      <c r="AC397" s="272"/>
      <c r="AD397" s="272"/>
      <c r="AE397" s="272"/>
      <c r="AF397" s="272"/>
      <c r="AG397" s="272"/>
      <c r="AH397" s="272"/>
      <c r="AI397" s="272"/>
      <c r="AJ397" s="272"/>
      <c r="AK397" s="272"/>
      <c r="AL397" s="272"/>
      <c r="AM397" s="272"/>
      <c r="AN397" s="272"/>
      <c r="AO397" s="272"/>
      <c r="AP397" s="272"/>
      <c r="AQ397" s="272"/>
      <c r="AR397" s="272"/>
      <c r="AS397" s="272"/>
      <c r="AT397" s="272"/>
      <c r="AU397" s="272"/>
      <c r="AV397" s="272"/>
      <c r="AW397" s="272"/>
      <c r="AX397" s="272"/>
      <c r="AY397" s="272"/>
      <c r="AZ397" s="272"/>
      <c r="BA397" s="272"/>
      <c r="BB397" s="272"/>
    </row>
    <row r="398" spans="1:54" ht="15.75" customHeight="1">
      <c r="A398" s="348"/>
      <c r="B398" s="348"/>
      <c r="C398" s="348"/>
      <c r="D398" s="348"/>
      <c r="E398" s="348"/>
      <c r="F398" s="348"/>
      <c r="G398" s="348"/>
      <c r="H398" s="348"/>
      <c r="I398" s="348"/>
      <c r="J398" s="348"/>
      <c r="K398" s="348"/>
      <c r="L398" s="348"/>
      <c r="M398" s="348"/>
      <c r="N398" s="348"/>
      <c r="O398" s="348"/>
      <c r="P398" s="348"/>
      <c r="Q398" s="348"/>
      <c r="R398" s="348"/>
      <c r="S398" s="348"/>
      <c r="T398" s="348"/>
      <c r="U398" s="348"/>
      <c r="V398" s="348"/>
      <c r="W398" s="348"/>
      <c r="X398" s="272"/>
      <c r="Y398" s="272"/>
      <c r="Z398" s="272"/>
      <c r="AA398" s="272"/>
      <c r="AB398" s="272"/>
      <c r="AC398" s="272"/>
      <c r="AD398" s="272"/>
      <c r="AE398" s="272"/>
      <c r="AF398" s="272"/>
      <c r="AG398" s="272"/>
      <c r="AH398" s="272"/>
      <c r="AI398" s="272"/>
      <c r="AJ398" s="272"/>
      <c r="AK398" s="272"/>
      <c r="AL398" s="272"/>
      <c r="AM398" s="272"/>
      <c r="AN398" s="272"/>
      <c r="AO398" s="272"/>
      <c r="AP398" s="272"/>
      <c r="AQ398" s="272"/>
      <c r="AR398" s="272"/>
      <c r="AS398" s="272"/>
      <c r="AT398" s="272"/>
      <c r="AU398" s="272"/>
      <c r="AV398" s="272"/>
      <c r="AW398" s="272"/>
      <c r="AX398" s="272"/>
      <c r="AY398" s="272"/>
      <c r="AZ398" s="272"/>
      <c r="BA398" s="272"/>
      <c r="BB398" s="272"/>
    </row>
    <row r="399" spans="1:54" ht="15.75" customHeight="1">
      <c r="A399" s="348"/>
      <c r="B399" s="348"/>
      <c r="C399" s="348"/>
      <c r="D399" s="348"/>
      <c r="E399" s="348"/>
      <c r="F399" s="348"/>
      <c r="G399" s="348"/>
      <c r="H399" s="348"/>
      <c r="I399" s="348"/>
      <c r="J399" s="348"/>
      <c r="K399" s="348"/>
      <c r="L399" s="348"/>
      <c r="M399" s="348"/>
      <c r="N399" s="348"/>
      <c r="O399" s="348"/>
      <c r="P399" s="348"/>
      <c r="Q399" s="348"/>
      <c r="R399" s="348"/>
      <c r="S399" s="348"/>
      <c r="T399" s="348"/>
      <c r="U399" s="348"/>
      <c r="V399" s="348"/>
      <c r="W399" s="348"/>
      <c r="X399" s="272"/>
      <c r="Y399" s="272"/>
      <c r="Z399" s="272"/>
      <c r="AA399" s="272"/>
      <c r="AB399" s="272"/>
      <c r="AC399" s="272"/>
      <c r="AD399" s="272"/>
      <c r="AE399" s="272"/>
      <c r="AF399" s="272"/>
      <c r="AG399" s="272"/>
      <c r="AH399" s="272"/>
      <c r="AI399" s="272"/>
      <c r="AJ399" s="272"/>
      <c r="AK399" s="272"/>
      <c r="AL399" s="272"/>
      <c r="AM399" s="272"/>
      <c r="AN399" s="272"/>
      <c r="AO399" s="272"/>
      <c r="AP399" s="272"/>
      <c r="AQ399" s="272"/>
      <c r="AR399" s="272"/>
      <c r="AS399" s="272"/>
      <c r="AT399" s="272"/>
      <c r="AU399" s="272"/>
      <c r="AV399" s="272"/>
      <c r="AW399" s="272"/>
      <c r="AX399" s="272"/>
      <c r="AY399" s="272"/>
      <c r="AZ399" s="272"/>
      <c r="BA399" s="272"/>
      <c r="BB399" s="272"/>
    </row>
    <row r="400" spans="1:54" ht="15.75" customHeight="1">
      <c r="A400" s="348"/>
      <c r="B400" s="348"/>
      <c r="C400" s="348"/>
      <c r="D400" s="348"/>
      <c r="E400" s="348"/>
      <c r="F400" s="348"/>
      <c r="G400" s="348"/>
      <c r="H400" s="348"/>
      <c r="I400" s="348"/>
      <c r="J400" s="348"/>
      <c r="K400" s="348"/>
      <c r="L400" s="348"/>
      <c r="M400" s="348"/>
      <c r="N400" s="348"/>
      <c r="O400" s="348"/>
      <c r="P400" s="348"/>
      <c r="Q400" s="348"/>
      <c r="R400" s="348"/>
      <c r="S400" s="348"/>
      <c r="T400" s="348"/>
      <c r="U400" s="348"/>
      <c r="V400" s="348"/>
      <c r="W400" s="348"/>
      <c r="X400" s="272"/>
      <c r="Y400" s="272"/>
      <c r="Z400" s="272"/>
      <c r="AA400" s="272"/>
      <c r="AB400" s="272"/>
      <c r="AC400" s="272"/>
      <c r="AD400" s="272"/>
      <c r="AE400" s="272"/>
      <c r="AF400" s="272"/>
      <c r="AG400" s="272"/>
      <c r="AH400" s="272"/>
      <c r="AI400" s="272"/>
      <c r="AJ400" s="272"/>
      <c r="AK400" s="272"/>
      <c r="AL400" s="272"/>
      <c r="AM400" s="272"/>
      <c r="AN400" s="272"/>
      <c r="AO400" s="272"/>
      <c r="AP400" s="272"/>
      <c r="AQ400" s="272"/>
      <c r="AR400" s="272"/>
      <c r="AS400" s="272"/>
      <c r="AT400" s="272"/>
      <c r="AU400" s="272"/>
      <c r="AV400" s="272"/>
      <c r="AW400" s="272"/>
      <c r="AX400" s="272"/>
      <c r="AY400" s="272"/>
      <c r="AZ400" s="272"/>
      <c r="BA400" s="272"/>
      <c r="BB400" s="272"/>
    </row>
    <row r="401" spans="1:54" ht="15.75" customHeight="1">
      <c r="A401" s="348"/>
      <c r="B401" s="348"/>
      <c r="C401" s="348"/>
      <c r="D401" s="348"/>
      <c r="E401" s="348"/>
      <c r="F401" s="348"/>
      <c r="G401" s="348"/>
      <c r="H401" s="348"/>
      <c r="I401" s="348"/>
      <c r="J401" s="348"/>
      <c r="K401" s="348"/>
      <c r="L401" s="348"/>
      <c r="M401" s="348"/>
      <c r="N401" s="348"/>
      <c r="O401" s="348"/>
      <c r="P401" s="348"/>
      <c r="Q401" s="348"/>
      <c r="R401" s="348"/>
      <c r="S401" s="348"/>
      <c r="T401" s="348"/>
      <c r="U401" s="348"/>
      <c r="V401" s="348"/>
      <c r="W401" s="348"/>
      <c r="X401" s="272"/>
      <c r="Y401" s="272"/>
      <c r="Z401" s="272"/>
      <c r="AA401" s="272"/>
      <c r="AB401" s="272"/>
      <c r="AC401" s="272"/>
      <c r="AD401" s="272"/>
      <c r="AE401" s="272"/>
      <c r="AF401" s="272"/>
      <c r="AG401" s="272"/>
      <c r="AH401" s="272"/>
      <c r="AI401" s="272"/>
      <c r="AJ401" s="272"/>
      <c r="AK401" s="272"/>
      <c r="AL401" s="272"/>
      <c r="AM401" s="272"/>
      <c r="AN401" s="272"/>
      <c r="AO401" s="272"/>
      <c r="AP401" s="272"/>
      <c r="AQ401" s="272"/>
      <c r="AR401" s="272"/>
      <c r="AS401" s="272"/>
      <c r="AT401" s="272"/>
      <c r="AU401" s="272"/>
      <c r="AV401" s="272"/>
      <c r="AW401" s="272"/>
      <c r="AX401" s="272"/>
      <c r="AY401" s="272"/>
      <c r="AZ401" s="272"/>
      <c r="BA401" s="272"/>
      <c r="BB401" s="272"/>
    </row>
    <row r="402" spans="1:54" ht="15.75" customHeight="1">
      <c r="A402" s="348"/>
      <c r="B402" s="348"/>
      <c r="C402" s="348"/>
      <c r="D402" s="348"/>
      <c r="E402" s="348"/>
      <c r="F402" s="348"/>
      <c r="G402" s="348"/>
      <c r="H402" s="348"/>
      <c r="I402" s="348"/>
      <c r="J402" s="348"/>
      <c r="K402" s="348"/>
      <c r="L402" s="348"/>
      <c r="M402" s="348"/>
      <c r="N402" s="348"/>
      <c r="O402" s="348"/>
      <c r="P402" s="348"/>
      <c r="Q402" s="348"/>
      <c r="R402" s="348"/>
      <c r="S402" s="348"/>
      <c r="T402" s="348"/>
      <c r="U402" s="348"/>
      <c r="V402" s="348"/>
      <c r="W402" s="348"/>
      <c r="X402" s="272"/>
      <c r="Y402" s="272"/>
      <c r="Z402" s="272"/>
      <c r="AA402" s="272"/>
      <c r="AB402" s="272"/>
      <c r="AC402" s="272"/>
      <c r="AD402" s="272"/>
      <c r="AE402" s="272"/>
      <c r="AF402" s="272"/>
      <c r="AG402" s="272"/>
      <c r="AH402" s="272"/>
      <c r="AI402" s="272"/>
      <c r="AJ402" s="272"/>
      <c r="AK402" s="272"/>
      <c r="AL402" s="272"/>
      <c r="AM402" s="272"/>
      <c r="AN402" s="272"/>
      <c r="AO402" s="272"/>
      <c r="AP402" s="272"/>
      <c r="AQ402" s="272"/>
      <c r="AR402" s="272"/>
      <c r="AS402" s="272"/>
      <c r="AT402" s="272"/>
      <c r="AU402" s="272"/>
      <c r="AV402" s="272"/>
      <c r="AW402" s="272"/>
      <c r="AX402" s="272"/>
      <c r="AY402" s="272"/>
      <c r="AZ402" s="272"/>
      <c r="BA402" s="272"/>
      <c r="BB402" s="272"/>
    </row>
    <row r="403" spans="1:54" ht="15.75" customHeight="1">
      <c r="A403" s="348"/>
      <c r="B403" s="348"/>
      <c r="C403" s="348"/>
      <c r="D403" s="348"/>
      <c r="E403" s="348"/>
      <c r="F403" s="348"/>
      <c r="G403" s="348"/>
      <c r="H403" s="348"/>
      <c r="I403" s="348"/>
      <c r="J403" s="348"/>
      <c r="K403" s="348"/>
      <c r="L403" s="348"/>
      <c r="M403" s="348"/>
      <c r="N403" s="348"/>
      <c r="O403" s="348"/>
      <c r="P403" s="348"/>
      <c r="Q403" s="348"/>
      <c r="R403" s="348"/>
      <c r="S403" s="348"/>
      <c r="T403" s="348"/>
      <c r="U403" s="348"/>
      <c r="V403" s="348"/>
      <c r="W403" s="348"/>
      <c r="X403" s="272"/>
      <c r="Y403" s="272"/>
      <c r="Z403" s="272"/>
      <c r="AA403" s="272"/>
      <c r="AB403" s="272"/>
      <c r="AC403" s="272"/>
      <c r="AD403" s="272"/>
      <c r="AE403" s="272"/>
      <c r="AF403" s="272"/>
      <c r="AG403" s="272"/>
      <c r="AH403" s="272"/>
      <c r="AI403" s="272"/>
      <c r="AJ403" s="272"/>
      <c r="AK403" s="272"/>
      <c r="AL403" s="272"/>
      <c r="AM403" s="272"/>
      <c r="AN403" s="272"/>
      <c r="AO403" s="272"/>
      <c r="AP403" s="272"/>
      <c r="AQ403" s="272"/>
      <c r="AR403" s="272"/>
      <c r="AS403" s="272"/>
      <c r="AT403" s="272"/>
      <c r="AU403" s="272"/>
      <c r="AV403" s="272"/>
      <c r="AW403" s="272"/>
      <c r="AX403" s="272"/>
      <c r="AY403" s="272"/>
      <c r="AZ403" s="272"/>
      <c r="BA403" s="272"/>
      <c r="BB403" s="272"/>
    </row>
    <row r="404" spans="1:54" ht="15.75" customHeight="1">
      <c r="A404" s="348"/>
      <c r="B404" s="348"/>
      <c r="C404" s="348"/>
      <c r="D404" s="348"/>
      <c r="E404" s="348"/>
      <c r="F404" s="348"/>
      <c r="G404" s="348"/>
      <c r="H404" s="348"/>
      <c r="I404" s="348"/>
      <c r="J404" s="348"/>
      <c r="K404" s="348"/>
      <c r="L404" s="348"/>
      <c r="M404" s="348"/>
      <c r="N404" s="348"/>
      <c r="O404" s="348"/>
      <c r="P404" s="348"/>
      <c r="Q404" s="348"/>
      <c r="R404" s="348"/>
      <c r="S404" s="348"/>
      <c r="T404" s="348"/>
      <c r="U404" s="348"/>
      <c r="V404" s="348"/>
      <c r="W404" s="348"/>
      <c r="X404" s="272"/>
      <c r="Y404" s="272"/>
      <c r="Z404" s="272"/>
      <c r="AA404" s="272"/>
      <c r="AB404" s="272"/>
      <c r="AC404" s="272"/>
      <c r="AD404" s="272"/>
      <c r="AE404" s="272"/>
      <c r="AF404" s="272"/>
      <c r="AG404" s="272"/>
      <c r="AH404" s="272"/>
      <c r="AI404" s="272"/>
      <c r="AJ404" s="272"/>
      <c r="AK404" s="272"/>
      <c r="AL404" s="272"/>
      <c r="AM404" s="272"/>
      <c r="AN404" s="272"/>
      <c r="AO404" s="272"/>
      <c r="AP404" s="272"/>
      <c r="AQ404" s="272"/>
      <c r="AR404" s="272"/>
      <c r="AS404" s="272"/>
      <c r="AT404" s="272"/>
      <c r="AU404" s="272"/>
      <c r="AV404" s="272"/>
      <c r="AW404" s="272"/>
      <c r="AX404" s="272"/>
      <c r="AY404" s="272"/>
      <c r="AZ404" s="272"/>
      <c r="BA404" s="272"/>
      <c r="BB404" s="272"/>
    </row>
    <row r="405" spans="1:54" ht="15.75" customHeight="1">
      <c r="A405" s="348"/>
      <c r="B405" s="348"/>
      <c r="C405" s="348"/>
      <c r="D405" s="348"/>
      <c r="E405" s="348"/>
      <c r="F405" s="348"/>
      <c r="G405" s="348"/>
      <c r="H405" s="348"/>
      <c r="I405" s="348"/>
      <c r="J405" s="348"/>
      <c r="K405" s="348"/>
      <c r="L405" s="348"/>
      <c r="M405" s="348"/>
      <c r="N405" s="348"/>
      <c r="O405" s="348"/>
      <c r="P405" s="348"/>
      <c r="Q405" s="348"/>
      <c r="R405" s="348"/>
      <c r="S405" s="348"/>
      <c r="T405" s="348"/>
      <c r="U405" s="348"/>
      <c r="V405" s="348"/>
      <c r="W405" s="348"/>
      <c r="X405" s="272"/>
      <c r="Y405" s="272"/>
      <c r="Z405" s="272"/>
      <c r="AA405" s="272"/>
      <c r="AB405" s="272"/>
      <c r="AC405" s="272"/>
      <c r="AD405" s="272"/>
      <c r="AE405" s="272"/>
      <c r="AF405" s="272"/>
      <c r="AG405" s="272"/>
      <c r="AH405" s="272"/>
      <c r="AI405" s="272"/>
      <c r="AJ405" s="272"/>
      <c r="AK405" s="272"/>
      <c r="AL405" s="272"/>
      <c r="AM405" s="272"/>
      <c r="AN405" s="272"/>
      <c r="AO405" s="272"/>
      <c r="AP405" s="272"/>
      <c r="AQ405" s="272"/>
      <c r="AR405" s="272"/>
      <c r="AS405" s="272"/>
      <c r="AT405" s="272"/>
      <c r="AU405" s="272"/>
      <c r="AV405" s="272"/>
      <c r="AW405" s="272"/>
      <c r="AX405" s="272"/>
      <c r="AY405" s="272"/>
      <c r="AZ405" s="272"/>
      <c r="BA405" s="272"/>
      <c r="BB405" s="272"/>
    </row>
    <row r="406" spans="1:54" ht="15.75" customHeight="1">
      <c r="A406" s="348"/>
      <c r="B406" s="348"/>
      <c r="C406" s="348"/>
      <c r="D406" s="348"/>
      <c r="E406" s="348"/>
      <c r="F406" s="348"/>
      <c r="G406" s="348"/>
      <c r="H406" s="348"/>
      <c r="I406" s="348"/>
      <c r="J406" s="348"/>
      <c r="K406" s="348"/>
      <c r="L406" s="348"/>
      <c r="M406" s="348"/>
      <c r="N406" s="348"/>
      <c r="O406" s="348"/>
      <c r="P406" s="348"/>
      <c r="Q406" s="348"/>
      <c r="R406" s="348"/>
      <c r="S406" s="348"/>
      <c r="T406" s="348"/>
      <c r="U406" s="348"/>
      <c r="V406" s="348"/>
      <c r="W406" s="348"/>
      <c r="X406" s="272"/>
      <c r="Y406" s="272"/>
      <c r="Z406" s="272"/>
      <c r="AA406" s="272"/>
      <c r="AB406" s="272"/>
      <c r="AC406" s="272"/>
      <c r="AD406" s="272"/>
      <c r="AE406" s="272"/>
      <c r="AF406" s="272"/>
      <c r="AG406" s="272"/>
      <c r="AH406" s="272"/>
      <c r="AI406" s="272"/>
      <c r="AJ406" s="272"/>
      <c r="AK406" s="272"/>
      <c r="AL406" s="272"/>
      <c r="AM406" s="272"/>
      <c r="AN406" s="272"/>
      <c r="AO406" s="272"/>
      <c r="AP406" s="272"/>
      <c r="AQ406" s="272"/>
      <c r="AR406" s="272"/>
      <c r="AS406" s="272"/>
      <c r="AT406" s="272"/>
      <c r="AU406" s="272"/>
      <c r="AV406" s="272"/>
      <c r="AW406" s="272"/>
      <c r="AX406" s="272"/>
      <c r="AY406" s="272"/>
      <c r="AZ406" s="272"/>
      <c r="BA406" s="272"/>
      <c r="BB406" s="272"/>
    </row>
    <row r="407" spans="1:54" ht="15.75" customHeight="1">
      <c r="A407" s="348"/>
      <c r="B407" s="348"/>
      <c r="C407" s="348"/>
      <c r="D407" s="348"/>
      <c r="E407" s="348"/>
      <c r="F407" s="348"/>
      <c r="G407" s="348"/>
      <c r="H407" s="348"/>
      <c r="I407" s="348"/>
      <c r="J407" s="348"/>
      <c r="K407" s="348"/>
      <c r="L407" s="348"/>
      <c r="M407" s="348"/>
      <c r="N407" s="348"/>
      <c r="O407" s="348"/>
      <c r="P407" s="348"/>
      <c r="Q407" s="348"/>
      <c r="R407" s="348"/>
      <c r="S407" s="348"/>
      <c r="T407" s="348"/>
      <c r="U407" s="348"/>
      <c r="V407" s="348"/>
      <c r="W407" s="348"/>
      <c r="X407" s="272"/>
      <c r="Y407" s="272"/>
      <c r="Z407" s="272"/>
      <c r="AA407" s="272"/>
      <c r="AB407" s="272"/>
      <c r="AC407" s="272"/>
      <c r="AD407" s="272"/>
      <c r="AE407" s="272"/>
      <c r="AF407" s="272"/>
      <c r="AG407" s="272"/>
      <c r="AH407" s="272"/>
      <c r="AI407" s="272"/>
      <c r="AJ407" s="272"/>
      <c r="AK407" s="272"/>
      <c r="AL407" s="272"/>
      <c r="AM407" s="272"/>
      <c r="AN407" s="272"/>
      <c r="AO407" s="272"/>
      <c r="AP407" s="272"/>
      <c r="AQ407" s="272"/>
      <c r="AR407" s="272"/>
      <c r="AS407" s="272"/>
      <c r="AT407" s="272"/>
      <c r="AU407" s="272"/>
      <c r="AV407" s="272"/>
      <c r="AW407" s="272"/>
      <c r="AX407" s="272"/>
      <c r="AY407" s="272"/>
      <c r="AZ407" s="272"/>
      <c r="BA407" s="272"/>
      <c r="BB407" s="272"/>
    </row>
    <row r="408" spans="1:54" ht="15.75" customHeight="1">
      <c r="A408" s="348"/>
      <c r="B408" s="348"/>
      <c r="C408" s="348"/>
      <c r="D408" s="348"/>
      <c r="E408" s="348"/>
      <c r="F408" s="348"/>
      <c r="G408" s="348"/>
      <c r="H408" s="348"/>
      <c r="I408" s="348"/>
      <c r="J408" s="348"/>
      <c r="K408" s="348"/>
      <c r="L408" s="348"/>
      <c r="M408" s="348"/>
      <c r="N408" s="348"/>
      <c r="O408" s="348"/>
      <c r="P408" s="348"/>
      <c r="Q408" s="348"/>
      <c r="R408" s="348"/>
      <c r="S408" s="348"/>
      <c r="T408" s="348"/>
      <c r="U408" s="348"/>
      <c r="V408" s="348"/>
      <c r="W408" s="348"/>
      <c r="X408" s="272"/>
      <c r="Y408" s="272"/>
      <c r="Z408" s="272"/>
      <c r="AA408" s="272"/>
      <c r="AB408" s="272"/>
      <c r="AC408" s="272"/>
      <c r="AD408" s="272"/>
      <c r="AE408" s="272"/>
      <c r="AF408" s="272"/>
      <c r="AG408" s="272"/>
      <c r="AH408" s="272"/>
      <c r="AI408" s="272"/>
      <c r="AJ408" s="272"/>
      <c r="AK408" s="272"/>
      <c r="AL408" s="272"/>
      <c r="AM408" s="272"/>
      <c r="AN408" s="272"/>
      <c r="AO408" s="272"/>
      <c r="AP408" s="272"/>
      <c r="AQ408" s="272"/>
      <c r="AR408" s="272"/>
      <c r="AS408" s="272"/>
      <c r="AT408" s="272"/>
      <c r="AU408" s="272"/>
      <c r="AV408" s="272"/>
      <c r="AW408" s="272"/>
      <c r="AX408" s="272"/>
      <c r="AY408" s="272"/>
      <c r="AZ408" s="272"/>
      <c r="BA408" s="272"/>
      <c r="BB408" s="272"/>
    </row>
    <row r="409" spans="1:54" ht="15.75" customHeight="1">
      <c r="A409" s="348"/>
      <c r="B409" s="348"/>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272"/>
      <c r="Y409" s="272"/>
      <c r="Z409" s="272"/>
      <c r="AA409" s="272"/>
      <c r="AB409" s="272"/>
      <c r="AC409" s="272"/>
      <c r="AD409" s="272"/>
      <c r="AE409" s="272"/>
      <c r="AF409" s="272"/>
      <c r="AG409" s="272"/>
      <c r="AH409" s="272"/>
      <c r="AI409" s="272"/>
      <c r="AJ409" s="272"/>
      <c r="AK409" s="272"/>
      <c r="AL409" s="272"/>
      <c r="AM409" s="272"/>
      <c r="AN409" s="272"/>
      <c r="AO409" s="272"/>
      <c r="AP409" s="272"/>
      <c r="AQ409" s="272"/>
      <c r="AR409" s="272"/>
      <c r="AS409" s="272"/>
      <c r="AT409" s="272"/>
      <c r="AU409" s="272"/>
      <c r="AV409" s="272"/>
      <c r="AW409" s="272"/>
      <c r="AX409" s="272"/>
      <c r="AY409" s="272"/>
      <c r="AZ409" s="272"/>
      <c r="BA409" s="272"/>
      <c r="BB409" s="272"/>
    </row>
    <row r="410" spans="1:54" ht="15.75" customHeight="1">
      <c r="A410" s="348"/>
      <c r="B410" s="348"/>
      <c r="C410" s="348"/>
      <c r="D410" s="348"/>
      <c r="E410" s="348"/>
      <c r="F410" s="348"/>
      <c r="G410" s="348"/>
      <c r="H410" s="348"/>
      <c r="I410" s="348"/>
      <c r="J410" s="348"/>
      <c r="K410" s="348"/>
      <c r="L410" s="348"/>
      <c r="M410" s="348"/>
      <c r="N410" s="348"/>
      <c r="O410" s="348"/>
      <c r="P410" s="348"/>
      <c r="Q410" s="348"/>
      <c r="R410" s="348"/>
      <c r="S410" s="348"/>
      <c r="T410" s="348"/>
      <c r="U410" s="348"/>
      <c r="V410" s="348"/>
      <c r="W410" s="348"/>
      <c r="X410" s="272"/>
      <c r="Y410" s="272"/>
      <c r="Z410" s="272"/>
      <c r="AA410" s="272"/>
      <c r="AB410" s="272"/>
      <c r="AC410" s="272"/>
      <c r="AD410" s="272"/>
      <c r="AE410" s="272"/>
      <c r="AF410" s="272"/>
      <c r="AG410" s="272"/>
      <c r="AH410" s="272"/>
      <c r="AI410" s="272"/>
      <c r="AJ410" s="272"/>
      <c r="AK410" s="272"/>
      <c r="AL410" s="272"/>
      <c r="AM410" s="272"/>
      <c r="AN410" s="272"/>
      <c r="AO410" s="272"/>
      <c r="AP410" s="272"/>
      <c r="AQ410" s="272"/>
      <c r="AR410" s="272"/>
      <c r="AS410" s="272"/>
      <c r="AT410" s="272"/>
      <c r="AU410" s="272"/>
      <c r="AV410" s="272"/>
      <c r="AW410" s="272"/>
      <c r="AX410" s="272"/>
      <c r="AY410" s="272"/>
      <c r="AZ410" s="272"/>
      <c r="BA410" s="272"/>
      <c r="BB410" s="272"/>
    </row>
    <row r="411" spans="1:54" ht="15.75" customHeight="1">
      <c r="A411" s="348"/>
      <c r="B411" s="348"/>
      <c r="C411" s="348"/>
      <c r="D411" s="348"/>
      <c r="E411" s="348"/>
      <c r="F411" s="348"/>
      <c r="G411" s="348"/>
      <c r="H411" s="348"/>
      <c r="I411" s="348"/>
      <c r="J411" s="348"/>
      <c r="K411" s="348"/>
      <c r="L411" s="348"/>
      <c r="M411" s="348"/>
      <c r="N411" s="348"/>
      <c r="O411" s="348"/>
      <c r="P411" s="348"/>
      <c r="Q411" s="348"/>
      <c r="R411" s="348"/>
      <c r="S411" s="348"/>
      <c r="T411" s="348"/>
      <c r="U411" s="348"/>
      <c r="V411" s="348"/>
      <c r="W411" s="348"/>
      <c r="X411" s="272"/>
      <c r="Y411" s="272"/>
      <c r="Z411" s="272"/>
      <c r="AA411" s="272"/>
      <c r="AB411" s="272"/>
      <c r="AC411" s="272"/>
      <c r="AD411" s="272"/>
      <c r="AE411" s="272"/>
      <c r="AF411" s="272"/>
      <c r="AG411" s="272"/>
      <c r="AH411" s="272"/>
      <c r="AI411" s="272"/>
      <c r="AJ411" s="272"/>
      <c r="AK411" s="272"/>
      <c r="AL411" s="272"/>
      <c r="AM411" s="272"/>
      <c r="AN411" s="272"/>
      <c r="AO411" s="272"/>
      <c r="AP411" s="272"/>
      <c r="AQ411" s="272"/>
      <c r="AR411" s="272"/>
      <c r="AS411" s="272"/>
      <c r="AT411" s="272"/>
      <c r="AU411" s="272"/>
      <c r="AV411" s="272"/>
      <c r="AW411" s="272"/>
      <c r="AX411" s="272"/>
      <c r="AY411" s="272"/>
      <c r="AZ411" s="272"/>
      <c r="BA411" s="272"/>
      <c r="BB411" s="272"/>
    </row>
    <row r="412" spans="1:54" ht="15.75" customHeight="1">
      <c r="A412" s="348"/>
      <c r="B412" s="348"/>
      <c r="C412" s="348"/>
      <c r="D412" s="348"/>
      <c r="E412" s="348"/>
      <c r="F412" s="348"/>
      <c r="G412" s="348"/>
      <c r="H412" s="348"/>
      <c r="I412" s="348"/>
      <c r="J412" s="348"/>
      <c r="K412" s="348"/>
      <c r="L412" s="348"/>
      <c r="M412" s="348"/>
      <c r="N412" s="348"/>
      <c r="O412" s="348"/>
      <c r="P412" s="348"/>
      <c r="Q412" s="348"/>
      <c r="R412" s="348"/>
      <c r="S412" s="348"/>
      <c r="T412" s="348"/>
      <c r="U412" s="348"/>
      <c r="V412" s="348"/>
      <c r="W412" s="348"/>
      <c r="X412" s="272"/>
      <c r="Y412" s="272"/>
      <c r="Z412" s="272"/>
      <c r="AA412" s="272"/>
      <c r="AB412" s="272"/>
      <c r="AC412" s="272"/>
      <c r="AD412" s="272"/>
      <c r="AE412" s="272"/>
      <c r="AF412" s="272"/>
      <c r="AG412" s="272"/>
      <c r="AH412" s="272"/>
      <c r="AI412" s="272"/>
      <c r="AJ412" s="272"/>
      <c r="AK412" s="272"/>
      <c r="AL412" s="272"/>
      <c r="AM412" s="272"/>
      <c r="AN412" s="272"/>
      <c r="AO412" s="272"/>
      <c r="AP412" s="272"/>
      <c r="AQ412" s="272"/>
      <c r="AR412" s="272"/>
      <c r="AS412" s="272"/>
      <c r="AT412" s="272"/>
      <c r="AU412" s="272"/>
      <c r="AV412" s="272"/>
      <c r="AW412" s="272"/>
      <c r="AX412" s="272"/>
      <c r="AY412" s="272"/>
      <c r="AZ412" s="272"/>
      <c r="BA412" s="272"/>
      <c r="BB412" s="272"/>
    </row>
    <row r="413" spans="1:54" ht="15.75" customHeight="1">
      <c r="A413" s="348"/>
      <c r="B413" s="348"/>
      <c r="C413" s="348"/>
      <c r="D413" s="348"/>
      <c r="E413" s="348"/>
      <c r="F413" s="348"/>
      <c r="G413" s="348"/>
      <c r="H413" s="348"/>
      <c r="I413" s="348"/>
      <c r="J413" s="348"/>
      <c r="K413" s="348"/>
      <c r="L413" s="348"/>
      <c r="M413" s="348"/>
      <c r="N413" s="348"/>
      <c r="O413" s="348"/>
      <c r="P413" s="348"/>
      <c r="Q413" s="348"/>
      <c r="R413" s="348"/>
      <c r="S413" s="348"/>
      <c r="T413" s="348"/>
      <c r="U413" s="348"/>
      <c r="V413" s="348"/>
      <c r="W413" s="348"/>
      <c r="X413" s="272"/>
      <c r="Y413" s="272"/>
      <c r="Z413" s="272"/>
      <c r="AA413" s="272"/>
      <c r="AB413" s="272"/>
      <c r="AC413" s="272"/>
      <c r="AD413" s="272"/>
      <c r="AE413" s="272"/>
      <c r="AF413" s="272"/>
      <c r="AG413" s="272"/>
      <c r="AH413" s="272"/>
      <c r="AI413" s="272"/>
      <c r="AJ413" s="272"/>
      <c r="AK413" s="272"/>
      <c r="AL413" s="272"/>
      <c r="AM413" s="272"/>
      <c r="AN413" s="272"/>
      <c r="AO413" s="272"/>
      <c r="AP413" s="272"/>
      <c r="AQ413" s="272"/>
      <c r="AR413" s="272"/>
      <c r="AS413" s="272"/>
      <c r="AT413" s="272"/>
      <c r="AU413" s="272"/>
      <c r="AV413" s="272"/>
      <c r="AW413" s="272"/>
      <c r="AX413" s="272"/>
      <c r="AY413" s="272"/>
      <c r="AZ413" s="272"/>
      <c r="BA413" s="272"/>
      <c r="BB413" s="272"/>
    </row>
    <row r="414" spans="1:54" ht="15.75" customHeight="1">
      <c r="A414" s="348"/>
      <c r="B414" s="348"/>
      <c r="C414" s="348"/>
      <c r="D414" s="348"/>
      <c r="E414" s="348"/>
      <c r="F414" s="348"/>
      <c r="G414" s="348"/>
      <c r="H414" s="348"/>
      <c r="I414" s="348"/>
      <c r="J414" s="348"/>
      <c r="K414" s="348"/>
      <c r="L414" s="348"/>
      <c r="M414" s="348"/>
      <c r="N414" s="348"/>
      <c r="O414" s="348"/>
      <c r="P414" s="348"/>
      <c r="Q414" s="348"/>
      <c r="R414" s="348"/>
      <c r="S414" s="348"/>
      <c r="T414" s="348"/>
      <c r="U414" s="348"/>
      <c r="V414" s="348"/>
      <c r="W414" s="348"/>
      <c r="X414" s="272"/>
      <c r="Y414" s="272"/>
      <c r="Z414" s="272"/>
      <c r="AA414" s="272"/>
      <c r="AB414" s="272"/>
      <c r="AC414" s="272"/>
      <c r="AD414" s="272"/>
      <c r="AE414" s="272"/>
      <c r="AF414" s="272"/>
      <c r="AG414" s="272"/>
      <c r="AH414" s="272"/>
      <c r="AI414" s="272"/>
      <c r="AJ414" s="272"/>
      <c r="AK414" s="272"/>
      <c r="AL414" s="272"/>
      <c r="AM414" s="272"/>
      <c r="AN414" s="272"/>
      <c r="AO414" s="272"/>
      <c r="AP414" s="272"/>
      <c r="AQ414" s="272"/>
      <c r="AR414" s="272"/>
      <c r="AS414" s="272"/>
      <c r="AT414" s="272"/>
      <c r="AU414" s="272"/>
      <c r="AV414" s="272"/>
      <c r="AW414" s="272"/>
      <c r="AX414" s="272"/>
      <c r="AY414" s="272"/>
      <c r="AZ414" s="272"/>
      <c r="BA414" s="272"/>
      <c r="BB414" s="272"/>
    </row>
    <row r="415" spans="1:54" ht="15.75" customHeight="1">
      <c r="A415" s="348"/>
      <c r="B415" s="348"/>
      <c r="C415" s="348"/>
      <c r="D415" s="348"/>
      <c r="E415" s="348"/>
      <c r="F415" s="348"/>
      <c r="G415" s="348"/>
      <c r="H415" s="348"/>
      <c r="I415" s="348"/>
      <c r="J415" s="348"/>
      <c r="K415" s="348"/>
      <c r="L415" s="348"/>
      <c r="M415" s="348"/>
      <c r="N415" s="348"/>
      <c r="O415" s="348"/>
      <c r="P415" s="348"/>
      <c r="Q415" s="348"/>
      <c r="R415" s="348"/>
      <c r="S415" s="348"/>
      <c r="T415" s="348"/>
      <c r="U415" s="348"/>
      <c r="V415" s="348"/>
      <c r="W415" s="348"/>
      <c r="X415" s="272"/>
      <c r="Y415" s="272"/>
      <c r="Z415" s="272"/>
      <c r="AA415" s="272"/>
      <c r="AB415" s="272"/>
      <c r="AC415" s="272"/>
      <c r="AD415" s="272"/>
      <c r="AE415" s="272"/>
      <c r="AF415" s="272"/>
      <c r="AG415" s="272"/>
      <c r="AH415" s="272"/>
      <c r="AI415" s="272"/>
      <c r="AJ415" s="272"/>
      <c r="AK415" s="272"/>
      <c r="AL415" s="272"/>
      <c r="AM415" s="272"/>
      <c r="AN415" s="272"/>
      <c r="AO415" s="272"/>
      <c r="AP415" s="272"/>
      <c r="AQ415" s="272"/>
      <c r="AR415" s="272"/>
      <c r="AS415" s="272"/>
      <c r="AT415" s="272"/>
      <c r="AU415" s="272"/>
      <c r="AV415" s="272"/>
      <c r="AW415" s="272"/>
      <c r="AX415" s="272"/>
      <c r="AY415" s="272"/>
      <c r="AZ415" s="272"/>
      <c r="BA415" s="272"/>
      <c r="BB415" s="272"/>
    </row>
    <row r="416" spans="1:54" ht="15.75" customHeight="1">
      <c r="A416" s="348"/>
      <c r="B416" s="348"/>
      <c r="C416" s="348"/>
      <c r="D416" s="348"/>
      <c r="E416" s="348"/>
      <c r="F416" s="348"/>
      <c r="G416" s="348"/>
      <c r="H416" s="348"/>
      <c r="I416" s="348"/>
      <c r="J416" s="348"/>
      <c r="K416" s="348"/>
      <c r="L416" s="348"/>
      <c r="M416" s="348"/>
      <c r="N416" s="348"/>
      <c r="O416" s="348"/>
      <c r="P416" s="348"/>
      <c r="Q416" s="348"/>
      <c r="R416" s="348"/>
      <c r="S416" s="348"/>
      <c r="T416" s="348"/>
      <c r="U416" s="348"/>
      <c r="V416" s="348"/>
      <c r="W416" s="348"/>
      <c r="X416" s="272"/>
      <c r="Y416" s="272"/>
      <c r="Z416" s="272"/>
      <c r="AA416" s="272"/>
      <c r="AB416" s="272"/>
      <c r="AC416" s="272"/>
      <c r="AD416" s="272"/>
      <c r="AE416" s="272"/>
      <c r="AF416" s="272"/>
      <c r="AG416" s="272"/>
      <c r="AH416" s="272"/>
      <c r="AI416" s="272"/>
      <c r="AJ416" s="272"/>
      <c r="AK416" s="272"/>
      <c r="AL416" s="272"/>
      <c r="AM416" s="272"/>
      <c r="AN416" s="272"/>
      <c r="AO416" s="272"/>
      <c r="AP416" s="272"/>
      <c r="AQ416" s="272"/>
      <c r="AR416" s="272"/>
      <c r="AS416" s="272"/>
      <c r="AT416" s="272"/>
      <c r="AU416" s="272"/>
      <c r="AV416" s="272"/>
      <c r="AW416" s="272"/>
      <c r="AX416" s="272"/>
      <c r="AY416" s="272"/>
      <c r="AZ416" s="272"/>
      <c r="BA416" s="272"/>
      <c r="BB416" s="272"/>
    </row>
    <row r="417" spans="1:54" ht="15.75" customHeight="1">
      <c r="A417" s="348"/>
      <c r="B417" s="348"/>
      <c r="C417" s="348"/>
      <c r="D417" s="348"/>
      <c r="E417" s="348"/>
      <c r="F417" s="348"/>
      <c r="G417" s="348"/>
      <c r="H417" s="348"/>
      <c r="I417" s="348"/>
      <c r="J417" s="348"/>
      <c r="K417" s="348"/>
      <c r="L417" s="348"/>
      <c r="M417" s="348"/>
      <c r="N417" s="348"/>
      <c r="O417" s="348"/>
      <c r="P417" s="348"/>
      <c r="Q417" s="348"/>
      <c r="R417" s="348"/>
      <c r="S417" s="348"/>
      <c r="T417" s="348"/>
      <c r="U417" s="348"/>
      <c r="V417" s="348"/>
      <c r="W417" s="348"/>
      <c r="X417" s="272"/>
      <c r="Y417" s="272"/>
      <c r="Z417" s="272"/>
      <c r="AA417" s="272"/>
      <c r="AB417" s="272"/>
      <c r="AC417" s="272"/>
      <c r="AD417" s="272"/>
      <c r="AE417" s="272"/>
      <c r="AF417" s="272"/>
      <c r="AG417" s="272"/>
      <c r="AH417" s="272"/>
      <c r="AI417" s="272"/>
      <c r="AJ417" s="272"/>
      <c r="AK417" s="272"/>
      <c r="AL417" s="272"/>
      <c r="AM417" s="272"/>
      <c r="AN417" s="272"/>
      <c r="AO417" s="272"/>
      <c r="AP417" s="272"/>
      <c r="AQ417" s="272"/>
      <c r="AR417" s="272"/>
      <c r="AS417" s="272"/>
      <c r="AT417" s="272"/>
      <c r="AU417" s="272"/>
      <c r="AV417" s="272"/>
      <c r="AW417" s="272"/>
      <c r="AX417" s="272"/>
      <c r="AY417" s="272"/>
      <c r="AZ417" s="272"/>
      <c r="BA417" s="272"/>
      <c r="BB417" s="272"/>
    </row>
    <row r="418" spans="1:54" ht="15.75" customHeight="1">
      <c r="A418" s="348"/>
      <c r="B418" s="348"/>
      <c r="C418" s="348"/>
      <c r="D418" s="348"/>
      <c r="E418" s="348"/>
      <c r="F418" s="348"/>
      <c r="G418" s="348"/>
      <c r="H418" s="348"/>
      <c r="I418" s="348"/>
      <c r="J418" s="348"/>
      <c r="K418" s="348"/>
      <c r="L418" s="348"/>
      <c r="M418" s="348"/>
      <c r="N418" s="348"/>
      <c r="O418" s="348"/>
      <c r="P418" s="348"/>
      <c r="Q418" s="348"/>
      <c r="R418" s="348"/>
      <c r="S418" s="348"/>
      <c r="T418" s="348"/>
      <c r="U418" s="348"/>
      <c r="V418" s="348"/>
      <c r="W418" s="348"/>
      <c r="X418" s="272"/>
      <c r="Y418" s="272"/>
      <c r="Z418" s="272"/>
      <c r="AA418" s="272"/>
      <c r="AB418" s="272"/>
      <c r="AC418" s="272"/>
      <c r="AD418" s="272"/>
      <c r="AE418" s="272"/>
      <c r="AF418" s="272"/>
      <c r="AG418" s="272"/>
      <c r="AH418" s="272"/>
      <c r="AI418" s="272"/>
      <c r="AJ418" s="272"/>
      <c r="AK418" s="272"/>
      <c r="AL418" s="272"/>
      <c r="AM418" s="272"/>
      <c r="AN418" s="272"/>
      <c r="AO418" s="272"/>
      <c r="AP418" s="272"/>
      <c r="AQ418" s="272"/>
      <c r="AR418" s="272"/>
      <c r="AS418" s="272"/>
      <c r="AT418" s="272"/>
      <c r="AU418" s="272"/>
      <c r="AV418" s="272"/>
      <c r="AW418" s="272"/>
      <c r="AX418" s="272"/>
      <c r="AY418" s="272"/>
      <c r="AZ418" s="272"/>
      <c r="BA418" s="272"/>
      <c r="BB418" s="272"/>
    </row>
    <row r="419" spans="1:54" ht="15.75" customHeight="1">
      <c r="A419" s="348"/>
      <c r="B419" s="348"/>
      <c r="C419" s="348"/>
      <c r="D419" s="348"/>
      <c r="E419" s="348"/>
      <c r="F419" s="348"/>
      <c r="G419" s="348"/>
      <c r="H419" s="348"/>
      <c r="I419" s="348"/>
      <c r="J419" s="348"/>
      <c r="K419" s="348"/>
      <c r="L419" s="348"/>
      <c r="M419" s="348"/>
      <c r="N419" s="348"/>
      <c r="O419" s="348"/>
      <c r="P419" s="348"/>
      <c r="Q419" s="348"/>
      <c r="R419" s="348"/>
      <c r="S419" s="348"/>
      <c r="T419" s="348"/>
      <c r="U419" s="348"/>
      <c r="V419" s="348"/>
      <c r="W419" s="348"/>
      <c r="X419" s="272"/>
      <c r="Y419" s="272"/>
      <c r="Z419" s="272"/>
      <c r="AA419" s="272"/>
      <c r="AB419" s="272"/>
      <c r="AC419" s="272"/>
      <c r="AD419" s="272"/>
      <c r="AE419" s="272"/>
      <c r="AF419" s="272"/>
      <c r="AG419" s="272"/>
      <c r="AH419" s="272"/>
      <c r="AI419" s="272"/>
      <c r="AJ419" s="272"/>
      <c r="AK419" s="272"/>
      <c r="AL419" s="272"/>
      <c r="AM419" s="272"/>
      <c r="AN419" s="272"/>
      <c r="AO419" s="272"/>
      <c r="AP419" s="272"/>
      <c r="AQ419" s="272"/>
      <c r="AR419" s="272"/>
      <c r="AS419" s="272"/>
      <c r="AT419" s="272"/>
      <c r="AU419" s="272"/>
      <c r="AV419" s="272"/>
      <c r="AW419" s="272"/>
      <c r="AX419" s="272"/>
      <c r="AY419" s="272"/>
      <c r="AZ419" s="272"/>
      <c r="BA419" s="272"/>
      <c r="BB419" s="272"/>
    </row>
    <row r="420" spans="1:54" ht="15.75" customHeight="1">
      <c r="A420" s="348"/>
      <c r="B420" s="348"/>
      <c r="C420" s="348"/>
      <c r="D420" s="348"/>
      <c r="E420" s="348"/>
      <c r="F420" s="348"/>
      <c r="G420" s="348"/>
      <c r="H420" s="348"/>
      <c r="I420" s="348"/>
      <c r="J420" s="348"/>
      <c r="K420" s="348"/>
      <c r="L420" s="348"/>
      <c r="M420" s="348"/>
      <c r="N420" s="348"/>
      <c r="O420" s="348"/>
      <c r="P420" s="348"/>
      <c r="Q420" s="348"/>
      <c r="R420" s="348"/>
      <c r="S420" s="348"/>
      <c r="T420" s="348"/>
      <c r="U420" s="348"/>
      <c r="V420" s="348"/>
      <c r="W420" s="348"/>
      <c r="X420" s="272"/>
      <c r="Y420" s="272"/>
      <c r="Z420" s="272"/>
      <c r="AA420" s="272"/>
      <c r="AB420" s="272"/>
      <c r="AC420" s="272"/>
      <c r="AD420" s="272"/>
      <c r="AE420" s="272"/>
      <c r="AF420" s="272"/>
      <c r="AG420" s="272"/>
      <c r="AH420" s="272"/>
      <c r="AI420" s="272"/>
      <c r="AJ420" s="272"/>
      <c r="AK420" s="272"/>
      <c r="AL420" s="272"/>
      <c r="AM420" s="272"/>
      <c r="AN420" s="272"/>
      <c r="AO420" s="272"/>
      <c r="AP420" s="272"/>
      <c r="AQ420" s="272"/>
      <c r="AR420" s="272"/>
      <c r="AS420" s="272"/>
      <c r="AT420" s="272"/>
      <c r="AU420" s="272"/>
      <c r="AV420" s="272"/>
      <c r="AW420" s="272"/>
      <c r="AX420" s="272"/>
      <c r="AY420" s="272"/>
      <c r="AZ420" s="272"/>
      <c r="BA420" s="272"/>
      <c r="BB420" s="272"/>
    </row>
    <row r="421" spans="1:54" ht="15.75" customHeight="1">
      <c r="A421" s="348"/>
      <c r="B421" s="348"/>
      <c r="C421" s="348"/>
      <c r="D421" s="348"/>
      <c r="E421" s="348"/>
      <c r="F421" s="348"/>
      <c r="G421" s="348"/>
      <c r="H421" s="348"/>
      <c r="I421" s="348"/>
      <c r="J421" s="348"/>
      <c r="K421" s="348"/>
      <c r="L421" s="348"/>
      <c r="M421" s="348"/>
      <c r="N421" s="348"/>
      <c r="O421" s="348"/>
      <c r="P421" s="348"/>
      <c r="Q421" s="348"/>
      <c r="R421" s="348"/>
      <c r="S421" s="348"/>
      <c r="T421" s="348"/>
      <c r="U421" s="348"/>
      <c r="V421" s="348"/>
      <c r="W421" s="348"/>
      <c r="X421" s="272"/>
      <c r="Y421" s="272"/>
      <c r="Z421" s="272"/>
      <c r="AA421" s="272"/>
      <c r="AB421" s="272"/>
      <c r="AC421" s="272"/>
      <c r="AD421" s="272"/>
      <c r="AE421" s="272"/>
      <c r="AF421" s="272"/>
      <c r="AG421" s="272"/>
      <c r="AH421" s="272"/>
      <c r="AI421" s="272"/>
      <c r="AJ421" s="272"/>
      <c r="AK421" s="272"/>
      <c r="AL421" s="272"/>
      <c r="AM421" s="272"/>
      <c r="AN421" s="272"/>
      <c r="AO421" s="272"/>
      <c r="AP421" s="272"/>
      <c r="AQ421" s="272"/>
      <c r="AR421" s="272"/>
      <c r="AS421" s="272"/>
      <c r="AT421" s="272"/>
      <c r="AU421" s="272"/>
      <c r="AV421" s="272"/>
      <c r="AW421" s="272"/>
      <c r="AX421" s="272"/>
      <c r="AY421" s="272"/>
      <c r="AZ421" s="272"/>
      <c r="BA421" s="272"/>
      <c r="BB421" s="272"/>
    </row>
    <row r="422" spans="1:54" ht="15.75" customHeight="1">
      <c r="A422" s="348"/>
      <c r="B422" s="348"/>
      <c r="C422" s="348"/>
      <c r="D422" s="348"/>
      <c r="E422" s="348"/>
      <c r="F422" s="348"/>
      <c r="G422" s="348"/>
      <c r="H422" s="348"/>
      <c r="I422" s="348"/>
      <c r="J422" s="348"/>
      <c r="K422" s="348"/>
      <c r="L422" s="348"/>
      <c r="M422" s="348"/>
      <c r="N422" s="348"/>
      <c r="O422" s="348"/>
      <c r="P422" s="348"/>
      <c r="Q422" s="348"/>
      <c r="R422" s="348"/>
      <c r="S422" s="348"/>
      <c r="T422" s="348"/>
      <c r="U422" s="348"/>
      <c r="V422" s="348"/>
      <c r="W422" s="348"/>
      <c r="X422" s="272"/>
      <c r="Y422" s="272"/>
      <c r="Z422" s="272"/>
      <c r="AA422" s="272"/>
      <c r="AB422" s="272"/>
      <c r="AC422" s="272"/>
      <c r="AD422" s="272"/>
      <c r="AE422" s="272"/>
      <c r="AF422" s="272"/>
      <c r="AG422" s="272"/>
      <c r="AH422" s="272"/>
      <c r="AI422" s="272"/>
      <c r="AJ422" s="272"/>
      <c r="AK422" s="272"/>
      <c r="AL422" s="272"/>
      <c r="AM422" s="272"/>
      <c r="AN422" s="272"/>
      <c r="AO422" s="272"/>
      <c r="AP422" s="272"/>
      <c r="AQ422" s="272"/>
      <c r="AR422" s="272"/>
      <c r="AS422" s="272"/>
      <c r="AT422" s="272"/>
      <c r="AU422" s="272"/>
      <c r="AV422" s="272"/>
      <c r="AW422" s="272"/>
      <c r="AX422" s="272"/>
      <c r="AY422" s="272"/>
      <c r="AZ422" s="272"/>
      <c r="BA422" s="272"/>
      <c r="BB422" s="272"/>
    </row>
    <row r="423" spans="1:54" ht="15.75" customHeight="1">
      <c r="A423" s="348"/>
      <c r="B423" s="348"/>
      <c r="C423" s="348"/>
      <c r="D423" s="348"/>
      <c r="E423" s="348"/>
      <c r="F423" s="348"/>
      <c r="G423" s="348"/>
      <c r="H423" s="348"/>
      <c r="I423" s="348"/>
      <c r="J423" s="348"/>
      <c r="K423" s="348"/>
      <c r="L423" s="348"/>
      <c r="M423" s="348"/>
      <c r="N423" s="348"/>
      <c r="O423" s="348"/>
      <c r="P423" s="348"/>
      <c r="Q423" s="348"/>
      <c r="R423" s="348"/>
      <c r="S423" s="348"/>
      <c r="T423" s="348"/>
      <c r="U423" s="348"/>
      <c r="V423" s="348"/>
      <c r="W423" s="348"/>
      <c r="X423" s="272"/>
      <c r="Y423" s="272"/>
      <c r="Z423" s="272"/>
      <c r="AA423" s="272"/>
      <c r="AB423" s="272"/>
      <c r="AC423" s="272"/>
      <c r="AD423" s="272"/>
      <c r="AE423" s="272"/>
      <c r="AF423" s="272"/>
      <c r="AG423" s="272"/>
      <c r="AH423" s="272"/>
      <c r="AI423" s="272"/>
      <c r="AJ423" s="272"/>
      <c r="AK423" s="272"/>
      <c r="AL423" s="272"/>
      <c r="AM423" s="272"/>
      <c r="AN423" s="272"/>
      <c r="AO423" s="272"/>
      <c r="AP423" s="272"/>
      <c r="AQ423" s="272"/>
      <c r="AR423" s="272"/>
      <c r="AS423" s="272"/>
      <c r="AT423" s="272"/>
      <c r="AU423" s="272"/>
      <c r="AV423" s="272"/>
      <c r="AW423" s="272"/>
      <c r="AX423" s="272"/>
      <c r="AY423" s="272"/>
      <c r="AZ423" s="272"/>
      <c r="BA423" s="272"/>
      <c r="BB423" s="272"/>
    </row>
    <row r="424" spans="1:54" ht="15.75" customHeight="1">
      <c r="A424" s="348"/>
      <c r="B424" s="348"/>
      <c r="C424" s="348"/>
      <c r="D424" s="348"/>
      <c r="E424" s="348"/>
      <c r="F424" s="348"/>
      <c r="G424" s="348"/>
      <c r="H424" s="348"/>
      <c r="I424" s="348"/>
      <c r="J424" s="348"/>
      <c r="K424" s="348"/>
      <c r="L424" s="348"/>
      <c r="M424" s="348"/>
      <c r="N424" s="348"/>
      <c r="O424" s="348"/>
      <c r="P424" s="348"/>
      <c r="Q424" s="348"/>
      <c r="R424" s="348"/>
      <c r="S424" s="348"/>
      <c r="T424" s="348"/>
      <c r="U424" s="348"/>
      <c r="V424" s="348"/>
      <c r="W424" s="348"/>
      <c r="X424" s="272"/>
      <c r="Y424" s="272"/>
      <c r="Z424" s="272"/>
      <c r="AA424" s="272"/>
      <c r="AB424" s="272"/>
      <c r="AC424" s="272"/>
      <c r="AD424" s="272"/>
      <c r="AE424" s="272"/>
      <c r="AF424" s="272"/>
      <c r="AG424" s="272"/>
      <c r="AH424" s="272"/>
      <c r="AI424" s="272"/>
      <c r="AJ424" s="272"/>
      <c r="AK424" s="272"/>
      <c r="AL424" s="272"/>
      <c r="AM424" s="272"/>
      <c r="AN424" s="272"/>
      <c r="AO424" s="272"/>
      <c r="AP424" s="272"/>
      <c r="AQ424" s="272"/>
      <c r="AR424" s="272"/>
      <c r="AS424" s="272"/>
      <c r="AT424" s="272"/>
      <c r="AU424" s="272"/>
      <c r="AV424" s="272"/>
      <c r="AW424" s="272"/>
      <c r="AX424" s="272"/>
      <c r="AY424" s="272"/>
      <c r="AZ424" s="272"/>
      <c r="BA424" s="272"/>
      <c r="BB424" s="272"/>
    </row>
    <row r="425" spans="1:54" ht="15.75" customHeight="1">
      <c r="A425" s="348"/>
      <c r="B425" s="348"/>
      <c r="C425" s="348"/>
      <c r="D425" s="348"/>
      <c r="E425" s="348"/>
      <c r="F425" s="348"/>
      <c r="G425" s="348"/>
      <c r="H425" s="348"/>
      <c r="I425" s="348"/>
      <c r="J425" s="348"/>
      <c r="K425" s="348"/>
      <c r="L425" s="348"/>
      <c r="M425" s="348"/>
      <c r="N425" s="348"/>
      <c r="O425" s="348"/>
      <c r="P425" s="348"/>
      <c r="Q425" s="348"/>
      <c r="R425" s="348"/>
      <c r="S425" s="348"/>
      <c r="T425" s="348"/>
      <c r="U425" s="348"/>
      <c r="V425" s="348"/>
      <c r="W425" s="348"/>
      <c r="X425" s="272"/>
      <c r="Y425" s="272"/>
      <c r="Z425" s="272"/>
      <c r="AA425" s="272"/>
      <c r="AB425" s="272"/>
      <c r="AC425" s="272"/>
      <c r="AD425" s="272"/>
      <c r="AE425" s="272"/>
      <c r="AF425" s="272"/>
      <c r="AG425" s="272"/>
      <c r="AH425" s="272"/>
      <c r="AI425" s="272"/>
      <c r="AJ425" s="272"/>
      <c r="AK425" s="272"/>
      <c r="AL425" s="272"/>
      <c r="AM425" s="272"/>
      <c r="AN425" s="272"/>
      <c r="AO425" s="272"/>
      <c r="AP425" s="272"/>
      <c r="AQ425" s="272"/>
      <c r="AR425" s="272"/>
      <c r="AS425" s="272"/>
      <c r="AT425" s="272"/>
      <c r="AU425" s="272"/>
      <c r="AV425" s="272"/>
      <c r="AW425" s="272"/>
      <c r="AX425" s="272"/>
      <c r="AY425" s="272"/>
      <c r="AZ425" s="272"/>
      <c r="BA425" s="272"/>
      <c r="BB425" s="272"/>
    </row>
    <row r="426" spans="1:54" ht="15.75" customHeight="1">
      <c r="V426" s="348"/>
      <c r="W426" s="348"/>
      <c r="X426" s="272"/>
      <c r="Y426" s="272"/>
      <c r="Z426" s="272"/>
      <c r="AA426" s="272"/>
      <c r="AB426" s="272"/>
      <c r="AC426" s="272"/>
      <c r="AD426" s="272"/>
      <c r="AE426" s="272"/>
      <c r="AF426" s="272"/>
      <c r="AG426" s="272"/>
      <c r="AH426" s="272"/>
      <c r="AI426" s="272"/>
      <c r="AJ426" s="272"/>
      <c r="AK426" s="272"/>
      <c r="AL426" s="272"/>
      <c r="AM426" s="272"/>
      <c r="AN426" s="272"/>
      <c r="AO426" s="272"/>
      <c r="AP426" s="272"/>
      <c r="AQ426" s="272"/>
      <c r="AR426" s="272"/>
      <c r="AS426" s="272"/>
      <c r="AT426" s="272"/>
      <c r="AU426" s="272"/>
      <c r="AV426" s="272"/>
      <c r="AW426" s="272"/>
      <c r="AX426" s="272"/>
      <c r="AY426" s="272"/>
      <c r="AZ426" s="272"/>
      <c r="BA426" s="272"/>
      <c r="BB426" s="272"/>
    </row>
    <row r="427" spans="1:54" ht="15.75" customHeight="1">
      <c r="V427" s="348"/>
      <c r="W427" s="348"/>
      <c r="AA427" s="272"/>
      <c r="AB427" s="272"/>
      <c r="AC427" s="272"/>
      <c r="AD427" s="272"/>
      <c r="AE427" s="272"/>
      <c r="AF427" s="272"/>
      <c r="AG427" s="272"/>
      <c r="AH427" s="272"/>
      <c r="AI427" s="272"/>
      <c r="AJ427" s="272"/>
      <c r="AK427" s="272"/>
      <c r="AL427" s="272"/>
      <c r="AM427" s="272"/>
      <c r="AN427" s="272"/>
      <c r="AO427" s="272"/>
      <c r="AP427" s="272"/>
      <c r="AQ427" s="272"/>
      <c r="AR427" s="272"/>
      <c r="AS427" s="272"/>
      <c r="AT427" s="272"/>
      <c r="AU427" s="272"/>
      <c r="AV427" s="272"/>
      <c r="AW427" s="272"/>
      <c r="AX427" s="272"/>
      <c r="AY427" s="272"/>
      <c r="AZ427" s="272"/>
      <c r="BA427" s="272"/>
      <c r="BB427" s="272"/>
    </row>
  </sheetData>
  <sheetProtection password="DDA1" sheet="1" objects="1" scenarios="1" selectLockedCells="1"/>
  <mergeCells count="371">
    <mergeCell ref="K89:N89"/>
    <mergeCell ref="B115:C115"/>
    <mergeCell ref="D115:E115"/>
    <mergeCell ref="A90:D90"/>
    <mergeCell ref="E90:P90"/>
    <mergeCell ref="A91:D91"/>
    <mergeCell ref="E91:P91"/>
    <mergeCell ref="C93:M93"/>
    <mergeCell ref="C94:E94"/>
    <mergeCell ref="F94:G95"/>
    <mergeCell ref="H94:J94"/>
    <mergeCell ref="K94:M94"/>
    <mergeCell ref="A84:B84"/>
    <mergeCell ref="C84:D84"/>
    <mergeCell ref="O89:P89"/>
    <mergeCell ref="A86:D86"/>
    <mergeCell ref="E86:H86"/>
    <mergeCell ref="I86:J86"/>
    <mergeCell ref="K86:N86"/>
    <mergeCell ref="O86:P86"/>
    <mergeCell ref="A87:D87"/>
    <mergeCell ref="E87:H87"/>
    <mergeCell ref="I87:J87"/>
    <mergeCell ref="K87:N87"/>
    <mergeCell ref="E84:F84"/>
    <mergeCell ref="G84:H84"/>
    <mergeCell ref="I84:J84"/>
    <mergeCell ref="K84:L84"/>
    <mergeCell ref="A88:D88"/>
    <mergeCell ref="E88:H88"/>
    <mergeCell ref="I88:J88"/>
    <mergeCell ref="K88:N88"/>
    <mergeCell ref="O88:P88"/>
    <mergeCell ref="A89:D89"/>
    <mergeCell ref="E89:H89"/>
    <mergeCell ref="I89:J89"/>
    <mergeCell ref="M82:N82"/>
    <mergeCell ref="O82:P82"/>
    <mergeCell ref="M83:N83"/>
    <mergeCell ref="O83:P83"/>
    <mergeCell ref="O87:P87"/>
    <mergeCell ref="M84:N84"/>
    <mergeCell ref="O84:P84"/>
    <mergeCell ref="A82:B82"/>
    <mergeCell ref="C82:D82"/>
    <mergeCell ref="E82:F82"/>
    <mergeCell ref="G82:H82"/>
    <mergeCell ref="I82:J82"/>
    <mergeCell ref="K82:L82"/>
    <mergeCell ref="A83:B83"/>
    <mergeCell ref="C83:D83"/>
    <mergeCell ref="E83:F83"/>
    <mergeCell ref="G83:H83"/>
    <mergeCell ref="I83:J83"/>
    <mergeCell ref="K83:L83"/>
    <mergeCell ref="A85:D85"/>
    <mergeCell ref="E85:H85"/>
    <mergeCell ref="I85:J85"/>
    <mergeCell ref="K85:N85"/>
    <mergeCell ref="O85:P85"/>
    <mergeCell ref="A80:B80"/>
    <mergeCell ref="C80:D80"/>
    <mergeCell ref="E80:F80"/>
    <mergeCell ref="G80:H80"/>
    <mergeCell ref="I80:J80"/>
    <mergeCell ref="K80:L80"/>
    <mergeCell ref="M80:N80"/>
    <mergeCell ref="O80:P80"/>
    <mergeCell ref="A81:B81"/>
    <mergeCell ref="C81:D81"/>
    <mergeCell ref="E81:F81"/>
    <mergeCell ref="G81:H81"/>
    <mergeCell ref="I81:J81"/>
    <mergeCell ref="K81:L81"/>
    <mergeCell ref="M81:N81"/>
    <mergeCell ref="O81:P81"/>
    <mergeCell ref="A78:B78"/>
    <mergeCell ref="C78:D78"/>
    <mergeCell ref="E78:F78"/>
    <mergeCell ref="G78:H78"/>
    <mergeCell ref="I78:J78"/>
    <mergeCell ref="K78:L78"/>
    <mergeCell ref="M78:N78"/>
    <mergeCell ref="O78:P78"/>
    <mergeCell ref="A79:B79"/>
    <mergeCell ref="C79:D79"/>
    <mergeCell ref="E79:F79"/>
    <mergeCell ref="G79:H79"/>
    <mergeCell ref="I79:J79"/>
    <mergeCell ref="K79:L79"/>
    <mergeCell ref="M79:N79"/>
    <mergeCell ref="O79:P79"/>
    <mergeCell ref="A76:B76"/>
    <mergeCell ref="C76:D76"/>
    <mergeCell ref="E76:F76"/>
    <mergeCell ref="G76:H76"/>
    <mergeCell ref="I76:J76"/>
    <mergeCell ref="K76:L76"/>
    <mergeCell ref="M76:N76"/>
    <mergeCell ref="O76:P76"/>
    <mergeCell ref="A77:B77"/>
    <mergeCell ref="C77:D77"/>
    <mergeCell ref="E77:F77"/>
    <mergeCell ref="G77:H77"/>
    <mergeCell ref="I77:J77"/>
    <mergeCell ref="K77:L77"/>
    <mergeCell ref="M77:N77"/>
    <mergeCell ref="O77:P77"/>
    <mergeCell ref="A74:B74"/>
    <mergeCell ref="C74:D74"/>
    <mergeCell ref="E74:F74"/>
    <mergeCell ref="G74:H74"/>
    <mergeCell ref="I74:J74"/>
    <mergeCell ref="K74:L74"/>
    <mergeCell ref="M74:N74"/>
    <mergeCell ref="O74:P74"/>
    <mergeCell ref="A75:B75"/>
    <mergeCell ref="C75:D75"/>
    <mergeCell ref="E75:F75"/>
    <mergeCell ref="G75:H75"/>
    <mergeCell ref="I75:J75"/>
    <mergeCell ref="K75:L75"/>
    <mergeCell ref="M75:N75"/>
    <mergeCell ref="O75:P75"/>
    <mergeCell ref="A72:B72"/>
    <mergeCell ref="C72:D72"/>
    <mergeCell ref="E72:F72"/>
    <mergeCell ref="G72:H72"/>
    <mergeCell ref="I72:J72"/>
    <mergeCell ref="K72:L72"/>
    <mergeCell ref="M72:N72"/>
    <mergeCell ref="O72:P72"/>
    <mergeCell ref="A73:B73"/>
    <mergeCell ref="C73:D73"/>
    <mergeCell ref="E73:F73"/>
    <mergeCell ref="G73:H73"/>
    <mergeCell ref="I73:J73"/>
    <mergeCell ref="K73:L73"/>
    <mergeCell ref="M73:N73"/>
    <mergeCell ref="O73:P73"/>
    <mergeCell ref="A70:B70"/>
    <mergeCell ref="C70:D70"/>
    <mergeCell ref="E70:F70"/>
    <mergeCell ref="G70:H70"/>
    <mergeCell ref="I70:J70"/>
    <mergeCell ref="K70:L70"/>
    <mergeCell ref="M70:N70"/>
    <mergeCell ref="O70:P70"/>
    <mergeCell ref="A71:B71"/>
    <mergeCell ref="C71:D71"/>
    <mergeCell ref="E71:F71"/>
    <mergeCell ref="G71:H71"/>
    <mergeCell ref="I71:J71"/>
    <mergeCell ref="K71:L71"/>
    <mergeCell ref="M71:N71"/>
    <mergeCell ref="O71:P71"/>
    <mergeCell ref="A68:B68"/>
    <mergeCell ref="C68:D68"/>
    <mergeCell ref="E68:F68"/>
    <mergeCell ref="G68:H68"/>
    <mergeCell ref="I68:J68"/>
    <mergeCell ref="K68:L68"/>
    <mergeCell ref="M68:N68"/>
    <mergeCell ref="O68:P68"/>
    <mergeCell ref="A69:B69"/>
    <mergeCell ref="C69:D69"/>
    <mergeCell ref="E69:F69"/>
    <mergeCell ref="G69:H69"/>
    <mergeCell ref="I69:J69"/>
    <mergeCell ref="K69:L69"/>
    <mergeCell ref="M69:N69"/>
    <mergeCell ref="O69:P69"/>
    <mergeCell ref="A66:B66"/>
    <mergeCell ref="C66:D66"/>
    <mergeCell ref="E66:F66"/>
    <mergeCell ref="G66:H66"/>
    <mergeCell ref="I66:J66"/>
    <mergeCell ref="K66:L66"/>
    <mergeCell ref="M66:N66"/>
    <mergeCell ref="O66:P66"/>
    <mergeCell ref="A67:B67"/>
    <mergeCell ref="C67:D67"/>
    <mergeCell ref="E67:F67"/>
    <mergeCell ref="G67:H67"/>
    <mergeCell ref="I67:J67"/>
    <mergeCell ref="K67:L67"/>
    <mergeCell ref="M67:N67"/>
    <mergeCell ref="O67:P67"/>
    <mergeCell ref="A60:B60"/>
    <mergeCell ref="C60:R60"/>
    <mergeCell ref="A61:B61"/>
    <mergeCell ref="C61:R61"/>
    <mergeCell ref="S61:U61"/>
    <mergeCell ref="A63:E63"/>
    <mergeCell ref="A64:P64"/>
    <mergeCell ref="A65:D65"/>
    <mergeCell ref="E65:J65"/>
    <mergeCell ref="K65:P65"/>
    <mergeCell ref="A58:B58"/>
    <mergeCell ref="C58:D58"/>
    <mergeCell ref="E58:F58"/>
    <mergeCell ref="G58:H58"/>
    <mergeCell ref="I58:J58"/>
    <mergeCell ref="K58:L58"/>
    <mergeCell ref="A59:B59"/>
    <mergeCell ref="C59:D59"/>
    <mergeCell ref="E59:F59"/>
    <mergeCell ref="G59:H59"/>
    <mergeCell ref="I59:J59"/>
    <mergeCell ref="K59:L59"/>
    <mergeCell ref="A51:B51"/>
    <mergeCell ref="C51:R51"/>
    <mergeCell ref="A52:B52"/>
    <mergeCell ref="C52:R52"/>
    <mergeCell ref="A54:B55"/>
    <mergeCell ref="C54:R54"/>
    <mergeCell ref="C55:L55"/>
    <mergeCell ref="M55:R55"/>
    <mergeCell ref="A56:B57"/>
    <mergeCell ref="C56:L56"/>
    <mergeCell ref="M56:N56"/>
    <mergeCell ref="O56:P56"/>
    <mergeCell ref="Q56:R56"/>
    <mergeCell ref="C57:D57"/>
    <mergeCell ref="E57:F57"/>
    <mergeCell ref="G57:H57"/>
    <mergeCell ref="I57:J57"/>
    <mergeCell ref="K57:L57"/>
    <mergeCell ref="A47:B48"/>
    <mergeCell ref="C47:L47"/>
    <mergeCell ref="A50:B50"/>
    <mergeCell ref="C50:D50"/>
    <mergeCell ref="E50:F50"/>
    <mergeCell ref="G50:H50"/>
    <mergeCell ref="I50:J50"/>
    <mergeCell ref="K50:L50"/>
    <mergeCell ref="A49:B49"/>
    <mergeCell ref="C49:D49"/>
    <mergeCell ref="Q47:R47"/>
    <mergeCell ref="S47:T47"/>
    <mergeCell ref="C48:D48"/>
    <mergeCell ref="E48:F48"/>
    <mergeCell ref="G48:H48"/>
    <mergeCell ref="I48:J48"/>
    <mergeCell ref="K48:L48"/>
    <mergeCell ref="E49:F49"/>
    <mergeCell ref="G49:H49"/>
    <mergeCell ref="I49:J49"/>
    <mergeCell ref="K49:L49"/>
    <mergeCell ref="M47:N47"/>
    <mergeCell ref="O47:P47"/>
    <mergeCell ref="A41:B41"/>
    <mergeCell ref="C41:H41"/>
    <mergeCell ref="I41:M41"/>
    <mergeCell ref="N41:R41"/>
    <mergeCell ref="A43:R43"/>
    <mergeCell ref="S43:T43"/>
    <mergeCell ref="A45:B46"/>
    <mergeCell ref="C45:R45"/>
    <mergeCell ref="C46:L46"/>
    <mergeCell ref="M46:R46"/>
    <mergeCell ref="A39:B39"/>
    <mergeCell ref="C39:D39"/>
    <mergeCell ref="E39:F39"/>
    <mergeCell ref="G39:H39"/>
    <mergeCell ref="I39:J39"/>
    <mergeCell ref="K39:L39"/>
    <mergeCell ref="N39:O39"/>
    <mergeCell ref="P39:Q39"/>
    <mergeCell ref="A40:B40"/>
    <mergeCell ref="C40:H40"/>
    <mergeCell ref="I40:M40"/>
    <mergeCell ref="N40:R40"/>
    <mergeCell ref="A37:B37"/>
    <mergeCell ref="C37:D37"/>
    <mergeCell ref="E37:F37"/>
    <mergeCell ref="G37:H37"/>
    <mergeCell ref="I37:J37"/>
    <mergeCell ref="K37:L37"/>
    <mergeCell ref="N37:O37"/>
    <mergeCell ref="P37:Q37"/>
    <mergeCell ref="A38:B38"/>
    <mergeCell ref="C38:D38"/>
    <mergeCell ref="E38:F38"/>
    <mergeCell ref="G38:H38"/>
    <mergeCell ref="I38:J38"/>
    <mergeCell ref="K38:L38"/>
    <mergeCell ref="N38:O38"/>
    <mergeCell ref="P38:Q38"/>
    <mergeCell ref="A32:B32"/>
    <mergeCell ref="C32:Q32"/>
    <mergeCell ref="A33:B33"/>
    <mergeCell ref="C33:Q33"/>
    <mergeCell ref="A35:B36"/>
    <mergeCell ref="C35:H35"/>
    <mergeCell ref="I35:M35"/>
    <mergeCell ref="N35:R35"/>
    <mergeCell ref="C36:H36"/>
    <mergeCell ref="I36:M36"/>
    <mergeCell ref="N36:R36"/>
    <mergeCell ref="A30:B30"/>
    <mergeCell ref="C30:D30"/>
    <mergeCell ref="E30:F30"/>
    <mergeCell ref="G30:H30"/>
    <mergeCell ref="I30:J30"/>
    <mergeCell ref="K30:L30"/>
    <mergeCell ref="M30:N30"/>
    <mergeCell ref="O30:P30"/>
    <mergeCell ref="A31:B31"/>
    <mergeCell ref="C31:D31"/>
    <mergeCell ref="E31:F31"/>
    <mergeCell ref="G31:H31"/>
    <mergeCell ref="I31:J31"/>
    <mergeCell ref="K31:L31"/>
    <mergeCell ref="M31:N31"/>
    <mergeCell ref="O31:P31"/>
    <mergeCell ref="A25:B25"/>
    <mergeCell ref="C25:O25"/>
    <mergeCell ref="A27:Q27"/>
    <mergeCell ref="A28:B29"/>
    <mergeCell ref="C28:P28"/>
    <mergeCell ref="Q28:Q29"/>
    <mergeCell ref="C29:D29"/>
    <mergeCell ref="E29:F29"/>
    <mergeCell ref="G29:H29"/>
    <mergeCell ref="I29:J29"/>
    <mergeCell ref="K29:L29"/>
    <mergeCell ref="M29:N29"/>
    <mergeCell ref="O29:P29"/>
    <mergeCell ref="C22:F22"/>
    <mergeCell ref="G22:J22"/>
    <mergeCell ref="K22:N22"/>
    <mergeCell ref="A23:B23"/>
    <mergeCell ref="C23:F23"/>
    <mergeCell ref="G23:J23"/>
    <mergeCell ref="K23:N23"/>
    <mergeCell ref="A24:B24"/>
    <mergeCell ref="C24:O24"/>
    <mergeCell ref="A22:B22"/>
    <mergeCell ref="A17:B17"/>
    <mergeCell ref="C17:D17"/>
    <mergeCell ref="E17:F17"/>
    <mergeCell ref="G17:H17"/>
    <mergeCell ref="K17:L17"/>
    <mergeCell ref="A21:B21"/>
    <mergeCell ref="C21:F21"/>
    <mergeCell ref="G21:J21"/>
    <mergeCell ref="K21:N21"/>
    <mergeCell ref="I17:J17"/>
    <mergeCell ref="M17:N17"/>
    <mergeCell ref="A19:O19"/>
    <mergeCell ref="A20:B20"/>
    <mergeCell ref="C20:F20"/>
    <mergeCell ref="G20:J20"/>
    <mergeCell ref="K20:N20"/>
    <mergeCell ref="K16:L16"/>
    <mergeCell ref="M16:N16"/>
    <mergeCell ref="A1:P1"/>
    <mergeCell ref="A3:P3"/>
    <mergeCell ref="A5:P5"/>
    <mergeCell ref="A7:P7"/>
    <mergeCell ref="A8:P8"/>
    <mergeCell ref="A9:P9"/>
    <mergeCell ref="A12:P12"/>
    <mergeCell ref="A14:N14"/>
    <mergeCell ref="A15:B16"/>
    <mergeCell ref="C15:D16"/>
    <mergeCell ref="E15:F16"/>
    <mergeCell ref="G15:H16"/>
    <mergeCell ref="I15:J16"/>
    <mergeCell ref="K15:N15"/>
  </mergeCells>
  <dataValidations count="11">
    <dataValidation type="list" allowBlank="1" showInputMessage="1" showErrorMessage="1" sqref="C21:N21">
      <formula1>$AG$35:$AG$40</formula1>
    </dataValidation>
    <dataValidation type="list" allowBlank="1" showInputMessage="1" showErrorMessage="1" sqref="C22:N23">
      <formula1>$AG$26:$AG$28</formula1>
    </dataValidation>
    <dataValidation type="list" allowBlank="1" showInputMessage="1" showErrorMessage="1" sqref="C30:D31">
      <formula1>$AL$33:$AL$37</formula1>
    </dataValidation>
    <dataValidation type="list" allowBlank="1" showInputMessage="1" showErrorMessage="1" sqref="E30:F31">
      <formula1>$AN$33:$AN$35</formula1>
    </dataValidation>
    <dataValidation type="list" allowBlank="1" showInputMessage="1" showErrorMessage="1" sqref="G30:H31">
      <formula1>$AP$33:$AP$36</formula1>
    </dataValidation>
    <dataValidation type="list" allowBlank="1" showInputMessage="1" showErrorMessage="1" sqref="K30:L31">
      <formula1>$AQ$38:$AQ$41</formula1>
    </dataValidation>
    <dataValidation type="list" allowBlank="1" showInputMessage="1" showErrorMessage="1" sqref="M30:N31">
      <formula1>$AN$42:$AN$44</formula1>
    </dataValidation>
    <dataValidation type="list" allowBlank="1" showInputMessage="1" showErrorMessage="1" sqref="O30:P31">
      <formula1>$AQ$45:$AQ$48</formula1>
    </dataValidation>
    <dataValidation type="list" allowBlank="1" showInputMessage="1" showErrorMessage="1" sqref="P38:P39 I38:L39 N38:N39 C38:D39">
      <formula1>$AG$7:$AG$8</formula1>
    </dataValidation>
    <dataValidation type="list" allowBlank="1" showInputMessage="1" showErrorMessage="1" sqref="I30:J31">
      <formula1>$AN$38:$AN$40</formula1>
    </dataValidation>
    <dataValidation type="list" allowBlank="1" showInputMessage="1" showErrorMessage="1" sqref="Q30:Q31">
      <formula1>$DZ$14:$DZ$15</formula1>
    </dataValidation>
  </dataValidations>
  <hyperlinks>
    <hyperlink ref="A12:P12" location="'Instructions '!Zone_d_impression" display="Conformité : IMPORTANT: La liste des tests à effectuer, les mires à utiliser et les critères de conformité sont détaillés dans l'onglet Instructions."/>
  </hyperlinks>
  <printOptions horizontalCentered="1" verticalCentered="1"/>
  <pageMargins left="0.31496062992125984" right="0.31496062992125984" top="0.55118110236220474" bottom="0.35433070866141736" header="0.31496062992125984" footer="0.51181102362204722"/>
  <pageSetup scale="36" orientation="landscape" r:id="rId1"/>
  <headerFooter>
    <oddFooter>&amp;L&amp;10CECR - Outil de compilation des données
Gabarit disponible au www.chus.qc.ca/cecr&amp;C&amp;10&amp;A&amp;R&amp;10Contrôle de qualité TDM - volet physicien ou ingénieur</oddFooter>
  </headerFooter>
  <rowBreaks count="2" manualBreakCount="2">
    <brk id="61" max="17" man="1"/>
    <brk id="143" max="20" man="1"/>
  </rowBreaks>
  <colBreaks count="1" manualBreakCount="1">
    <brk id="23" max="91" man="1"/>
  </colBreaks>
  <ignoredErrors>
    <ignoredError sqref="O49:O50"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C427"/>
  <sheetViews>
    <sheetView showGridLines="0" zoomScaleNormal="100" zoomScaleSheetLayoutView="40" zoomScalePageLayoutView="30" workbookViewId="0">
      <selection activeCell="C24" sqref="C24:O24"/>
    </sheetView>
  </sheetViews>
  <sheetFormatPr baseColWidth="10" defaultRowHeight="15.75" customHeight="1"/>
  <cols>
    <col min="1" max="1" width="4.28515625" style="6" customWidth="1"/>
    <col min="2" max="2" width="18.28515625" style="6" customWidth="1"/>
    <col min="3" max="3" width="17.85546875" style="6" customWidth="1"/>
    <col min="4" max="4" width="10" style="6" customWidth="1"/>
    <col min="5" max="5" width="16.140625" style="6" customWidth="1"/>
    <col min="6" max="6" width="10.5703125" style="6" customWidth="1"/>
    <col min="7" max="7" width="13.42578125" style="6" customWidth="1"/>
    <col min="8" max="8" width="15.28515625" style="6" customWidth="1"/>
    <col min="9" max="9" width="19" style="6" customWidth="1"/>
    <col min="10" max="10" width="17.5703125" style="6" customWidth="1"/>
    <col min="11" max="11" width="14.42578125" style="6" customWidth="1"/>
    <col min="12" max="12" width="18.85546875" style="6" customWidth="1"/>
    <col min="13" max="13" width="16.42578125" style="6" customWidth="1"/>
    <col min="14" max="14" width="18.28515625" style="6" customWidth="1"/>
    <col min="15" max="15" width="19.140625" style="6" customWidth="1"/>
    <col min="16" max="16" width="22.7109375" style="6" customWidth="1"/>
    <col min="17" max="17" width="21.140625" style="6" customWidth="1"/>
    <col min="18" max="18" width="16.85546875" style="6" customWidth="1"/>
    <col min="19" max="19" width="18.42578125" style="6" customWidth="1"/>
    <col min="20" max="20" width="23.42578125" style="6" customWidth="1"/>
    <col min="21" max="21" width="19.7109375" style="6" customWidth="1"/>
    <col min="22" max="22" width="16.85546875" style="6" hidden="1" customWidth="1"/>
    <col min="23" max="23" width="22.7109375" style="6" customWidth="1"/>
    <col min="24" max="24" width="18.85546875" style="6" customWidth="1"/>
    <col min="25" max="25" width="18.5703125" style="6" customWidth="1"/>
    <col min="26" max="26" width="11.42578125" style="6" customWidth="1"/>
    <col min="27" max="27" width="20.7109375" style="6" customWidth="1"/>
    <col min="28" max="28" width="17.5703125" style="6" customWidth="1"/>
    <col min="29" max="29" width="15.85546875" style="6" customWidth="1"/>
    <col min="30" max="30" width="24.140625" style="6" customWidth="1"/>
    <col min="31" max="31" width="29.42578125" style="6" customWidth="1"/>
    <col min="32" max="32" width="16.140625" style="6" customWidth="1"/>
    <col min="33" max="33" width="19.85546875" style="6" hidden="1" customWidth="1"/>
    <col min="34" max="34" width="16.42578125" style="6" hidden="1" customWidth="1"/>
    <col min="35" max="35" width="16" style="6" hidden="1" customWidth="1"/>
    <col min="36" max="36" width="15.7109375" style="6" hidden="1" customWidth="1"/>
    <col min="37" max="37" width="20.7109375" style="6" hidden="1" customWidth="1"/>
    <col min="38" max="38" width="14.42578125" style="6" hidden="1" customWidth="1"/>
    <col min="39" max="39" width="27.85546875" style="6" hidden="1" customWidth="1"/>
    <col min="40" max="40" width="21.140625" style="6" hidden="1" customWidth="1"/>
    <col min="41" max="41" width="31" style="6" hidden="1" customWidth="1"/>
    <col min="42" max="42" width="26.5703125" style="6" hidden="1" customWidth="1"/>
    <col min="43" max="43" width="26.42578125" style="6" hidden="1" customWidth="1"/>
    <col min="44" max="45" width="11.42578125" style="6" hidden="1" customWidth="1"/>
    <col min="46" max="46" width="11.42578125" style="6" customWidth="1"/>
    <col min="47" max="47" width="11.42578125" style="6"/>
    <col min="48" max="49" width="11.42578125" style="6" customWidth="1"/>
    <col min="50" max="126" width="11.42578125" style="6"/>
    <col min="127" max="128" width="0" style="6" hidden="1" customWidth="1"/>
    <col min="129" max="133" width="11.42578125" style="6" hidden="1" customWidth="1"/>
    <col min="134" max="134" width="0" style="6" hidden="1" customWidth="1"/>
    <col min="135" max="16384" width="11.42578125" style="6"/>
  </cols>
  <sheetData>
    <row r="1" spans="1:132" s="311" customFormat="1" ht="30" customHeight="1">
      <c r="A1" s="1699" t="s">
        <v>316</v>
      </c>
      <c r="B1" s="1699"/>
      <c r="C1" s="1699"/>
      <c r="D1" s="1699"/>
      <c r="E1" s="1699"/>
      <c r="F1" s="1699"/>
      <c r="G1" s="1699"/>
      <c r="H1" s="1699"/>
      <c r="I1" s="1699"/>
      <c r="J1" s="1699"/>
      <c r="K1" s="1699"/>
      <c r="L1" s="1699"/>
      <c r="M1" s="1699"/>
      <c r="N1" s="1699"/>
      <c r="O1" s="1699"/>
      <c r="P1" s="1699"/>
      <c r="Q1" s="100"/>
      <c r="R1" s="100"/>
      <c r="S1" s="99"/>
    </row>
    <row r="2" spans="1:132" s="311" customFormat="1" ht="13.5" customHeight="1"/>
    <row r="3" spans="1:132" s="152" customFormat="1" ht="30.75" customHeight="1">
      <c r="A3" s="1777" t="s">
        <v>218</v>
      </c>
      <c r="B3" s="1777"/>
      <c r="C3" s="1777"/>
      <c r="D3" s="1777"/>
      <c r="E3" s="1777"/>
      <c r="F3" s="1777"/>
      <c r="G3" s="1777"/>
      <c r="H3" s="1777"/>
      <c r="I3" s="1777"/>
      <c r="J3" s="1777"/>
      <c r="K3" s="1777"/>
      <c r="L3" s="1777"/>
      <c r="M3" s="1777"/>
      <c r="N3" s="1777"/>
      <c r="O3" s="1777"/>
      <c r="P3" s="1777"/>
      <c r="Q3" s="127"/>
      <c r="R3" s="127"/>
      <c r="S3" s="218"/>
    </row>
    <row r="4" spans="1:132" ht="18.75" customHeight="1" thickBot="1"/>
    <row r="5" spans="1:132" ht="45" customHeight="1" thickBot="1">
      <c r="A5" s="1756" t="s">
        <v>312</v>
      </c>
      <c r="B5" s="1756"/>
      <c r="C5" s="1756"/>
      <c r="D5" s="1756"/>
      <c r="E5" s="1756"/>
      <c r="F5" s="1756"/>
      <c r="G5" s="1756"/>
      <c r="H5" s="1756"/>
      <c r="I5" s="1756"/>
      <c r="J5" s="1756"/>
      <c r="K5" s="1756"/>
      <c r="L5" s="1756"/>
      <c r="M5" s="1756"/>
      <c r="N5" s="1756"/>
      <c r="O5" s="1756"/>
      <c r="P5" s="1756"/>
      <c r="Q5" s="162"/>
      <c r="R5" s="162"/>
      <c r="S5" s="226"/>
      <c r="V5" s="272" t="s">
        <v>49</v>
      </c>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DZ5" s="287" t="str">
        <f>IF($C$21="","",IF($C$21&lt;&gt;"Aucune anomalie observée","Non conforme", "Conforme"))</f>
        <v/>
      </c>
      <c r="EA5" s="287" t="str">
        <f>IF($G$21="","",IF($G$21&lt;&gt;"Aucune anomalie observée","Non conforme", "Conforme"))</f>
        <v/>
      </c>
      <c r="EB5" s="287" t="str">
        <f>IF($K$21="","",IF($K$21&lt;&gt;"Aucune anomalie observée","Non conforme", "Conforme"))</f>
        <v/>
      </c>
    </row>
    <row r="6" spans="1:132" ht="7.5" customHeight="1" thickBot="1">
      <c r="A6" s="41"/>
      <c r="B6" s="190"/>
      <c r="C6" s="190"/>
      <c r="D6" s="190"/>
      <c r="E6" s="190"/>
      <c r="F6" s="190"/>
      <c r="G6" s="190"/>
      <c r="H6" s="37"/>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DZ6" s="287" t="str">
        <f>IF($C$22="","",IF($C$22&lt;&gt;"Aucune anomalie observée","Non conforme", "Conforme"))</f>
        <v/>
      </c>
      <c r="EA6" s="287" t="str">
        <f>IF($G$22="","",IF($G$22&lt;&gt;"Aucune anomalie observée","Non conforme", "Conforme"))</f>
        <v/>
      </c>
      <c r="EB6" s="287" t="str">
        <f>IF($K$22="","",IF($K$22&lt;&gt;"Aucune anomalie observée","Non conforme", "Conforme"))</f>
        <v/>
      </c>
    </row>
    <row r="7" spans="1:132" ht="15" customHeight="1">
      <c r="A7" s="2328" t="s">
        <v>313</v>
      </c>
      <c r="B7" s="2328"/>
      <c r="C7" s="2328"/>
      <c r="D7" s="2328"/>
      <c r="E7" s="2328"/>
      <c r="F7" s="2328"/>
      <c r="G7" s="2328"/>
      <c r="H7" s="2328"/>
      <c r="I7" s="2328"/>
      <c r="J7" s="2328"/>
      <c r="K7" s="2328"/>
      <c r="L7" s="2328"/>
      <c r="M7" s="2328"/>
      <c r="N7" s="2328"/>
      <c r="O7" s="2328"/>
      <c r="P7" s="2328"/>
      <c r="Q7" s="227"/>
      <c r="R7" s="227"/>
      <c r="S7" s="225"/>
      <c r="V7" s="272"/>
      <c r="W7" s="272"/>
      <c r="X7" s="272"/>
      <c r="Y7" s="272"/>
      <c r="Z7" s="272"/>
      <c r="AA7" s="272"/>
      <c r="AB7" s="272"/>
      <c r="AC7" s="272"/>
      <c r="AD7" s="272"/>
      <c r="AE7" s="272"/>
      <c r="AF7" s="272"/>
      <c r="AG7" s="34" t="s">
        <v>49</v>
      </c>
      <c r="AS7" s="272"/>
      <c r="AT7" s="272"/>
      <c r="AU7" s="272"/>
      <c r="AV7" s="272"/>
      <c r="AW7" s="272"/>
      <c r="AX7" s="272"/>
      <c r="AY7" s="272"/>
      <c r="AZ7" s="272"/>
      <c r="BA7" s="272"/>
      <c r="BB7" s="272"/>
      <c r="DZ7" s="287" t="str">
        <f>IF($C$23="","",IF($C$23&lt;&gt;"Aucune anomalie observée","Non conforme", "Conforme"))</f>
        <v/>
      </c>
      <c r="EA7" s="287" t="str">
        <f>IF($G$23="","",IF($G$23&lt;&gt;"Aucune anomalie observée","Non conforme", "Conforme"))</f>
        <v/>
      </c>
      <c r="EB7" s="287" t="str">
        <f>IF($K$23="","",IF($K$23&lt;&gt;"Aucune anomalie observée","Non conforme", "Conforme"))</f>
        <v/>
      </c>
    </row>
    <row r="8" spans="1:132" ht="15" customHeight="1">
      <c r="A8" s="2329" t="s">
        <v>371</v>
      </c>
      <c r="B8" s="2329"/>
      <c r="C8" s="2329"/>
      <c r="D8" s="2329"/>
      <c r="E8" s="2329"/>
      <c r="F8" s="2329"/>
      <c r="G8" s="2329"/>
      <c r="H8" s="2329"/>
      <c r="I8" s="2329"/>
      <c r="J8" s="2329"/>
      <c r="K8" s="2329"/>
      <c r="L8" s="2329"/>
      <c r="M8" s="2329"/>
      <c r="N8" s="2329"/>
      <c r="O8" s="2329"/>
      <c r="P8" s="2329"/>
      <c r="Q8" s="8"/>
      <c r="R8" s="8"/>
      <c r="S8" s="8"/>
      <c r="V8" s="272"/>
      <c r="W8" s="272"/>
      <c r="X8" s="272"/>
      <c r="Y8" s="272"/>
      <c r="Z8" s="272"/>
      <c r="AA8" s="272"/>
      <c r="AB8" s="272"/>
      <c r="AC8" s="272"/>
      <c r="AD8" s="272"/>
      <c r="AE8" s="272"/>
      <c r="AF8" s="272"/>
      <c r="AG8" s="34" t="s">
        <v>50</v>
      </c>
      <c r="AS8" s="272"/>
      <c r="AT8" s="272"/>
      <c r="AU8" s="272"/>
      <c r="AV8" s="272"/>
      <c r="AW8" s="272"/>
      <c r="AX8" s="272"/>
      <c r="AY8" s="272"/>
      <c r="AZ8" s="272"/>
      <c r="BA8" s="272"/>
      <c r="BB8" s="272"/>
    </row>
    <row r="9" spans="1:132" ht="15" customHeight="1">
      <c r="A9" s="2329" t="s">
        <v>370</v>
      </c>
      <c r="B9" s="2329"/>
      <c r="C9" s="2329"/>
      <c r="D9" s="2329"/>
      <c r="E9" s="2329"/>
      <c r="F9" s="2329"/>
      <c r="G9" s="2329"/>
      <c r="H9" s="2329"/>
      <c r="I9" s="2329"/>
      <c r="J9" s="2329"/>
      <c r="K9" s="2329"/>
      <c r="L9" s="2329"/>
      <c r="M9" s="2329"/>
      <c r="N9" s="2329"/>
      <c r="O9" s="2329"/>
      <c r="P9" s="2329"/>
      <c r="Q9" s="8"/>
      <c r="R9" s="8"/>
      <c r="S9" s="8"/>
      <c r="V9" s="272"/>
      <c r="W9" s="272"/>
      <c r="X9" s="272"/>
      <c r="Y9" s="272"/>
      <c r="Z9" s="272"/>
      <c r="AA9" s="272"/>
      <c r="AB9" s="272"/>
      <c r="AC9" s="272"/>
      <c r="AD9" s="272"/>
      <c r="AE9" s="272"/>
      <c r="AF9" s="272"/>
      <c r="AS9" s="272"/>
      <c r="AT9" s="272"/>
      <c r="AU9" s="272"/>
      <c r="AV9" s="272"/>
      <c r="AW9" s="272"/>
      <c r="AX9" s="272"/>
      <c r="AY9" s="272"/>
      <c r="AZ9" s="272"/>
      <c r="BA9" s="272"/>
      <c r="BB9" s="272"/>
    </row>
    <row r="10" spans="1:132" ht="23.25" hidden="1" customHeight="1">
      <c r="A10" s="163"/>
      <c r="B10" s="164"/>
      <c r="C10" s="165"/>
      <c r="D10" s="165"/>
      <c r="E10" s="161"/>
      <c r="F10" s="161"/>
      <c r="G10" s="161"/>
      <c r="H10" s="161"/>
      <c r="I10" s="161"/>
      <c r="J10" s="161"/>
      <c r="K10" s="161"/>
      <c r="L10" s="161"/>
      <c r="M10" s="161"/>
      <c r="N10" s="161"/>
      <c r="O10" s="161"/>
      <c r="V10" s="272"/>
      <c r="W10" s="272"/>
      <c r="X10" s="272"/>
      <c r="Y10" s="272"/>
      <c r="Z10" s="272"/>
      <c r="AA10" s="272"/>
      <c r="AB10" s="272"/>
      <c r="AC10" s="272"/>
      <c r="AD10" s="272"/>
      <c r="AE10" s="272"/>
      <c r="AF10" s="272"/>
      <c r="AS10" s="272"/>
      <c r="AT10" s="272"/>
      <c r="AU10" s="272"/>
      <c r="AV10" s="272"/>
      <c r="AW10" s="272"/>
      <c r="AX10" s="272"/>
      <c r="AY10" s="272"/>
      <c r="AZ10" s="272"/>
      <c r="BA10" s="272"/>
      <c r="BB10" s="272"/>
    </row>
    <row r="11" spans="1:132" ht="7.5" customHeight="1">
      <c r="V11" s="272"/>
      <c r="W11" s="272"/>
      <c r="X11" s="272"/>
      <c r="Y11" s="272"/>
      <c r="Z11" s="272"/>
      <c r="AA11" s="272"/>
      <c r="AB11" s="272"/>
      <c r="AC11" s="272"/>
      <c r="AD11" s="272"/>
      <c r="AE11" s="272"/>
      <c r="AF11" s="272"/>
      <c r="AS11" s="272"/>
      <c r="AT11" s="272"/>
      <c r="AU11" s="272"/>
      <c r="AV11" s="272"/>
      <c r="AW11" s="272"/>
      <c r="AX11" s="272"/>
      <c r="AY11" s="272"/>
      <c r="AZ11" s="272"/>
      <c r="BA11" s="272"/>
      <c r="BB11" s="272"/>
    </row>
    <row r="12" spans="1:132" ht="15" customHeight="1">
      <c r="A12" s="2330" t="s">
        <v>462</v>
      </c>
      <c r="B12" s="2330"/>
      <c r="C12" s="2330"/>
      <c r="D12" s="2330"/>
      <c r="E12" s="2330"/>
      <c r="F12" s="2330"/>
      <c r="G12" s="2330"/>
      <c r="H12" s="2330"/>
      <c r="I12" s="2330"/>
      <c r="J12" s="2330"/>
      <c r="K12" s="2330"/>
      <c r="L12" s="2330"/>
      <c r="M12" s="2330"/>
      <c r="N12" s="2330"/>
      <c r="O12" s="2330"/>
      <c r="P12" s="2330"/>
      <c r="Q12" s="8"/>
      <c r="R12" s="8"/>
      <c r="S12" s="8"/>
      <c r="V12" s="272"/>
      <c r="W12" s="272"/>
      <c r="X12" s="272"/>
      <c r="Y12" s="272"/>
      <c r="Z12" s="272"/>
      <c r="AA12" s="272"/>
      <c r="AB12" s="272"/>
      <c r="AC12" s="272"/>
      <c r="AD12" s="272"/>
      <c r="AE12" s="272"/>
      <c r="AF12" s="272"/>
      <c r="AS12" s="272"/>
      <c r="AT12" s="272"/>
      <c r="AU12" s="272"/>
      <c r="AV12" s="272"/>
      <c r="AW12" s="272"/>
      <c r="AX12" s="272"/>
      <c r="AY12" s="272"/>
      <c r="AZ12" s="272"/>
      <c r="BA12" s="272"/>
      <c r="BB12" s="272"/>
    </row>
    <row r="13" spans="1:132" s="55" customFormat="1" ht="7.5" customHeight="1" thickBot="1">
      <c r="V13" s="272"/>
      <c r="W13" s="272"/>
      <c r="X13" s="272"/>
      <c r="Y13" s="272"/>
      <c r="Z13" s="272"/>
      <c r="AA13" s="272"/>
      <c r="AB13" s="272"/>
      <c r="AC13" s="272"/>
      <c r="AD13" s="272"/>
      <c r="AE13" s="272"/>
      <c r="AF13" s="272"/>
      <c r="AG13" s="8"/>
      <c r="AH13" s="8"/>
      <c r="AI13" s="8"/>
      <c r="AJ13" s="8"/>
      <c r="AK13" s="8"/>
      <c r="AL13" s="8"/>
      <c r="AM13" s="8"/>
      <c r="AN13" s="8"/>
      <c r="AO13" s="8"/>
      <c r="AP13" s="8"/>
      <c r="AQ13" s="8"/>
      <c r="AR13" s="8"/>
      <c r="AS13" s="272"/>
      <c r="AT13" s="272"/>
      <c r="AU13" s="272"/>
      <c r="AV13" s="272"/>
      <c r="AW13" s="272"/>
      <c r="AX13" s="272"/>
      <c r="AY13" s="272"/>
      <c r="AZ13" s="272"/>
      <c r="BA13" s="272"/>
      <c r="BB13" s="272"/>
    </row>
    <row r="14" spans="1:132" ht="18.75" customHeight="1" thickBot="1">
      <c r="A14" s="2131" t="s">
        <v>121</v>
      </c>
      <c r="B14" s="2131"/>
      <c r="C14" s="2131"/>
      <c r="D14" s="2131"/>
      <c r="E14" s="2131"/>
      <c r="F14" s="2131"/>
      <c r="G14" s="2131"/>
      <c r="H14" s="2131"/>
      <c r="I14" s="2131"/>
      <c r="J14" s="2131"/>
      <c r="K14" s="2131"/>
      <c r="L14" s="2131"/>
      <c r="M14" s="2131"/>
      <c r="N14" s="2131"/>
      <c r="O14" s="652"/>
      <c r="P14" s="246"/>
      <c r="V14" s="272"/>
      <c r="W14" s="272"/>
      <c r="X14" s="272"/>
      <c r="Y14" s="272"/>
      <c r="Z14" s="272"/>
      <c r="AA14" s="272"/>
      <c r="AB14" s="272"/>
      <c r="AC14" s="272"/>
      <c r="AD14" s="272"/>
      <c r="AE14" s="272"/>
      <c r="AF14" s="272"/>
      <c r="AG14" s="8"/>
      <c r="AH14" s="8"/>
      <c r="AI14" s="8"/>
      <c r="AJ14" s="8"/>
      <c r="AK14" s="8"/>
      <c r="AL14" s="8"/>
      <c r="AM14" s="8"/>
      <c r="AN14" s="8"/>
      <c r="AO14" s="8"/>
      <c r="AP14" s="8"/>
      <c r="AQ14" s="8"/>
      <c r="AR14" s="8"/>
      <c r="AS14" s="272"/>
      <c r="AT14" s="272"/>
      <c r="AU14" s="272"/>
      <c r="AV14" s="272"/>
      <c r="AW14" s="272"/>
      <c r="AX14" s="272"/>
      <c r="AY14" s="272"/>
      <c r="AZ14" s="272"/>
      <c r="BA14" s="272"/>
      <c r="BB14" s="272"/>
      <c r="DZ14" s="287" t="s">
        <v>131</v>
      </c>
    </row>
    <row r="15" spans="1:132" ht="18.75" customHeight="1">
      <c r="A15" s="2131" t="s">
        <v>87</v>
      </c>
      <c r="B15" s="2202"/>
      <c r="C15" s="2203" t="s">
        <v>991</v>
      </c>
      <c r="D15" s="2203"/>
      <c r="E15" s="2203" t="s">
        <v>88</v>
      </c>
      <c r="F15" s="2203"/>
      <c r="G15" s="2203" t="s">
        <v>75</v>
      </c>
      <c r="H15" s="2203"/>
      <c r="I15" s="2203" t="s">
        <v>372</v>
      </c>
      <c r="J15" s="2203"/>
      <c r="K15" s="2430" t="s">
        <v>76</v>
      </c>
      <c r="L15" s="2056"/>
      <c r="M15" s="2056"/>
      <c r="N15" s="2056"/>
      <c r="O15" s="728"/>
      <c r="V15" s="272"/>
      <c r="W15" s="272"/>
      <c r="X15" s="272"/>
      <c r="Y15" s="272"/>
      <c r="Z15" s="272"/>
      <c r="AA15" s="272"/>
      <c r="AB15" s="272"/>
      <c r="AC15" s="272"/>
      <c r="AD15" s="272"/>
      <c r="AE15" s="272"/>
      <c r="AF15" s="272"/>
      <c r="AG15" s="8"/>
      <c r="AH15" s="8"/>
      <c r="AI15" s="8"/>
      <c r="AJ15" s="8"/>
      <c r="AK15" s="8"/>
      <c r="AL15" s="8"/>
      <c r="AM15" s="8"/>
      <c r="AN15" s="8"/>
      <c r="AO15" s="8"/>
      <c r="AP15" s="8"/>
      <c r="AQ15" s="8"/>
      <c r="AR15" s="8"/>
      <c r="AS15" s="272"/>
      <c r="AT15" s="272"/>
      <c r="AU15" s="272"/>
      <c r="AV15" s="272"/>
      <c r="AW15" s="272"/>
      <c r="AX15" s="272"/>
      <c r="AY15" s="272"/>
      <c r="AZ15" s="272"/>
      <c r="BA15" s="272"/>
      <c r="BB15" s="272"/>
      <c r="DZ15" s="287" t="s">
        <v>132</v>
      </c>
    </row>
    <row r="16" spans="1:132" ht="15" customHeight="1">
      <c r="A16" s="2131"/>
      <c r="B16" s="2202"/>
      <c r="C16" s="2203"/>
      <c r="D16" s="2203"/>
      <c r="E16" s="2203"/>
      <c r="F16" s="2203"/>
      <c r="G16" s="2203"/>
      <c r="H16" s="2203"/>
      <c r="I16" s="2203"/>
      <c r="J16" s="2203"/>
      <c r="K16" s="2324" t="s">
        <v>124</v>
      </c>
      <c r="L16" s="2325"/>
      <c r="M16" s="2204" t="s">
        <v>373</v>
      </c>
      <c r="N16" s="2131"/>
      <c r="O16" s="730"/>
      <c r="V16" s="272"/>
      <c r="W16" s="272"/>
      <c r="X16" s="272"/>
      <c r="Y16" s="272"/>
      <c r="Z16" s="272"/>
      <c r="AA16" s="272"/>
      <c r="AB16" s="272"/>
      <c r="AC16" s="272"/>
      <c r="AD16" s="272"/>
      <c r="AE16" s="272"/>
      <c r="AF16" s="272"/>
      <c r="AG16" s="8"/>
      <c r="AH16" s="8"/>
      <c r="AI16" s="8"/>
      <c r="AJ16" s="8"/>
      <c r="AK16" s="8"/>
      <c r="AL16" s="8"/>
      <c r="AM16" s="8"/>
      <c r="AN16" s="8"/>
      <c r="AO16" s="8"/>
      <c r="AP16" s="8"/>
      <c r="AQ16" s="8"/>
      <c r="AR16" s="8"/>
      <c r="AS16" s="272"/>
      <c r="AT16" s="272"/>
      <c r="AU16" s="272"/>
      <c r="AV16" s="272"/>
      <c r="AW16" s="272"/>
      <c r="AX16" s="272"/>
      <c r="AY16" s="272"/>
      <c r="AZ16" s="272"/>
      <c r="BA16" s="272"/>
      <c r="BB16" s="272"/>
    </row>
    <row r="17" spans="1:54" ht="18.75" customHeight="1">
      <c r="A17" s="2334" t="str">
        <f>IF(Identification!B21="","",Identification!B21)</f>
        <v/>
      </c>
      <c r="B17" s="2335"/>
      <c r="C17" s="2336" t="str">
        <f>IF(Identification!B22="","",Identification!B22)</f>
        <v/>
      </c>
      <c r="D17" s="2336"/>
      <c r="E17" s="2336" t="str">
        <f>IF(Identification!B23="","",Identification!B23)</f>
        <v/>
      </c>
      <c r="F17" s="2336"/>
      <c r="G17" s="2336" t="str">
        <f>IF(Identification!B24="","",Identification!B24)</f>
        <v/>
      </c>
      <c r="H17" s="2336"/>
      <c r="I17" s="2342" t="str">
        <f>IF(Identification!B25="","",Identification!B25)</f>
        <v/>
      </c>
      <c r="J17" s="2342"/>
      <c r="K17" s="2337" t="str">
        <f>IF(Identification!B26="","",Identification!B26)</f>
        <v/>
      </c>
      <c r="L17" s="2338"/>
      <c r="M17" s="2343" t="str">
        <f>IF(Identification!B27="","",Identification!B27)</f>
        <v/>
      </c>
      <c r="N17" s="2334"/>
      <c r="O17" s="733"/>
      <c r="V17" s="272"/>
      <c r="W17" s="272"/>
      <c r="X17" s="272"/>
      <c r="Y17" s="272"/>
      <c r="Z17" s="272"/>
      <c r="AA17" s="272"/>
      <c r="AB17" s="272"/>
      <c r="AC17" s="272"/>
      <c r="AD17" s="272"/>
      <c r="AE17" s="272"/>
      <c r="AF17" s="272"/>
      <c r="AG17" s="8"/>
      <c r="AH17" s="8"/>
      <c r="AI17" s="8"/>
      <c r="AJ17" s="8"/>
      <c r="AK17" s="8"/>
      <c r="AL17" s="8"/>
      <c r="AM17" s="8"/>
      <c r="AN17" s="8"/>
      <c r="AO17" s="8"/>
      <c r="AP17" s="8"/>
      <c r="AQ17" s="8"/>
      <c r="AR17" s="8"/>
      <c r="AS17" s="272"/>
      <c r="AT17" s="272"/>
      <c r="AU17" s="272"/>
      <c r="AV17" s="272"/>
      <c r="AW17" s="272"/>
      <c r="AX17" s="272"/>
      <c r="AY17" s="272"/>
      <c r="AZ17" s="272"/>
      <c r="BA17" s="272"/>
      <c r="BB17" s="272"/>
    </row>
    <row r="18" spans="1:54" ht="15.75" hidden="1" customHeight="1">
      <c r="A18" s="642"/>
      <c r="B18" s="642"/>
      <c r="C18" s="642"/>
      <c r="D18" s="642"/>
      <c r="E18" s="642"/>
      <c r="F18" s="642"/>
      <c r="G18" s="642"/>
      <c r="H18" s="642"/>
      <c r="I18" s="642"/>
      <c r="J18" s="642"/>
      <c r="K18" s="642"/>
      <c r="L18" s="642"/>
      <c r="M18" s="642"/>
      <c r="N18" s="642"/>
      <c r="O18" s="642"/>
      <c r="V18" s="272"/>
      <c r="W18" s="272"/>
      <c r="X18" s="272"/>
      <c r="Y18" s="272"/>
      <c r="Z18" s="272"/>
      <c r="AA18" s="272"/>
      <c r="AB18" s="272"/>
      <c r="AC18" s="272"/>
      <c r="AD18" s="272"/>
      <c r="AE18" s="272"/>
      <c r="AF18" s="272"/>
      <c r="AG18" s="55"/>
      <c r="AH18" s="55"/>
      <c r="AI18" s="55"/>
      <c r="AJ18" s="55"/>
      <c r="AK18" s="55"/>
      <c r="AL18" s="55"/>
      <c r="AM18" s="55"/>
      <c r="AN18" s="55"/>
      <c r="AO18" s="55"/>
      <c r="AP18" s="55"/>
      <c r="AQ18" s="55"/>
      <c r="AR18" s="55"/>
      <c r="AS18" s="272"/>
      <c r="AT18" s="272"/>
      <c r="AU18" s="272"/>
      <c r="AV18" s="272"/>
      <c r="AW18" s="272"/>
      <c r="AX18" s="272"/>
      <c r="AY18" s="272"/>
      <c r="AZ18" s="272"/>
      <c r="BA18" s="272"/>
      <c r="BB18" s="272"/>
    </row>
    <row r="19" spans="1:54" ht="18.75" customHeight="1">
      <c r="A19" s="2156" t="s">
        <v>481</v>
      </c>
      <c r="B19" s="2156"/>
      <c r="C19" s="2156"/>
      <c r="D19" s="2156"/>
      <c r="E19" s="2156"/>
      <c r="F19" s="2156"/>
      <c r="G19" s="2156"/>
      <c r="H19" s="2156"/>
      <c r="I19" s="2156"/>
      <c r="J19" s="2156"/>
      <c r="K19" s="2156"/>
      <c r="L19" s="2156"/>
      <c r="M19" s="2156"/>
      <c r="N19" s="2156"/>
      <c r="O19" s="2156"/>
      <c r="P19" s="288"/>
      <c r="Q19" s="288"/>
      <c r="R19" s="288"/>
      <c r="S19" s="288"/>
      <c r="V19" s="272"/>
      <c r="W19" s="272"/>
      <c r="X19" s="272"/>
      <c r="Y19" s="272"/>
      <c r="Z19" s="272"/>
      <c r="AA19" s="272"/>
      <c r="AB19" s="272"/>
      <c r="AC19" s="272"/>
      <c r="AD19" s="272"/>
      <c r="AE19" s="272"/>
      <c r="AF19" s="272"/>
      <c r="AS19" s="272"/>
      <c r="AT19" s="272"/>
      <c r="AU19" s="272"/>
      <c r="AV19" s="272"/>
      <c r="AW19" s="272"/>
      <c r="AX19" s="272"/>
      <c r="AY19" s="272"/>
      <c r="AZ19" s="272"/>
      <c r="BA19" s="272"/>
      <c r="BB19" s="272"/>
    </row>
    <row r="20" spans="1:54" ht="18.75" customHeight="1">
      <c r="A20" s="2156"/>
      <c r="B20" s="2344"/>
      <c r="C20" s="2345" t="s">
        <v>385</v>
      </c>
      <c r="D20" s="2345"/>
      <c r="E20" s="2345"/>
      <c r="F20" s="2345"/>
      <c r="G20" s="2345" t="s">
        <v>386</v>
      </c>
      <c r="H20" s="2345"/>
      <c r="I20" s="2345"/>
      <c r="J20" s="2345"/>
      <c r="K20" s="2345" t="s">
        <v>387</v>
      </c>
      <c r="L20" s="2345"/>
      <c r="M20" s="2345"/>
      <c r="N20" s="2345"/>
      <c r="O20" s="656" t="s">
        <v>3</v>
      </c>
      <c r="P20" s="288"/>
      <c r="Q20" s="288"/>
      <c r="R20" s="288"/>
      <c r="S20" s="288"/>
      <c r="V20" s="272"/>
      <c r="W20" s="272"/>
      <c r="X20" s="272"/>
      <c r="Y20" s="272"/>
      <c r="Z20" s="272"/>
      <c r="AA20" s="272"/>
      <c r="AB20" s="272"/>
      <c r="AC20" s="272"/>
      <c r="AD20" s="272"/>
      <c r="AE20" s="272"/>
      <c r="AF20" s="272"/>
      <c r="AS20" s="272"/>
      <c r="AT20" s="272"/>
      <c r="AU20" s="272"/>
      <c r="AV20" s="272"/>
      <c r="AW20" s="272"/>
      <c r="AX20" s="272"/>
      <c r="AY20" s="272"/>
      <c r="AZ20" s="272"/>
      <c r="BA20" s="272"/>
      <c r="BB20" s="272"/>
    </row>
    <row r="21" spans="1:54" ht="37.5" customHeight="1">
      <c r="A21" s="2339" t="s">
        <v>388</v>
      </c>
      <c r="B21" s="2340"/>
      <c r="C21" s="2341"/>
      <c r="D21" s="2341"/>
      <c r="E21" s="2341"/>
      <c r="F21" s="2341"/>
      <c r="G21" s="2341"/>
      <c r="H21" s="2341"/>
      <c r="I21" s="2341"/>
      <c r="J21" s="2341"/>
      <c r="K21" s="2341"/>
      <c r="L21" s="2341"/>
      <c r="M21" s="2341"/>
      <c r="N21" s="2341"/>
      <c r="O21" s="653" t="str">
        <f>IF(AND(DZ5="",EA5="",EB5=""),"",IF(AND(DZ5="Conforme",EA5&lt;&gt;"Non conforme",EB5&lt;&gt;"Non conforme"),"Conforme", IF(AND(DZ5&lt;&gt;"Non conforme", EA5="Conforme",EB5&lt;&gt;"Non conforme"),"Conforme", IF(AND(DZ5&lt;&gt;"Non conforme", EA5&lt;&gt;"Non conforme",EB5="Conforme"),"Conforme", "Non conforme"))))</f>
        <v/>
      </c>
      <c r="P21" s="289"/>
      <c r="Q21" s="289"/>
      <c r="R21" s="289"/>
      <c r="S21" s="289"/>
      <c r="V21" s="272"/>
      <c r="W21" s="272"/>
      <c r="X21" s="272"/>
      <c r="Y21" s="272"/>
      <c r="Z21" s="272"/>
      <c r="AA21" s="272"/>
      <c r="AB21" s="272"/>
      <c r="AC21" s="272"/>
      <c r="AD21" s="272"/>
      <c r="AE21" s="272"/>
      <c r="AF21" s="272"/>
      <c r="AS21" s="272"/>
      <c r="AT21" s="272"/>
      <c r="AU21" s="272"/>
      <c r="AV21" s="272"/>
      <c r="AW21" s="272"/>
      <c r="AX21" s="272"/>
      <c r="AY21" s="272"/>
      <c r="AZ21" s="272"/>
      <c r="BA21" s="272"/>
      <c r="BB21" s="272"/>
    </row>
    <row r="22" spans="1:54" ht="41.25" customHeight="1">
      <c r="A22" s="2352" t="s">
        <v>124</v>
      </c>
      <c r="B22" s="1590"/>
      <c r="C22" s="2346"/>
      <c r="D22" s="2346"/>
      <c r="E22" s="2346"/>
      <c r="F22" s="2346"/>
      <c r="G22" s="2346"/>
      <c r="H22" s="2346"/>
      <c r="I22" s="2346"/>
      <c r="J22" s="2346"/>
      <c r="K22" s="2346"/>
      <c r="L22" s="2346"/>
      <c r="M22" s="2346"/>
      <c r="N22" s="2346"/>
      <c r="O22" s="654" t="str">
        <f>IF(AND(DZ6="",EA6="",EB6=""),"",IF(AND(DZ6="Conforme",EA6&lt;&gt;"Non conforme",EB6&lt;&gt;"Non conforme"),"Conforme", IF(AND(DZ6&lt;&gt;"Non conforme", EA6="Conforme",EB6&lt;&gt;"Non conforme"),"Conforme", IF(AND(DZ6&lt;&gt;"Non conforme", EA6&lt;&gt;"Non conforme",EB6="Conforme"),"Conforme", "Non conforme"))))</f>
        <v/>
      </c>
      <c r="P22" s="289"/>
      <c r="Q22" s="289"/>
      <c r="R22" s="289"/>
      <c r="S22" s="289"/>
      <c r="V22" s="272"/>
      <c r="W22" s="272"/>
      <c r="X22" s="272"/>
      <c r="Y22" s="272"/>
      <c r="Z22" s="272"/>
      <c r="AA22" s="272"/>
      <c r="AB22" s="272"/>
      <c r="AC22" s="272"/>
      <c r="AD22" s="272"/>
      <c r="AE22" s="272"/>
      <c r="AF22" s="272"/>
      <c r="AG22" s="273" t="s">
        <v>89</v>
      </c>
      <c r="AL22" s="274" t="s">
        <v>79</v>
      </c>
      <c r="AM22" s="78"/>
      <c r="AN22" s="274" t="s">
        <v>78</v>
      </c>
      <c r="AO22" s="78"/>
      <c r="AP22" s="274" t="s">
        <v>77</v>
      </c>
      <c r="AQ22" s="57"/>
      <c r="AS22" s="272"/>
      <c r="AT22" s="272"/>
      <c r="AU22" s="272"/>
      <c r="AV22" s="272"/>
      <c r="AW22" s="272"/>
      <c r="AX22" s="272"/>
      <c r="AY22" s="272"/>
      <c r="AZ22" s="272"/>
      <c r="BA22" s="272"/>
      <c r="BB22" s="272"/>
    </row>
    <row r="23" spans="1:54" ht="27" customHeight="1">
      <c r="A23" s="2347" t="s">
        <v>94</v>
      </c>
      <c r="B23" s="2348"/>
      <c r="C23" s="2349"/>
      <c r="D23" s="1884"/>
      <c r="E23" s="1884"/>
      <c r="F23" s="1885"/>
      <c r="G23" s="2349"/>
      <c r="H23" s="1884"/>
      <c r="I23" s="1884"/>
      <c r="J23" s="1885"/>
      <c r="K23" s="2349"/>
      <c r="L23" s="1884"/>
      <c r="M23" s="1884"/>
      <c r="N23" s="1885"/>
      <c r="O23" s="655" t="str">
        <f>IF(AND(DZ7="",EA7="",EB7=""),"",IF(AND(DZ7="Conforme",EA7&lt;&gt;"Non conforme",EB7&lt;&gt;"Non conforme"),"Conforme", IF(AND(DZ7&lt;&gt;"Non conforme", EA7="Conforme",EB7&lt;&gt;"Non conforme"),"Conforme", IF(AND(DZ7&lt;&gt;"Non conforme", EA7&lt;&gt;"Non conforme",EB7="Conforme"),"Conforme", "Non conforme"))))</f>
        <v/>
      </c>
      <c r="P23" s="289"/>
      <c r="Q23" s="289"/>
      <c r="R23" s="289"/>
      <c r="S23" s="289"/>
      <c r="V23" s="272"/>
      <c r="W23" s="272"/>
      <c r="X23" s="272"/>
      <c r="Y23" s="272"/>
      <c r="Z23" s="272"/>
      <c r="AA23" s="272"/>
      <c r="AB23" s="272"/>
      <c r="AC23" s="272"/>
      <c r="AD23" s="272"/>
      <c r="AE23" s="272"/>
      <c r="AF23" s="272"/>
      <c r="AG23" s="56" t="s">
        <v>70</v>
      </c>
      <c r="AL23" s="78"/>
      <c r="AM23" s="78"/>
      <c r="AN23" s="53"/>
      <c r="AO23" s="78"/>
      <c r="AP23" s="57"/>
      <c r="AQ23" s="57"/>
      <c r="AS23" s="272"/>
      <c r="AT23" s="272"/>
      <c r="AU23" s="272"/>
      <c r="AV23" s="272"/>
      <c r="AW23" s="272"/>
      <c r="AX23" s="272"/>
      <c r="AY23" s="272"/>
      <c r="AZ23" s="272"/>
      <c r="BA23" s="272"/>
      <c r="BB23" s="272"/>
    </row>
    <row r="24" spans="1:54" ht="27" customHeight="1">
      <c r="A24" s="1769" t="s">
        <v>73</v>
      </c>
      <c r="B24" s="1770"/>
      <c r="C24" s="2350"/>
      <c r="D24" s="2351"/>
      <c r="E24" s="2351"/>
      <c r="F24" s="2351"/>
      <c r="G24" s="2351"/>
      <c r="H24" s="2351"/>
      <c r="I24" s="2351"/>
      <c r="J24" s="2351"/>
      <c r="K24" s="2351"/>
      <c r="L24" s="2351"/>
      <c r="M24" s="2351"/>
      <c r="N24" s="2351"/>
      <c r="O24" s="2351"/>
      <c r="P24" s="290"/>
      <c r="Q24" s="290"/>
      <c r="R24" s="290"/>
      <c r="S24" s="290"/>
      <c r="V24" s="272"/>
      <c r="W24" s="272"/>
      <c r="X24" s="272"/>
      <c r="Y24" s="272"/>
      <c r="Z24" s="272"/>
      <c r="AA24" s="272"/>
      <c r="AB24" s="272"/>
      <c r="AC24" s="272"/>
      <c r="AD24" s="272"/>
      <c r="AE24" s="272"/>
      <c r="AF24" s="272"/>
      <c r="AG24" s="56" t="s">
        <v>389</v>
      </c>
      <c r="AL24" s="58" t="s">
        <v>70</v>
      </c>
      <c r="AM24" s="78"/>
      <c r="AN24" s="56" t="s">
        <v>70</v>
      </c>
      <c r="AO24" s="78"/>
      <c r="AP24" s="59" t="s">
        <v>70</v>
      </c>
      <c r="AQ24" s="59"/>
      <c r="AS24" s="272"/>
      <c r="AT24" s="272"/>
      <c r="AU24" s="272"/>
      <c r="AV24" s="272"/>
      <c r="AW24" s="272"/>
      <c r="AX24" s="272"/>
      <c r="AY24" s="272"/>
      <c r="AZ24" s="272"/>
      <c r="BA24" s="272"/>
      <c r="BB24" s="272"/>
    </row>
    <row r="25" spans="1:54" ht="32.25" customHeight="1">
      <c r="A25" s="1769" t="s">
        <v>738</v>
      </c>
      <c r="B25" s="1770"/>
      <c r="C25" s="1748"/>
      <c r="D25" s="1749"/>
      <c r="E25" s="1749"/>
      <c r="F25" s="1749"/>
      <c r="G25" s="1749"/>
      <c r="H25" s="1749"/>
      <c r="I25" s="1749"/>
      <c r="J25" s="1749"/>
      <c r="K25" s="1749"/>
      <c r="L25" s="1749"/>
      <c r="M25" s="1749"/>
      <c r="N25" s="1749"/>
      <c r="O25" s="1749"/>
      <c r="P25" s="290"/>
      <c r="Q25" s="290"/>
      <c r="R25" s="290"/>
      <c r="S25" s="290"/>
      <c r="V25" s="272"/>
      <c r="W25" s="272"/>
      <c r="X25" s="272"/>
      <c r="Y25" s="272"/>
      <c r="Z25" s="272"/>
      <c r="AA25" s="272"/>
      <c r="AB25" s="272"/>
      <c r="AC25" s="272"/>
      <c r="AD25" s="272"/>
      <c r="AE25" s="272"/>
      <c r="AF25" s="272"/>
      <c r="AL25" s="59" t="s">
        <v>81</v>
      </c>
      <c r="AM25" s="78"/>
      <c r="AN25" s="59" t="s">
        <v>91</v>
      </c>
      <c r="AO25" s="78"/>
      <c r="AP25" s="59" t="s">
        <v>92</v>
      </c>
      <c r="AQ25" s="59"/>
      <c r="AS25" s="272"/>
      <c r="AT25" s="272"/>
      <c r="AU25" s="272"/>
      <c r="AV25" s="272"/>
      <c r="AW25" s="272"/>
      <c r="AX25" s="272"/>
      <c r="AY25" s="272"/>
      <c r="AZ25" s="272"/>
      <c r="BA25" s="272"/>
      <c r="BB25" s="272"/>
    </row>
    <row r="26" spans="1:54" ht="37.5" customHeight="1">
      <c r="V26" s="272"/>
      <c r="W26" s="272"/>
      <c r="X26" s="272"/>
      <c r="Y26" s="272"/>
      <c r="Z26" s="272"/>
      <c r="AA26" s="272"/>
      <c r="AB26" s="272"/>
      <c r="AC26" s="272"/>
      <c r="AD26" s="272"/>
      <c r="AE26" s="272"/>
      <c r="AF26" s="272"/>
      <c r="AG26" s="34" t="s">
        <v>70</v>
      </c>
      <c r="AL26" s="59"/>
      <c r="AM26" s="78"/>
      <c r="AN26" s="59"/>
      <c r="AO26" s="78"/>
      <c r="AP26" s="59"/>
      <c r="AQ26" s="59"/>
      <c r="AS26" s="272"/>
      <c r="AT26" s="272"/>
      <c r="AU26" s="272"/>
      <c r="AV26" s="272"/>
      <c r="AW26" s="272"/>
      <c r="AX26" s="272"/>
      <c r="AY26" s="272"/>
      <c r="AZ26" s="272"/>
      <c r="BA26" s="272"/>
      <c r="BB26" s="272"/>
    </row>
    <row r="27" spans="1:54" ht="37.5" customHeight="1">
      <c r="A27" s="2056" t="s">
        <v>106</v>
      </c>
      <c r="B27" s="2056"/>
      <c r="C27" s="2056"/>
      <c r="D27" s="2056"/>
      <c r="E27" s="2056"/>
      <c r="F27" s="2056"/>
      <c r="G27" s="2056"/>
      <c r="H27" s="2056"/>
      <c r="I27" s="2056"/>
      <c r="J27" s="2056"/>
      <c r="K27" s="2056"/>
      <c r="L27" s="2056"/>
      <c r="M27" s="2056"/>
      <c r="N27" s="2056"/>
      <c r="O27" s="2056"/>
      <c r="P27" s="2056"/>
      <c r="Q27" s="2056"/>
      <c r="R27" s="188"/>
      <c r="S27" s="188"/>
      <c r="T27" s="292"/>
      <c r="V27" s="272"/>
      <c r="W27" s="272"/>
      <c r="X27" s="272"/>
      <c r="Y27" s="272"/>
      <c r="Z27" s="272"/>
      <c r="AA27" s="272"/>
      <c r="AB27" s="272"/>
      <c r="AC27" s="272"/>
      <c r="AD27" s="272"/>
      <c r="AE27" s="272"/>
      <c r="AF27" s="272"/>
      <c r="AG27" s="34" t="s">
        <v>389</v>
      </c>
      <c r="AL27" s="56" t="s">
        <v>82</v>
      </c>
      <c r="AM27" s="78"/>
      <c r="AN27" s="56" t="s">
        <v>80</v>
      </c>
      <c r="AO27" s="78"/>
      <c r="AP27" s="59" t="s">
        <v>93</v>
      </c>
      <c r="AQ27" s="59"/>
      <c r="AS27" s="272"/>
      <c r="AT27" s="272"/>
      <c r="AU27" s="272"/>
      <c r="AV27" s="272"/>
      <c r="AW27" s="272"/>
      <c r="AX27" s="272"/>
      <c r="AY27" s="272"/>
      <c r="AZ27" s="272"/>
      <c r="BA27" s="272"/>
      <c r="BB27" s="272"/>
    </row>
    <row r="28" spans="1:54" ht="27.75" customHeight="1">
      <c r="A28" s="2353" t="s">
        <v>384</v>
      </c>
      <c r="B28" s="2354"/>
      <c r="C28" s="2357" t="s">
        <v>464</v>
      </c>
      <c r="D28" s="2056"/>
      <c r="E28" s="2056"/>
      <c r="F28" s="2056"/>
      <c r="G28" s="2056"/>
      <c r="H28" s="2056"/>
      <c r="I28" s="2056"/>
      <c r="J28" s="2056"/>
      <c r="K28" s="2056"/>
      <c r="L28" s="2056"/>
      <c r="M28" s="2056"/>
      <c r="N28" s="2056"/>
      <c r="O28" s="2056"/>
      <c r="P28" s="2056"/>
      <c r="Q28" s="2131" t="s">
        <v>380</v>
      </c>
      <c r="R28" s="246"/>
      <c r="S28" s="246"/>
      <c r="V28" s="272"/>
      <c r="W28" s="272"/>
      <c r="X28" s="272"/>
      <c r="Y28" s="272"/>
      <c r="Z28" s="272"/>
      <c r="AA28" s="272"/>
      <c r="AB28" s="272"/>
      <c r="AC28" s="272"/>
      <c r="AD28" s="272"/>
      <c r="AE28" s="272"/>
      <c r="AF28" s="272"/>
      <c r="AG28" s="56" t="s">
        <v>390</v>
      </c>
      <c r="AL28" s="78"/>
      <c r="AM28" s="78"/>
      <c r="AN28" s="56" t="s">
        <v>82</v>
      </c>
      <c r="AO28" s="78"/>
      <c r="AP28" s="59" t="s">
        <v>82</v>
      </c>
      <c r="AQ28" s="78"/>
      <c r="AS28" s="272"/>
      <c r="AT28" s="272"/>
      <c r="AU28" s="272"/>
      <c r="AV28" s="272"/>
      <c r="AW28" s="272"/>
      <c r="AX28" s="272"/>
      <c r="AY28" s="272"/>
      <c r="AZ28" s="272"/>
      <c r="BA28" s="272"/>
      <c r="BB28" s="272"/>
    </row>
    <row r="29" spans="1:54" ht="38.25" customHeight="1">
      <c r="A29" s="2355"/>
      <c r="B29" s="2356"/>
      <c r="C29" s="2086" t="s">
        <v>374</v>
      </c>
      <c r="D29" s="2086"/>
      <c r="E29" s="2086" t="s">
        <v>375</v>
      </c>
      <c r="F29" s="2086"/>
      <c r="G29" s="2086" t="s">
        <v>376</v>
      </c>
      <c r="H29" s="2086"/>
      <c r="I29" s="2086" t="s">
        <v>364</v>
      </c>
      <c r="J29" s="2086"/>
      <c r="K29" s="2086" t="s">
        <v>377</v>
      </c>
      <c r="L29" s="2086"/>
      <c r="M29" s="2086" t="s">
        <v>378</v>
      </c>
      <c r="N29" s="2086"/>
      <c r="O29" s="2086" t="s">
        <v>379</v>
      </c>
      <c r="P29" s="2086"/>
      <c r="Q29" s="2204"/>
      <c r="R29" s="246"/>
      <c r="S29" s="246"/>
      <c r="V29" s="272"/>
      <c r="W29" s="272"/>
      <c r="X29" s="272"/>
      <c r="Y29" s="272"/>
      <c r="Z29" s="272"/>
      <c r="AA29" s="272"/>
      <c r="AB29" s="272"/>
      <c r="AC29" s="272"/>
      <c r="AD29" s="272"/>
      <c r="AE29" s="272"/>
      <c r="AF29" s="272"/>
      <c r="AS29" s="272"/>
      <c r="AT29" s="272"/>
      <c r="AU29" s="272"/>
      <c r="AV29" s="272"/>
      <c r="AW29" s="272"/>
      <c r="AX29" s="272"/>
      <c r="AY29" s="272"/>
      <c r="AZ29" s="272"/>
      <c r="BA29" s="272"/>
      <c r="BB29" s="272"/>
    </row>
    <row r="30" spans="1:54" ht="33.75" customHeight="1">
      <c r="A30" s="2062" t="s">
        <v>85</v>
      </c>
      <c r="B30" s="2063"/>
      <c r="C30" s="2212"/>
      <c r="D30" s="2212"/>
      <c r="E30" s="2212"/>
      <c r="F30" s="2212"/>
      <c r="G30" s="2212"/>
      <c r="H30" s="2212"/>
      <c r="I30" s="2212"/>
      <c r="J30" s="2212"/>
      <c r="K30" s="2212"/>
      <c r="L30" s="2212"/>
      <c r="M30" s="2212"/>
      <c r="N30" s="2212"/>
      <c r="O30" s="2212"/>
      <c r="P30" s="2212"/>
      <c r="Q30" s="794"/>
      <c r="R30" s="291"/>
      <c r="S30" s="291"/>
      <c r="V30" s="272"/>
      <c r="W30" s="272"/>
      <c r="X30" s="272"/>
      <c r="Y30" s="272"/>
      <c r="Z30" s="272"/>
      <c r="AA30" s="272"/>
      <c r="AB30" s="272"/>
      <c r="AC30" s="272"/>
      <c r="AD30" s="272"/>
      <c r="AE30" s="272"/>
      <c r="AF30" s="272"/>
      <c r="AS30" s="272"/>
      <c r="AT30" s="272"/>
      <c r="AU30" s="272"/>
      <c r="AV30" s="272"/>
      <c r="AW30" s="272"/>
      <c r="AX30" s="272"/>
      <c r="AY30" s="272"/>
      <c r="AZ30" s="272"/>
      <c r="BA30" s="272"/>
      <c r="BB30" s="272"/>
    </row>
    <row r="31" spans="1:54" ht="31.5" customHeight="1">
      <c r="A31" s="2062" t="s">
        <v>86</v>
      </c>
      <c r="B31" s="2063"/>
      <c r="C31" s="2358"/>
      <c r="D31" s="2358"/>
      <c r="E31" s="2358"/>
      <c r="F31" s="2358"/>
      <c r="G31" s="2358"/>
      <c r="H31" s="2358"/>
      <c r="I31" s="2358"/>
      <c r="J31" s="2358"/>
      <c r="K31" s="2358"/>
      <c r="L31" s="2358"/>
      <c r="M31" s="2358"/>
      <c r="N31" s="2358"/>
      <c r="O31" s="2358"/>
      <c r="P31" s="2358"/>
      <c r="Q31" s="794"/>
      <c r="R31" s="291"/>
      <c r="S31" s="291"/>
      <c r="V31" s="272"/>
      <c r="W31" s="272"/>
      <c r="X31" s="272"/>
      <c r="Y31" s="272"/>
      <c r="Z31" s="272"/>
      <c r="AA31" s="272"/>
      <c r="AB31" s="272"/>
      <c r="AC31" s="272"/>
      <c r="AD31" s="272"/>
      <c r="AE31" s="272"/>
      <c r="AF31" s="272"/>
      <c r="AS31" s="272"/>
      <c r="AT31" s="272"/>
      <c r="AU31" s="272"/>
      <c r="AV31" s="272"/>
      <c r="AW31" s="272"/>
      <c r="AX31" s="272"/>
      <c r="AY31" s="272"/>
      <c r="AZ31" s="272"/>
      <c r="BA31" s="272"/>
      <c r="BB31" s="272"/>
    </row>
    <row r="32" spans="1:54" ht="37.5" customHeight="1">
      <c r="A32" s="2062" t="s">
        <v>73</v>
      </c>
      <c r="B32" s="2063"/>
      <c r="C32" s="2061"/>
      <c r="D32" s="2258"/>
      <c r="E32" s="2258"/>
      <c r="F32" s="2258"/>
      <c r="G32" s="2258"/>
      <c r="H32" s="2258"/>
      <c r="I32" s="2258"/>
      <c r="J32" s="2258"/>
      <c r="K32" s="2258"/>
      <c r="L32" s="2258"/>
      <c r="M32" s="2258"/>
      <c r="N32" s="2258"/>
      <c r="O32" s="2258"/>
      <c r="P32" s="2258"/>
      <c r="Q32" s="2258"/>
      <c r="R32" s="189"/>
      <c r="S32" s="189"/>
      <c r="V32" s="272"/>
      <c r="W32" s="272"/>
      <c r="X32" s="272"/>
      <c r="Y32" s="272"/>
      <c r="Z32" s="272"/>
      <c r="AA32" s="272"/>
      <c r="AB32" s="272"/>
      <c r="AC32" s="272"/>
      <c r="AD32" s="272"/>
      <c r="AE32" s="272"/>
      <c r="AF32" s="272"/>
      <c r="AS32" s="272"/>
      <c r="AT32" s="272"/>
      <c r="AU32" s="272"/>
      <c r="AV32" s="272"/>
      <c r="AW32" s="272"/>
      <c r="AX32" s="272"/>
      <c r="AY32" s="272"/>
      <c r="AZ32" s="272"/>
      <c r="BA32" s="272"/>
      <c r="BB32" s="272"/>
    </row>
    <row r="33" spans="1:54" ht="37.5" customHeight="1">
      <c r="A33" s="2062" t="s">
        <v>738</v>
      </c>
      <c r="B33" s="2063"/>
      <c r="C33" s="2114"/>
      <c r="D33" s="2149"/>
      <c r="E33" s="2149"/>
      <c r="F33" s="2149"/>
      <c r="G33" s="2149"/>
      <c r="H33" s="2149"/>
      <c r="I33" s="2149"/>
      <c r="J33" s="2149"/>
      <c r="K33" s="2149"/>
      <c r="L33" s="2149"/>
      <c r="M33" s="2149"/>
      <c r="N33" s="2149"/>
      <c r="O33" s="2149"/>
      <c r="P33" s="2149"/>
      <c r="Q33" s="2149"/>
      <c r="R33" s="189"/>
      <c r="S33" s="189"/>
      <c r="V33" s="272"/>
      <c r="W33" s="272"/>
      <c r="X33" s="272"/>
      <c r="Y33" s="272"/>
      <c r="Z33" s="272"/>
      <c r="AA33" s="272"/>
      <c r="AB33" s="272"/>
      <c r="AC33" s="272"/>
      <c r="AD33" s="272"/>
      <c r="AE33" s="272"/>
      <c r="AF33" s="272"/>
      <c r="AL33" s="34" t="s">
        <v>70</v>
      </c>
      <c r="AN33" s="34" t="s">
        <v>70</v>
      </c>
      <c r="AP33" s="34" t="s">
        <v>70</v>
      </c>
      <c r="AS33" s="272"/>
      <c r="AT33" s="272"/>
      <c r="AU33" s="272"/>
      <c r="AV33" s="272"/>
      <c r="AW33" s="272"/>
      <c r="AX33" s="272"/>
      <c r="AY33" s="272"/>
      <c r="AZ33" s="272"/>
      <c r="BA33" s="272"/>
      <c r="BB33" s="272"/>
    </row>
    <row r="34" spans="1:54" ht="37.5" customHeight="1">
      <c r="V34" s="272"/>
      <c r="W34" s="272"/>
      <c r="X34" s="272"/>
      <c r="Y34" s="272"/>
      <c r="Z34" s="272"/>
      <c r="AA34" s="272"/>
      <c r="AB34" s="272"/>
      <c r="AC34" s="272"/>
      <c r="AD34" s="272"/>
      <c r="AE34" s="272"/>
      <c r="AF34" s="272"/>
      <c r="AL34" s="34" t="s">
        <v>393</v>
      </c>
      <c r="AN34" s="34" t="s">
        <v>396</v>
      </c>
      <c r="AP34" s="34" t="s">
        <v>397</v>
      </c>
      <c r="AS34" s="272"/>
      <c r="AT34" s="272"/>
      <c r="AU34" s="272"/>
      <c r="AV34" s="272"/>
      <c r="AW34" s="272"/>
      <c r="AX34" s="272"/>
      <c r="AY34" s="272"/>
      <c r="AZ34" s="272"/>
      <c r="BA34" s="272"/>
      <c r="BB34" s="272"/>
    </row>
    <row r="35" spans="1:54" ht="37.5" customHeight="1">
      <c r="A35" s="2359"/>
      <c r="B35" s="2359"/>
      <c r="C35" s="2156" t="s">
        <v>83</v>
      </c>
      <c r="D35" s="2156"/>
      <c r="E35" s="2156"/>
      <c r="F35" s="2156"/>
      <c r="G35" s="2156"/>
      <c r="H35" s="2156"/>
      <c r="I35" s="2156" t="s">
        <v>405</v>
      </c>
      <c r="J35" s="2156"/>
      <c r="K35" s="2156"/>
      <c r="L35" s="2156"/>
      <c r="M35" s="2156"/>
      <c r="N35" s="2156" t="s">
        <v>407</v>
      </c>
      <c r="O35" s="2156"/>
      <c r="P35" s="2156"/>
      <c r="Q35" s="2156"/>
      <c r="R35" s="2156"/>
      <c r="S35" s="293"/>
      <c r="T35" s="293"/>
      <c r="U35" s="293"/>
      <c r="V35" s="272"/>
      <c r="W35" s="272"/>
      <c r="X35" s="272"/>
      <c r="Y35" s="272"/>
      <c r="Z35" s="272"/>
      <c r="AA35" s="272"/>
      <c r="AB35" s="272"/>
      <c r="AC35" s="272"/>
      <c r="AD35" s="272"/>
      <c r="AE35" s="272"/>
      <c r="AF35" s="272"/>
      <c r="AG35" s="56" t="s">
        <v>70</v>
      </c>
      <c r="AL35" s="34" t="s">
        <v>394</v>
      </c>
      <c r="AN35" s="34" t="s">
        <v>390</v>
      </c>
      <c r="AP35" s="34" t="s">
        <v>398</v>
      </c>
      <c r="AS35" s="272"/>
      <c r="AT35" s="272"/>
      <c r="AU35" s="272"/>
      <c r="AV35" s="272"/>
      <c r="AW35" s="272"/>
      <c r="AX35" s="272"/>
      <c r="AY35" s="272"/>
      <c r="AZ35" s="272"/>
      <c r="BA35" s="272"/>
      <c r="BB35" s="272"/>
    </row>
    <row r="36" spans="1:54" ht="27.75" customHeight="1">
      <c r="A36" s="2359"/>
      <c r="B36" s="2360"/>
      <c r="C36" s="2345" t="s">
        <v>381</v>
      </c>
      <c r="D36" s="2361"/>
      <c r="E36" s="2361"/>
      <c r="F36" s="2361"/>
      <c r="G36" s="2361"/>
      <c r="H36" s="2361"/>
      <c r="I36" s="2345" t="s">
        <v>406</v>
      </c>
      <c r="J36" s="2345"/>
      <c r="K36" s="2345"/>
      <c r="L36" s="2345"/>
      <c r="M36" s="2345"/>
      <c r="N36" s="2345" t="s">
        <v>408</v>
      </c>
      <c r="O36" s="2345"/>
      <c r="P36" s="2345"/>
      <c r="Q36" s="2345"/>
      <c r="R36" s="2324"/>
      <c r="S36" s="288"/>
      <c r="T36" s="288"/>
      <c r="U36" s="293"/>
      <c r="V36" s="272"/>
      <c r="W36" s="272"/>
      <c r="X36" s="272"/>
      <c r="Y36" s="272"/>
      <c r="Z36" s="272"/>
      <c r="AA36" s="272"/>
      <c r="AB36" s="272"/>
      <c r="AC36" s="272"/>
      <c r="AD36" s="272"/>
      <c r="AE36" s="272"/>
      <c r="AF36" s="272"/>
      <c r="AG36" s="34" t="s">
        <v>471</v>
      </c>
      <c r="AL36" s="34" t="s">
        <v>395</v>
      </c>
      <c r="AP36" s="34" t="s">
        <v>390</v>
      </c>
      <c r="AS36" s="272"/>
      <c r="AT36" s="272"/>
      <c r="AU36" s="272"/>
      <c r="AV36" s="272"/>
      <c r="AW36" s="272"/>
      <c r="AX36" s="272"/>
      <c r="AY36" s="272"/>
      <c r="AZ36" s="272"/>
      <c r="BA36" s="272"/>
      <c r="BB36" s="272"/>
    </row>
    <row r="37" spans="1:54" ht="48" customHeight="1">
      <c r="A37" s="2340" t="s">
        <v>84</v>
      </c>
      <c r="B37" s="2362"/>
      <c r="C37" s="2363" t="s">
        <v>382</v>
      </c>
      <c r="D37" s="2363"/>
      <c r="E37" s="2363" t="s">
        <v>1037</v>
      </c>
      <c r="F37" s="2363"/>
      <c r="G37" s="2363" t="s">
        <v>3</v>
      </c>
      <c r="H37" s="2363"/>
      <c r="I37" s="2363" t="s">
        <v>383</v>
      </c>
      <c r="J37" s="2363"/>
      <c r="K37" s="2363" t="s">
        <v>985</v>
      </c>
      <c r="L37" s="2363"/>
      <c r="M37" s="734" t="s">
        <v>3</v>
      </c>
      <c r="N37" s="2363" t="s">
        <v>383</v>
      </c>
      <c r="O37" s="2363"/>
      <c r="P37" s="2363" t="s">
        <v>986</v>
      </c>
      <c r="Q37" s="2363"/>
      <c r="R37" s="657" t="s">
        <v>3</v>
      </c>
      <c r="S37" s="262"/>
      <c r="U37" s="288"/>
      <c r="V37" s="272"/>
      <c r="W37" s="272"/>
      <c r="X37" s="272"/>
      <c r="Y37" s="272"/>
      <c r="Z37" s="272"/>
      <c r="AA37" s="272"/>
      <c r="AB37" s="272"/>
      <c r="AC37" s="272"/>
      <c r="AD37" s="272"/>
      <c r="AE37" s="272"/>
      <c r="AF37" s="272"/>
      <c r="AG37" s="56" t="s">
        <v>90</v>
      </c>
      <c r="AL37" s="34" t="s">
        <v>463</v>
      </c>
      <c r="AS37" s="272"/>
      <c r="AT37" s="272"/>
      <c r="AU37" s="272"/>
      <c r="AV37" s="272"/>
      <c r="AW37" s="272"/>
      <c r="AX37" s="272"/>
      <c r="AY37" s="272"/>
      <c r="AZ37" s="272"/>
      <c r="BA37" s="272"/>
      <c r="BB37" s="272"/>
    </row>
    <row r="38" spans="1:54" ht="26.25" customHeight="1">
      <c r="A38" s="2364" t="s">
        <v>85</v>
      </c>
      <c r="B38" s="2352"/>
      <c r="C38" s="2365"/>
      <c r="D38" s="2365"/>
      <c r="E38" s="2365"/>
      <c r="F38" s="2365"/>
      <c r="G38" s="2366" t="str">
        <f>IF(C38="","", IF(OR(C38="Non", E38&lt;56), "Non conforme","Conforme"))</f>
        <v/>
      </c>
      <c r="H38" s="2366"/>
      <c r="I38" s="2346"/>
      <c r="J38" s="2346"/>
      <c r="K38" s="2346"/>
      <c r="L38" s="2346"/>
      <c r="M38" s="658" t="str">
        <f>IF(I38="","", IF(OR(I38="Non", K38="Non"), "Non conforme","Conforme"))</f>
        <v/>
      </c>
      <c r="N38" s="2346"/>
      <c r="O38" s="2346"/>
      <c r="P38" s="2346"/>
      <c r="Q38" s="2346"/>
      <c r="R38" s="654" t="str">
        <f>IF(N38="","", IF(OR(N38="Non", P38="Non"), "Non conforme","Conforme"))</f>
        <v/>
      </c>
      <c r="S38" s="257"/>
      <c r="T38" s="296"/>
      <c r="U38" s="294"/>
      <c r="V38" s="272"/>
      <c r="W38" s="272"/>
      <c r="X38" s="272"/>
      <c r="Y38" s="272"/>
      <c r="Z38" s="272"/>
      <c r="AA38" s="272"/>
      <c r="AB38" s="272"/>
      <c r="AC38" s="272"/>
      <c r="AD38" s="272"/>
      <c r="AE38" s="272"/>
      <c r="AF38" s="272"/>
      <c r="AG38" s="56" t="s">
        <v>391</v>
      </c>
      <c r="AL38" s="34" t="s">
        <v>390</v>
      </c>
      <c r="AN38" s="34" t="s">
        <v>70</v>
      </c>
      <c r="AQ38" s="34" t="s">
        <v>70</v>
      </c>
      <c r="AS38" s="272"/>
      <c r="AT38" s="272"/>
      <c r="AU38" s="272"/>
      <c r="AV38" s="272"/>
      <c r="AW38" s="272"/>
      <c r="AX38" s="272"/>
      <c r="AY38" s="272"/>
      <c r="AZ38" s="272"/>
      <c r="BA38" s="272"/>
      <c r="BB38" s="272"/>
    </row>
    <row r="39" spans="1:54" ht="30" customHeight="1">
      <c r="A39" s="2367" t="s">
        <v>86</v>
      </c>
      <c r="B39" s="2347"/>
      <c r="C39" s="2365"/>
      <c r="D39" s="2365"/>
      <c r="E39" s="2365"/>
      <c r="F39" s="2365"/>
      <c r="G39" s="2366" t="str">
        <f>IF(C39="","", IF(OR(C39="Non", E39&lt;56), "Non conforme","Conforme"))</f>
        <v/>
      </c>
      <c r="H39" s="2366"/>
      <c r="I39" s="2346"/>
      <c r="J39" s="2346"/>
      <c r="K39" s="2346"/>
      <c r="L39" s="2346"/>
      <c r="M39" s="658" t="str">
        <f>IF(I39="","", IF(OR(I39="Non", K39="Non"), "Non conforme","Conforme"))</f>
        <v/>
      </c>
      <c r="N39" s="2346"/>
      <c r="O39" s="2346"/>
      <c r="P39" s="2346"/>
      <c r="Q39" s="2346"/>
      <c r="R39" s="654" t="str">
        <f>IF(N39="","", IF(OR(N39="Non", P39="Non"), "Non conforme","Conforme"))</f>
        <v/>
      </c>
      <c r="S39" s="257"/>
      <c r="T39" s="296"/>
      <c r="U39" s="294"/>
      <c r="V39" s="272"/>
      <c r="W39" s="272"/>
      <c r="X39" s="272"/>
      <c r="Y39" s="272"/>
      <c r="Z39" s="272"/>
      <c r="AA39" s="272"/>
      <c r="AB39" s="272"/>
      <c r="AC39" s="272"/>
      <c r="AD39" s="272"/>
      <c r="AE39" s="272"/>
      <c r="AF39" s="272"/>
      <c r="AG39" s="34" t="s">
        <v>392</v>
      </c>
      <c r="AN39" s="34" t="s">
        <v>399</v>
      </c>
      <c r="AQ39" s="34" t="s">
        <v>400</v>
      </c>
      <c r="AS39" s="272"/>
      <c r="AT39" s="272"/>
      <c r="AU39" s="272"/>
      <c r="AV39" s="272"/>
      <c r="AW39" s="272"/>
      <c r="AX39" s="272"/>
      <c r="AY39" s="272"/>
      <c r="AZ39" s="272"/>
      <c r="BA39" s="272"/>
      <c r="BB39" s="272"/>
    </row>
    <row r="40" spans="1:54" ht="27.75" customHeight="1">
      <c r="A40" s="1769" t="s">
        <v>607</v>
      </c>
      <c r="B40" s="1770"/>
      <c r="C40" s="2368"/>
      <c r="D40" s="2368"/>
      <c r="E40" s="2368"/>
      <c r="F40" s="2368"/>
      <c r="G40" s="2368"/>
      <c r="H40" s="2368"/>
      <c r="I40" s="2368"/>
      <c r="J40" s="2368"/>
      <c r="K40" s="2368"/>
      <c r="L40" s="2368"/>
      <c r="M40" s="2368"/>
      <c r="N40" s="2350"/>
      <c r="O40" s="2351"/>
      <c r="P40" s="2351"/>
      <c r="Q40" s="2351"/>
      <c r="R40" s="2351"/>
      <c r="S40" s="290"/>
      <c r="T40" s="290"/>
      <c r="U40" s="290"/>
      <c r="V40" s="272"/>
      <c r="W40" s="272"/>
      <c r="X40" s="272"/>
      <c r="Y40" s="272"/>
      <c r="Z40" s="272"/>
      <c r="AA40" s="272"/>
      <c r="AB40" s="272"/>
      <c r="AC40" s="272"/>
      <c r="AD40" s="272"/>
      <c r="AE40" s="272"/>
      <c r="AF40" s="272"/>
      <c r="AG40" s="34" t="s">
        <v>390</v>
      </c>
      <c r="AN40" s="34" t="s">
        <v>390</v>
      </c>
      <c r="AQ40" s="34" t="s">
        <v>401</v>
      </c>
      <c r="AS40" s="272"/>
      <c r="AT40" s="272"/>
      <c r="AU40" s="272"/>
      <c r="AV40" s="272"/>
      <c r="AW40" s="272"/>
      <c r="AX40" s="272"/>
      <c r="AY40" s="272"/>
      <c r="AZ40" s="272"/>
      <c r="BA40" s="272"/>
      <c r="BB40" s="272"/>
    </row>
    <row r="41" spans="1:54" ht="26.25" customHeight="1">
      <c r="A41" s="1769" t="s">
        <v>738</v>
      </c>
      <c r="B41" s="1770"/>
      <c r="C41" s="2369"/>
      <c r="D41" s="2369"/>
      <c r="E41" s="2369"/>
      <c r="F41" s="2369"/>
      <c r="G41" s="2369"/>
      <c r="H41" s="2369"/>
      <c r="I41" s="2369"/>
      <c r="J41" s="2369"/>
      <c r="K41" s="2369"/>
      <c r="L41" s="2369"/>
      <c r="M41" s="2369"/>
      <c r="N41" s="1748"/>
      <c r="O41" s="1749"/>
      <c r="P41" s="1749"/>
      <c r="Q41" s="1749"/>
      <c r="R41" s="1749"/>
      <c r="S41" s="290"/>
      <c r="T41" s="290"/>
      <c r="U41" s="290"/>
      <c r="V41" s="272"/>
      <c r="W41" s="272"/>
      <c r="X41" s="272"/>
      <c r="Y41" s="272"/>
      <c r="Z41" s="272"/>
      <c r="AA41" s="272"/>
      <c r="AB41" s="272"/>
      <c r="AC41" s="272"/>
      <c r="AD41" s="272"/>
      <c r="AE41" s="272"/>
      <c r="AF41" s="272"/>
      <c r="AQ41" s="34" t="s">
        <v>390</v>
      </c>
      <c r="AS41" s="272"/>
      <c r="AT41" s="272"/>
      <c r="AU41" s="272"/>
      <c r="AV41" s="272"/>
      <c r="AW41" s="272"/>
      <c r="AX41" s="272"/>
      <c r="AY41" s="272"/>
      <c r="AZ41" s="272"/>
      <c r="BA41" s="272"/>
      <c r="BB41" s="272"/>
    </row>
    <row r="42" spans="1:54" ht="37.5" customHeight="1">
      <c r="A42" s="224"/>
      <c r="B42" s="224"/>
      <c r="C42" s="219"/>
      <c r="D42" s="219"/>
      <c r="E42" s="219"/>
      <c r="F42" s="219"/>
      <c r="G42" s="219"/>
      <c r="H42" s="219"/>
      <c r="I42" s="219"/>
      <c r="J42" s="219"/>
      <c r="K42" s="724"/>
      <c r="L42" s="724"/>
      <c r="M42" s="724"/>
      <c r="N42" s="724"/>
      <c r="O42" s="724"/>
      <c r="P42" s="724"/>
      <c r="Q42" s="219"/>
      <c r="R42" s="724"/>
      <c r="S42" s="724"/>
      <c r="T42" s="724"/>
      <c r="U42" s="8"/>
      <c r="V42" s="272"/>
      <c r="W42" s="272"/>
      <c r="X42" s="272"/>
      <c r="Y42" s="272"/>
      <c r="Z42" s="272"/>
      <c r="AA42" s="272"/>
      <c r="AB42" s="272"/>
      <c r="AC42" s="272"/>
      <c r="AD42" s="272"/>
      <c r="AE42" s="272"/>
      <c r="AF42" s="272"/>
      <c r="AN42" s="34" t="s">
        <v>70</v>
      </c>
      <c r="AS42" s="272"/>
      <c r="AT42" s="272"/>
      <c r="AU42" s="272"/>
      <c r="AV42" s="272"/>
      <c r="AW42" s="272"/>
      <c r="AX42" s="272"/>
      <c r="AY42" s="272"/>
      <c r="AZ42" s="272"/>
      <c r="BA42" s="272"/>
      <c r="BB42" s="272"/>
    </row>
    <row r="43" spans="1:54" ht="37.5" customHeight="1">
      <c r="A43" s="2157" t="s">
        <v>987</v>
      </c>
      <c r="B43" s="2157"/>
      <c r="C43" s="2157"/>
      <c r="D43" s="2157"/>
      <c r="E43" s="2157"/>
      <c r="F43" s="2157"/>
      <c r="G43" s="2157"/>
      <c r="H43" s="2157"/>
      <c r="I43" s="2157"/>
      <c r="J43" s="2157"/>
      <c r="K43" s="2157"/>
      <c r="L43" s="2157"/>
      <c r="M43" s="2157"/>
      <c r="N43" s="2157"/>
      <c r="O43" s="2157"/>
      <c r="P43" s="2157"/>
      <c r="Q43" s="2157"/>
      <c r="R43" s="2157"/>
      <c r="S43" s="2370"/>
      <c r="T43" s="2370"/>
      <c r="U43" s="301"/>
      <c r="V43" s="272"/>
      <c r="W43" s="272"/>
      <c r="X43" s="272"/>
      <c r="Y43" s="272"/>
      <c r="Z43" s="272"/>
      <c r="AA43" s="272"/>
      <c r="AB43" s="272"/>
      <c r="AC43" s="272"/>
      <c r="AD43" s="272"/>
      <c r="AE43" s="272"/>
      <c r="AF43" s="272"/>
      <c r="AN43" s="34" t="s">
        <v>402</v>
      </c>
      <c r="AQ43" s="34"/>
      <c r="AS43" s="272"/>
      <c r="AT43" s="272"/>
      <c r="AU43" s="272"/>
      <c r="AV43" s="272"/>
      <c r="AW43" s="272"/>
      <c r="AX43" s="272"/>
      <c r="AY43" s="272"/>
      <c r="AZ43" s="272"/>
      <c r="BA43" s="272"/>
      <c r="BB43" s="272"/>
    </row>
    <row r="44" spans="1:54" s="8" customFormat="1" ht="6" hidden="1" customHeight="1">
      <c r="A44" s="643"/>
      <c r="B44" s="295"/>
      <c r="C44" s="295"/>
      <c r="D44" s="295"/>
      <c r="E44" s="295"/>
      <c r="F44" s="295"/>
      <c r="G44" s="295"/>
      <c r="H44" s="295"/>
      <c r="I44" s="295"/>
      <c r="J44" s="295"/>
      <c r="K44" s="295"/>
      <c r="L44" s="295"/>
      <c r="M44" s="295"/>
      <c r="N44" s="295"/>
      <c r="O44" s="295"/>
      <c r="P44" s="295"/>
      <c r="Q44" s="295"/>
      <c r="R44" s="295"/>
      <c r="S44" s="295"/>
      <c r="T44" s="295"/>
      <c r="U44" s="295"/>
      <c r="V44" s="272"/>
      <c r="W44" s="272"/>
      <c r="X44" s="272"/>
      <c r="Y44" s="272"/>
      <c r="Z44" s="272"/>
      <c r="AA44" s="272"/>
      <c r="AB44" s="272"/>
      <c r="AC44" s="272"/>
      <c r="AD44" s="272"/>
      <c r="AE44" s="272"/>
      <c r="AF44" s="272"/>
      <c r="AG44" s="6"/>
      <c r="AH44" s="6"/>
      <c r="AI44" s="6"/>
      <c r="AJ44" s="6"/>
      <c r="AK44" s="6"/>
      <c r="AL44" s="6"/>
      <c r="AM44" s="6"/>
      <c r="AN44" s="34" t="s">
        <v>390</v>
      </c>
      <c r="AO44" s="6"/>
      <c r="AP44" s="6"/>
      <c r="AQ44" s="6"/>
      <c r="AR44" s="6"/>
      <c r="AS44" s="272"/>
      <c r="AT44" s="272"/>
      <c r="AU44" s="272"/>
      <c r="AV44" s="272"/>
      <c r="AW44" s="272"/>
      <c r="AX44" s="272"/>
      <c r="AY44" s="272"/>
      <c r="AZ44" s="272"/>
      <c r="BA44" s="272"/>
      <c r="BB44" s="272"/>
    </row>
    <row r="45" spans="1:54" ht="33" customHeight="1">
      <c r="A45" s="2371"/>
      <c r="B45" s="2371"/>
      <c r="C45" s="2156" t="s">
        <v>96</v>
      </c>
      <c r="D45" s="2156"/>
      <c r="E45" s="2156"/>
      <c r="F45" s="2156"/>
      <c r="G45" s="2156"/>
      <c r="H45" s="2156"/>
      <c r="I45" s="2156"/>
      <c r="J45" s="2156"/>
      <c r="K45" s="2156"/>
      <c r="L45" s="2156"/>
      <c r="M45" s="2156"/>
      <c r="N45" s="2156"/>
      <c r="O45" s="2156"/>
      <c r="P45" s="2156"/>
      <c r="Q45" s="2156"/>
      <c r="R45" s="2156"/>
      <c r="S45" s="288"/>
      <c r="T45" s="288"/>
      <c r="U45" s="725"/>
      <c r="V45" s="272"/>
      <c r="W45" s="272"/>
      <c r="X45" s="272"/>
      <c r="Y45" s="272"/>
      <c r="Z45" s="272"/>
      <c r="AA45" s="272"/>
      <c r="AB45" s="272"/>
      <c r="AC45" s="272"/>
      <c r="AD45" s="272"/>
      <c r="AE45" s="272"/>
      <c r="AF45" s="272"/>
      <c r="AQ45" s="34" t="s">
        <v>70</v>
      </c>
      <c r="AS45" s="272"/>
      <c r="AT45" s="272"/>
      <c r="AU45" s="272"/>
      <c r="AV45" s="272"/>
      <c r="AW45" s="272"/>
      <c r="AX45" s="272"/>
      <c r="AY45" s="272"/>
      <c r="AZ45" s="272"/>
      <c r="BA45" s="272"/>
      <c r="BB45" s="272"/>
    </row>
    <row r="46" spans="1:54" ht="26.25" customHeight="1">
      <c r="A46" s="2371"/>
      <c r="B46" s="2372"/>
      <c r="C46" s="2373" t="s">
        <v>97</v>
      </c>
      <c r="D46" s="2373"/>
      <c r="E46" s="2118"/>
      <c r="F46" s="2118"/>
      <c r="G46" s="2118"/>
      <c r="H46" s="2118"/>
      <c r="I46" s="2118"/>
      <c r="J46" s="2118"/>
      <c r="K46" s="2118"/>
      <c r="L46" s="2118"/>
      <c r="M46" s="2374" t="s">
        <v>3</v>
      </c>
      <c r="N46" s="2310"/>
      <c r="O46" s="2310"/>
      <c r="P46" s="2310"/>
      <c r="Q46" s="2310"/>
      <c r="R46" s="2375"/>
      <c r="S46" s="297"/>
      <c r="T46" s="297"/>
      <c r="U46" s="725"/>
      <c r="V46" s="272"/>
      <c r="W46" s="272"/>
      <c r="X46" s="272"/>
      <c r="Y46" s="272"/>
      <c r="Z46" s="272"/>
      <c r="AA46" s="272"/>
      <c r="AB46" s="272"/>
      <c r="AC46" s="272"/>
      <c r="AD46" s="272"/>
      <c r="AE46" s="272"/>
      <c r="AF46" s="272"/>
      <c r="AG46" s="272"/>
      <c r="AH46" s="272"/>
      <c r="AI46" s="272"/>
      <c r="AJ46" s="272"/>
      <c r="AK46" s="272"/>
      <c r="AL46" s="272"/>
      <c r="AM46" s="272"/>
      <c r="AN46" s="272"/>
      <c r="AO46" s="272"/>
      <c r="AP46" s="272"/>
      <c r="AQ46" s="272" t="s">
        <v>403</v>
      </c>
      <c r="AR46" s="272"/>
      <c r="AS46" s="272"/>
      <c r="AT46" s="272"/>
      <c r="AU46" s="272"/>
      <c r="AV46" s="272"/>
      <c r="AW46" s="272"/>
      <c r="AX46" s="272"/>
      <c r="AY46" s="272"/>
      <c r="AZ46" s="272"/>
      <c r="BA46" s="272"/>
      <c r="BB46" s="272"/>
    </row>
    <row r="47" spans="1:54" s="8" customFormat="1" ht="61.5" customHeight="1">
      <c r="A47" s="2156" t="s">
        <v>98</v>
      </c>
      <c r="B47" s="2344"/>
      <c r="C47" s="2013" t="s">
        <v>295</v>
      </c>
      <c r="D47" s="2013"/>
      <c r="E47" s="2071"/>
      <c r="F47" s="2071"/>
      <c r="G47" s="2071"/>
      <c r="H47" s="2071"/>
      <c r="I47" s="2071"/>
      <c r="J47" s="2071"/>
      <c r="K47" s="2071"/>
      <c r="L47" s="2071"/>
      <c r="M47" s="2013" t="s">
        <v>1044</v>
      </c>
      <c r="N47" s="2013"/>
      <c r="O47" s="2013" t="s">
        <v>1045</v>
      </c>
      <c r="P47" s="2013"/>
      <c r="Q47" s="2376" t="s">
        <v>479</v>
      </c>
      <c r="R47" s="2013"/>
      <c r="S47" s="2377" t="s">
        <v>478</v>
      </c>
      <c r="T47" s="2377"/>
      <c r="U47" s="725"/>
      <c r="V47" s="272"/>
      <c r="W47" s="272"/>
      <c r="X47" s="272"/>
      <c r="Y47" s="272"/>
      <c r="Z47" s="272"/>
      <c r="AA47" s="272"/>
      <c r="AB47" s="272"/>
      <c r="AC47" s="272"/>
      <c r="AD47" s="272"/>
      <c r="AE47" s="272"/>
      <c r="AF47" s="272"/>
      <c r="AG47" s="272"/>
      <c r="AH47" s="272"/>
      <c r="AI47" s="272"/>
      <c r="AJ47" s="272"/>
      <c r="AK47" s="272"/>
      <c r="AL47" s="272"/>
      <c r="AM47" s="272"/>
      <c r="AN47" s="272"/>
      <c r="AO47" s="272"/>
      <c r="AP47" s="272"/>
      <c r="AQ47" s="272" t="s">
        <v>404</v>
      </c>
      <c r="AR47" s="272"/>
      <c r="AS47" s="272"/>
      <c r="AT47" s="272"/>
      <c r="AU47" s="272"/>
      <c r="AV47" s="272"/>
      <c r="AW47" s="272"/>
      <c r="AX47" s="272"/>
      <c r="AY47" s="272"/>
      <c r="AZ47" s="272"/>
      <c r="BA47" s="272"/>
      <c r="BB47" s="272"/>
    </row>
    <row r="48" spans="1:54" ht="56.25" customHeight="1">
      <c r="A48" s="2156"/>
      <c r="B48" s="2344"/>
      <c r="C48" s="2312" t="s">
        <v>910</v>
      </c>
      <c r="D48" s="2312"/>
      <c r="E48" s="2312" t="s">
        <v>911</v>
      </c>
      <c r="F48" s="2312"/>
      <c r="G48" s="2312" t="s">
        <v>912</v>
      </c>
      <c r="H48" s="2312"/>
      <c r="I48" s="2312" t="s">
        <v>913</v>
      </c>
      <c r="J48" s="2312"/>
      <c r="K48" s="2312" t="s">
        <v>914</v>
      </c>
      <c r="L48" s="2312"/>
      <c r="M48" s="731" t="s">
        <v>411</v>
      </c>
      <c r="N48" s="731" t="s">
        <v>3</v>
      </c>
      <c r="O48" s="731" t="s">
        <v>465</v>
      </c>
      <c r="P48" s="731" t="s">
        <v>3</v>
      </c>
      <c r="Q48" s="731" t="s">
        <v>480</v>
      </c>
      <c r="R48" s="732" t="s">
        <v>3</v>
      </c>
      <c r="S48" s="298"/>
      <c r="T48" s="298"/>
      <c r="U48" s="725"/>
      <c r="V48" s="272"/>
      <c r="W48" s="272"/>
      <c r="X48" s="272"/>
      <c r="Y48" s="272"/>
      <c r="Z48" s="272"/>
      <c r="AA48" s="272"/>
      <c r="AB48" s="272"/>
      <c r="AC48" s="272"/>
      <c r="AD48" s="272"/>
      <c r="AE48" s="272"/>
      <c r="AF48" s="272"/>
      <c r="AG48" s="272"/>
      <c r="AH48" s="272"/>
      <c r="AI48" s="272"/>
      <c r="AJ48" s="272"/>
      <c r="AK48" s="272"/>
      <c r="AL48" s="272"/>
      <c r="AM48" s="272"/>
      <c r="AN48" s="272"/>
      <c r="AO48" s="272"/>
      <c r="AP48" s="272"/>
      <c r="AQ48" s="272" t="s">
        <v>390</v>
      </c>
      <c r="AR48" s="272"/>
      <c r="AS48" s="272"/>
      <c r="AT48" s="272"/>
      <c r="AU48" s="272"/>
      <c r="AV48" s="272"/>
      <c r="AW48" s="272"/>
      <c r="AX48" s="272"/>
      <c r="AY48" s="272"/>
      <c r="AZ48" s="272"/>
      <c r="BA48" s="272"/>
      <c r="BB48" s="272"/>
    </row>
    <row r="49" spans="1:54" ht="42" customHeight="1">
      <c r="A49" s="2339" t="s">
        <v>85</v>
      </c>
      <c r="B49" s="2340"/>
      <c r="C49" s="2378"/>
      <c r="D49" s="2378"/>
      <c r="E49" s="2378"/>
      <c r="F49" s="2378"/>
      <c r="G49" s="2378"/>
      <c r="H49" s="2378"/>
      <c r="I49" s="2378"/>
      <c r="J49" s="2378"/>
      <c r="K49" s="2378"/>
      <c r="L49" s="2378"/>
      <c r="M49" s="663" t="str">
        <f>IF(C49="","",MAX(ABS(MAX(C49:L49)-AVERAGE(C49:L49))/AVERAGE(C49:L49), ABS(MIN(C49:L49)-AVERAGE(C49:L49))/AVERAGE(C49:L49)))</f>
        <v/>
      </c>
      <c r="N49" s="659" t="str">
        <f>IF(M49="","",IF(M49&lt;=15%,"Conforme","Non conforme"))</f>
        <v/>
      </c>
      <c r="O49" s="660" t="str">
        <f>IF(C49="","",MAX(ABS(MAX(C49:L49)-G49)/G49, ABS(MIN(C49:L49)-G49)/G49))</f>
        <v/>
      </c>
      <c r="P49" s="661" t="str">
        <f>IF(O49="","",IF(O49&lt;=15%,"Conforme","Non conforme"))</f>
        <v/>
      </c>
      <c r="Q49" s="660" t="str">
        <f>IF(C49="","",(2*(MAX(C49:L49)-MIN(C49:L49))/(MAX(C49:L49)+MIN(C49:L49))))</f>
        <v/>
      </c>
      <c r="R49" s="662" t="str">
        <f>IF(Q49="","",IF(Q49&lt;=30%,"Conforme","Non conforme"))</f>
        <v/>
      </c>
      <c r="S49" s="259"/>
      <c r="T49" s="299"/>
      <c r="U49" s="725"/>
      <c r="V49" s="272"/>
      <c r="W49" s="272"/>
      <c r="X49" s="272"/>
      <c r="Y49" s="272"/>
      <c r="Z49" s="272"/>
      <c r="AA49" s="272"/>
      <c r="AB49" s="272"/>
      <c r="AC49" s="272"/>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row>
    <row r="50" spans="1:54" ht="48.75" customHeight="1">
      <c r="A50" s="2339" t="s">
        <v>86</v>
      </c>
      <c r="B50" s="2340"/>
      <c r="C50" s="2378"/>
      <c r="D50" s="2378"/>
      <c r="E50" s="2378"/>
      <c r="F50" s="2378"/>
      <c r="G50" s="2378"/>
      <c r="H50" s="2378"/>
      <c r="I50" s="2378"/>
      <c r="J50" s="2378"/>
      <c r="K50" s="2378"/>
      <c r="L50" s="2378"/>
      <c r="M50" s="663" t="str">
        <f>IF(C50="","",MAX(ABS(MAX(C50:L50)-AVERAGE(C50:L50))/AVERAGE(C50:L50), ABS(MIN(C50:L50)-AVERAGE(C50:L50))/AVERAGE(C50:L50)))</f>
        <v/>
      </c>
      <c r="N50" s="659" t="str">
        <f>IF(M50="","",IF(M50&lt;=15%,"Conforme","Non conforme"))</f>
        <v/>
      </c>
      <c r="O50" s="660" t="str">
        <f>IF(C50="","",MAX(ABS(MAX(C50:L50)-G50)/G50, ABS(MIN(C50:L50)-G50)/G50))</f>
        <v/>
      </c>
      <c r="P50" s="661" t="str">
        <f>IF(O50="","",IF(O50&lt;=15%,"Conforme","Non conforme"))</f>
        <v/>
      </c>
      <c r="Q50" s="660" t="str">
        <f>IF(C50="","",(2*(MAX(C50:L50)-MIN(C50:L50))/(MAX(C50:L50)+MIN(C50:L50))))</f>
        <v/>
      </c>
      <c r="R50" s="662" t="str">
        <f>IF(Q50="","",IF(Q50&lt;=30%,"Conforme","Non conforme"))</f>
        <v/>
      </c>
      <c r="S50" s="259"/>
      <c r="T50" s="299"/>
      <c r="U50" s="725"/>
      <c r="V50" s="272"/>
      <c r="W50" s="272"/>
      <c r="X50" s="272"/>
      <c r="Y50" s="272"/>
      <c r="Z50" s="272"/>
      <c r="AA50" s="272"/>
      <c r="AB50" s="272"/>
      <c r="AC50" s="272"/>
      <c r="AD50" s="272"/>
      <c r="AE50" s="272"/>
      <c r="AF50" s="272"/>
      <c r="AG50" s="272"/>
      <c r="AH50" s="272"/>
      <c r="AI50" s="272"/>
      <c r="AJ50" s="272"/>
      <c r="AK50" s="272"/>
      <c r="AL50" s="272"/>
      <c r="AM50" s="272"/>
      <c r="AN50" s="272"/>
      <c r="AO50" s="272"/>
      <c r="AP50" s="272"/>
      <c r="AQ50" s="272"/>
      <c r="AR50" s="272"/>
      <c r="AS50" s="272"/>
      <c r="AT50" s="272"/>
      <c r="AU50" s="272"/>
      <c r="AV50" s="272"/>
      <c r="AW50" s="272"/>
      <c r="AX50" s="272"/>
      <c r="AY50" s="272"/>
      <c r="AZ50" s="272"/>
      <c r="BA50" s="272"/>
      <c r="BB50" s="272"/>
    </row>
    <row r="51" spans="1:54" ht="35.25" customHeight="1">
      <c r="A51" s="2339" t="s">
        <v>607</v>
      </c>
      <c r="B51" s="2340"/>
      <c r="C51" s="2379"/>
      <c r="D51" s="2379"/>
      <c r="E51" s="2379"/>
      <c r="F51" s="2379"/>
      <c r="G51" s="2379"/>
      <c r="H51" s="2379"/>
      <c r="I51" s="2379"/>
      <c r="J51" s="2379"/>
      <c r="K51" s="2379"/>
      <c r="L51" s="2379"/>
      <c r="M51" s="2379"/>
      <c r="N51" s="2379"/>
      <c r="O51" s="2379"/>
      <c r="P51" s="2379"/>
      <c r="Q51" s="2379"/>
      <c r="R51" s="2187"/>
      <c r="S51" s="300"/>
      <c r="T51" s="300"/>
      <c r="U51" s="300"/>
      <c r="V51" s="272"/>
      <c r="W51" s="272"/>
      <c r="X51" s="272"/>
      <c r="Y51" s="272"/>
      <c r="Z51" s="272"/>
      <c r="AA51" s="272"/>
      <c r="AB51" s="272"/>
      <c r="AC51" s="272"/>
      <c r="AD51" s="272"/>
      <c r="AE51" s="272"/>
      <c r="AF51" s="272"/>
      <c r="AG51" s="272"/>
      <c r="AH51" s="272"/>
      <c r="AI51" s="272"/>
      <c r="AJ51" s="272"/>
      <c r="AK51" s="272"/>
      <c r="AL51" s="272"/>
      <c r="AM51" s="272"/>
      <c r="AN51" s="272"/>
      <c r="AO51" s="272"/>
      <c r="AP51" s="272"/>
      <c r="AQ51" s="272"/>
      <c r="AR51" s="272"/>
      <c r="AS51" s="272"/>
      <c r="AT51" s="272"/>
      <c r="AU51" s="272"/>
      <c r="AV51" s="272"/>
      <c r="AW51" s="272"/>
      <c r="AX51" s="272"/>
      <c r="AY51" s="272"/>
      <c r="AZ51" s="272"/>
      <c r="BA51" s="272"/>
      <c r="BB51" s="272"/>
    </row>
    <row r="52" spans="1:54" ht="30.75" customHeight="1">
      <c r="A52" s="2339" t="s">
        <v>738</v>
      </c>
      <c r="B52" s="2340"/>
      <c r="C52" s="2126"/>
      <c r="D52" s="2127"/>
      <c r="E52" s="2127"/>
      <c r="F52" s="2127"/>
      <c r="G52" s="2127"/>
      <c r="H52" s="2127"/>
      <c r="I52" s="2127"/>
      <c r="J52" s="2127"/>
      <c r="K52" s="2127"/>
      <c r="L52" s="2127"/>
      <c r="M52" s="2127"/>
      <c r="N52" s="2127"/>
      <c r="O52" s="2127"/>
      <c r="P52" s="2127"/>
      <c r="Q52" s="2127"/>
      <c r="R52" s="2127"/>
      <c r="S52" s="300"/>
      <c r="T52" s="300"/>
      <c r="U52" s="300"/>
      <c r="V52" s="272"/>
      <c r="W52" s="272"/>
      <c r="X52" s="272"/>
      <c r="Y52" s="272"/>
      <c r="Z52" s="272"/>
      <c r="AA52" s="272"/>
      <c r="AB52" s="272"/>
      <c r="AC52" s="272"/>
      <c r="AD52" s="272"/>
      <c r="AE52" s="272"/>
      <c r="AF52" s="272"/>
      <c r="AG52" s="272"/>
      <c r="AH52" s="272"/>
      <c r="AI52" s="272"/>
      <c r="AJ52" s="272"/>
      <c r="AK52" s="272"/>
      <c r="AL52" s="272"/>
      <c r="AM52" s="272"/>
      <c r="AN52" s="272"/>
      <c r="AO52" s="272"/>
      <c r="AP52" s="272"/>
      <c r="AQ52" s="272"/>
      <c r="AR52" s="272"/>
      <c r="AS52" s="272"/>
      <c r="AT52" s="272"/>
      <c r="AU52" s="272"/>
      <c r="AV52" s="272"/>
      <c r="AW52" s="272"/>
      <c r="AX52" s="272"/>
      <c r="AY52" s="272"/>
      <c r="AZ52" s="272"/>
      <c r="BA52" s="272"/>
      <c r="BB52" s="272"/>
    </row>
    <row r="53" spans="1:54" ht="32.25" customHeight="1">
      <c r="A53" s="261"/>
      <c r="B53" s="262"/>
      <c r="C53" s="260"/>
      <c r="D53" s="260"/>
      <c r="E53" s="260"/>
      <c r="F53" s="260"/>
      <c r="G53" s="260"/>
      <c r="H53" s="260"/>
      <c r="I53" s="260"/>
      <c r="J53" s="260"/>
      <c r="K53" s="260"/>
      <c r="L53" s="260"/>
      <c r="M53" s="258"/>
      <c r="N53" s="258"/>
      <c r="O53" s="258"/>
      <c r="P53" s="257"/>
      <c r="Q53" s="259"/>
      <c r="R53" s="257"/>
      <c r="S53" s="257"/>
      <c r="T53" s="259"/>
      <c r="U53" s="257"/>
      <c r="V53" s="272"/>
      <c r="W53" s="272"/>
      <c r="X53" s="272"/>
      <c r="Y53" s="27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row>
    <row r="54" spans="1:54" ht="37.5" customHeight="1">
      <c r="A54" s="2371"/>
      <c r="B54" s="2372"/>
      <c r="C54" s="2156" t="s">
        <v>412</v>
      </c>
      <c r="D54" s="2156"/>
      <c r="E54" s="2156"/>
      <c r="F54" s="2156"/>
      <c r="G54" s="2156"/>
      <c r="H54" s="2156"/>
      <c r="I54" s="2156"/>
      <c r="J54" s="2156"/>
      <c r="K54" s="2156"/>
      <c r="L54" s="2156"/>
      <c r="M54" s="2156"/>
      <c r="N54" s="2156"/>
      <c r="O54" s="2156"/>
      <c r="P54" s="2156"/>
      <c r="Q54" s="2156"/>
      <c r="R54" s="2156"/>
      <c r="S54" s="725"/>
      <c r="T54" s="725"/>
      <c r="U54" s="725"/>
      <c r="V54" s="272"/>
      <c r="W54" s="272"/>
      <c r="X54" s="272"/>
      <c r="Y54" s="272"/>
      <c r="Z54" s="272"/>
      <c r="AA54" s="272"/>
      <c r="AB54" s="272"/>
      <c r="AC54" s="272"/>
      <c r="AD54" s="272"/>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272"/>
    </row>
    <row r="55" spans="1:54" ht="37.5" customHeight="1">
      <c r="A55" s="2371"/>
      <c r="B55" s="2372"/>
      <c r="C55" s="2373" t="s">
        <v>97</v>
      </c>
      <c r="D55" s="2373"/>
      <c r="E55" s="2118"/>
      <c r="F55" s="2118"/>
      <c r="G55" s="2118"/>
      <c r="H55" s="2118"/>
      <c r="I55" s="2118"/>
      <c r="J55" s="2118"/>
      <c r="K55" s="2118"/>
      <c r="L55" s="2118"/>
      <c r="M55" s="2373" t="s">
        <v>3</v>
      </c>
      <c r="N55" s="2373"/>
      <c r="O55" s="2373"/>
      <c r="P55" s="2373"/>
      <c r="Q55" s="2373"/>
      <c r="R55" s="2373"/>
      <c r="S55" s="297"/>
      <c r="T55" s="297"/>
      <c r="U55" s="297"/>
      <c r="V55" s="272"/>
      <c r="W55" s="272"/>
      <c r="X55" s="272"/>
      <c r="Y55" s="272"/>
      <c r="Z55" s="272"/>
      <c r="AA55" s="272"/>
      <c r="AB55" s="272"/>
      <c r="AC55" s="272"/>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row>
    <row r="56" spans="1:54" s="8" customFormat="1" ht="51" customHeight="1">
      <c r="A56" s="2156" t="s">
        <v>98</v>
      </c>
      <c r="B56" s="2344"/>
      <c r="C56" s="2013" t="s">
        <v>295</v>
      </c>
      <c r="D56" s="2013"/>
      <c r="E56" s="2071"/>
      <c r="F56" s="2071"/>
      <c r="G56" s="2071"/>
      <c r="H56" s="2071"/>
      <c r="I56" s="2071"/>
      <c r="J56" s="2071"/>
      <c r="K56" s="2071"/>
      <c r="L56" s="2071"/>
      <c r="M56" s="2013" t="s">
        <v>909</v>
      </c>
      <c r="N56" s="2013"/>
      <c r="O56" s="2013" t="s">
        <v>988</v>
      </c>
      <c r="P56" s="2013"/>
      <c r="Q56" s="2013" t="s">
        <v>479</v>
      </c>
      <c r="R56" s="2013"/>
      <c r="S56" s="644" t="s">
        <v>478</v>
      </c>
      <c r="T56" s="302"/>
      <c r="U56" s="302"/>
      <c r="V56" s="272"/>
      <c r="W56" s="272"/>
      <c r="X56" s="272"/>
      <c r="Y56" s="272"/>
      <c r="Z56" s="272"/>
      <c r="AA56" s="272"/>
      <c r="AB56" s="272"/>
      <c r="AC56" s="272"/>
      <c r="AD56" s="272"/>
      <c r="AE56" s="272"/>
      <c r="AF56" s="272"/>
      <c r="AG56" s="272"/>
      <c r="AH56" s="272"/>
      <c r="AI56" s="272"/>
      <c r="AJ56" s="272"/>
      <c r="AK56" s="272"/>
      <c r="AL56" s="272"/>
      <c r="AM56" s="272"/>
      <c r="AN56" s="272"/>
      <c r="AO56" s="272"/>
      <c r="AP56" s="272"/>
      <c r="AQ56" s="272"/>
      <c r="AR56" s="272"/>
      <c r="AS56" s="272"/>
      <c r="AT56" s="272"/>
      <c r="AU56" s="272"/>
      <c r="AV56" s="272"/>
      <c r="AW56" s="272"/>
      <c r="AX56" s="272"/>
      <c r="AY56" s="272"/>
      <c r="AZ56" s="272"/>
      <c r="BA56" s="272"/>
      <c r="BB56" s="272"/>
    </row>
    <row r="57" spans="1:54" ht="39" customHeight="1">
      <c r="A57" s="2156"/>
      <c r="B57" s="2344"/>
      <c r="C57" s="2312" t="s">
        <v>910</v>
      </c>
      <c r="D57" s="2312"/>
      <c r="E57" s="2312" t="s">
        <v>911</v>
      </c>
      <c r="F57" s="2312"/>
      <c r="G57" s="2312" t="s">
        <v>912</v>
      </c>
      <c r="H57" s="2312"/>
      <c r="I57" s="2312" t="s">
        <v>913</v>
      </c>
      <c r="J57" s="2312"/>
      <c r="K57" s="2312" t="s">
        <v>914</v>
      </c>
      <c r="L57" s="2312"/>
      <c r="M57" s="731" t="s">
        <v>411</v>
      </c>
      <c r="N57" s="731" t="s">
        <v>3</v>
      </c>
      <c r="O57" s="731" t="s">
        <v>465</v>
      </c>
      <c r="P57" s="731" t="s">
        <v>3</v>
      </c>
      <c r="Q57" s="731" t="s">
        <v>480</v>
      </c>
      <c r="R57" s="732" t="s">
        <v>3</v>
      </c>
      <c r="S57" s="298"/>
      <c r="T57" s="302"/>
      <c r="U57" s="302"/>
      <c r="V57" s="272"/>
      <c r="W57" s="272"/>
      <c r="X57" s="272"/>
      <c r="Y57" s="272"/>
      <c r="Z57" s="272"/>
      <c r="AA57" s="272"/>
      <c r="AB57" s="272"/>
      <c r="AC57" s="272"/>
      <c r="AD57" s="272"/>
      <c r="AE57" s="272"/>
      <c r="AF57" s="272"/>
      <c r="AG57" s="272"/>
      <c r="AH57" s="272"/>
      <c r="AI57" s="272"/>
      <c r="AJ57" s="272"/>
      <c r="AK57" s="272"/>
      <c r="AL57" s="272"/>
      <c r="AM57" s="272"/>
      <c r="AN57" s="272"/>
      <c r="AO57" s="272"/>
      <c r="AP57" s="272"/>
      <c r="AQ57" s="272"/>
      <c r="AR57" s="272"/>
      <c r="AS57" s="272"/>
      <c r="AT57" s="272"/>
      <c r="AU57" s="272"/>
      <c r="AV57" s="272"/>
      <c r="AW57" s="272"/>
      <c r="AX57" s="272"/>
      <c r="AY57" s="272"/>
      <c r="AZ57" s="272"/>
      <c r="BA57" s="272"/>
      <c r="BB57" s="272"/>
    </row>
    <row r="58" spans="1:54" ht="40.5" customHeight="1">
      <c r="A58" s="2339" t="s">
        <v>85</v>
      </c>
      <c r="B58" s="2340"/>
      <c r="C58" s="2380"/>
      <c r="D58" s="2381"/>
      <c r="E58" s="2380"/>
      <c r="F58" s="2381"/>
      <c r="G58" s="2380"/>
      <c r="H58" s="2381"/>
      <c r="I58" s="2380"/>
      <c r="J58" s="2381"/>
      <c r="K58" s="2380"/>
      <c r="L58" s="2381"/>
      <c r="M58" s="660" t="str">
        <f>IF(C58="","",MAX(ABS(MAX(C58:L58)-AVERAGE(C58:L58))/AVERAGE(C58:L58), ABS(MIN(C58:L58)-AVERAGE(C58:L58))/AVERAGE(C58:L58)))</f>
        <v/>
      </c>
      <c r="N58" s="659" t="str">
        <f>IF(M58="","",IF(M58&lt;=15%,"Conforme","Non conforme"))</f>
        <v/>
      </c>
      <c r="O58" s="660" t="str">
        <f>IF(C58="","",MAX(ABS(MAX(C58:L58)-G58)/G58, ABS(MIN(C58:L58)-G58)/G58))</f>
        <v/>
      </c>
      <c r="P58" s="661" t="str">
        <f>IF(O58="","",IF(O58&lt;=15%,"Conforme","Non conforme"))</f>
        <v/>
      </c>
      <c r="Q58" s="660" t="str">
        <f>IF(C58="","",(2*(MAX(C58:L58)-MIN(C58:L58))/(MAX(C58:L58)+MIN(C58:L58))))</f>
        <v/>
      </c>
      <c r="R58" s="662" t="str">
        <f>IF(Q58="","",IF(Q58&lt;=30%,"Conforme","Non conforme"))</f>
        <v/>
      </c>
      <c r="S58" s="259"/>
      <c r="T58" s="303"/>
      <c r="U58" s="303"/>
      <c r="V58" s="272"/>
      <c r="W58" s="272"/>
      <c r="X58" s="272"/>
      <c r="Y58" s="272"/>
      <c r="Z58" s="272"/>
      <c r="AA58" s="272"/>
      <c r="AB58" s="272"/>
      <c r="AC58" s="272"/>
      <c r="AD58" s="272"/>
      <c r="AE58" s="272"/>
      <c r="AF58" s="272"/>
      <c r="AG58" s="272"/>
      <c r="AH58" s="272"/>
      <c r="AI58" s="272"/>
      <c r="AJ58" s="272"/>
      <c r="AK58" s="272"/>
      <c r="AL58" s="272"/>
      <c r="AM58" s="272"/>
      <c r="AN58" s="272"/>
      <c r="AO58" s="272"/>
      <c r="AP58" s="272"/>
      <c r="AQ58" s="272"/>
      <c r="AR58" s="272"/>
      <c r="AS58" s="272"/>
      <c r="AT58" s="272"/>
      <c r="AU58" s="272"/>
      <c r="AV58" s="272"/>
      <c r="AW58" s="272"/>
      <c r="AX58" s="272"/>
      <c r="AY58" s="272"/>
      <c r="AZ58" s="272"/>
      <c r="BA58" s="272"/>
      <c r="BB58" s="272"/>
    </row>
    <row r="59" spans="1:54" ht="48" customHeight="1">
      <c r="A59" s="2339" t="s">
        <v>86</v>
      </c>
      <c r="B59" s="2340"/>
      <c r="C59" s="2380"/>
      <c r="D59" s="2381"/>
      <c r="E59" s="2380"/>
      <c r="F59" s="2381"/>
      <c r="G59" s="2380"/>
      <c r="H59" s="2381"/>
      <c r="I59" s="2380"/>
      <c r="J59" s="2381"/>
      <c r="K59" s="2380"/>
      <c r="L59" s="2381"/>
      <c r="M59" s="660" t="str">
        <f>IF(C59="","",MAX(ABS(MAX(C59:L59)-AVERAGE(C59:L59))/AVERAGE(C59:L59), ABS(MIN(C59:L59)-AVERAGE(C59:L59))/AVERAGE(C59:L59)))</f>
        <v/>
      </c>
      <c r="N59" s="659" t="str">
        <f>IF(M59="","",IF(M59&lt;=15%,"Conforme","Non conforme"))</f>
        <v/>
      </c>
      <c r="O59" s="660" t="str">
        <f>IF(C59="","",MAX(ABS(MAX(C59:L59)-G59)/G59, ABS(MIN(C59:L59)-G59)/G59))</f>
        <v/>
      </c>
      <c r="P59" s="661" t="str">
        <f>IF(O59="","",IF(O59&lt;=15%,"Conforme","Non conforme"))</f>
        <v/>
      </c>
      <c r="Q59" s="660" t="str">
        <f>IF(C59="","",(2*(MAX(C59:L59)-MIN(C59:L59))/(MAX(C59:L59)+MIN(C59:L59))))</f>
        <v/>
      </c>
      <c r="R59" s="662" t="str">
        <f>IF(Q59="","",IF(Q59&lt;=30%,"Conforme","Non conforme"))</f>
        <v/>
      </c>
      <c r="S59" s="259"/>
      <c r="T59" s="303"/>
      <c r="U59" s="303"/>
      <c r="V59" s="272"/>
      <c r="W59" s="272"/>
      <c r="X59" s="272"/>
      <c r="Y59" s="272"/>
      <c r="Z59" s="272"/>
      <c r="AA59" s="272"/>
      <c r="AB59" s="272"/>
      <c r="AC59" s="272"/>
      <c r="AD59" s="272"/>
      <c r="AE59" s="272"/>
      <c r="AF59" s="272"/>
      <c r="AG59" s="272"/>
      <c r="AH59" s="272"/>
      <c r="AI59" s="272"/>
      <c r="AJ59" s="272"/>
      <c r="AK59" s="272"/>
      <c r="AL59" s="272"/>
      <c r="AM59" s="272"/>
      <c r="AN59" s="272"/>
      <c r="AO59" s="272"/>
      <c r="AP59" s="272"/>
      <c r="AQ59" s="272"/>
      <c r="AR59" s="272"/>
      <c r="AS59" s="272"/>
      <c r="AT59" s="272"/>
      <c r="AU59" s="272"/>
      <c r="AV59" s="272"/>
      <c r="AW59" s="272"/>
      <c r="AX59" s="272"/>
      <c r="AY59" s="272"/>
      <c r="AZ59" s="272"/>
      <c r="BA59" s="272"/>
      <c r="BB59" s="272"/>
    </row>
    <row r="60" spans="1:54" ht="53.25" customHeight="1">
      <c r="A60" s="2339" t="s">
        <v>607</v>
      </c>
      <c r="B60" s="2340"/>
      <c r="C60" s="2379"/>
      <c r="D60" s="2379"/>
      <c r="E60" s="2379"/>
      <c r="F60" s="2379"/>
      <c r="G60" s="2379"/>
      <c r="H60" s="2379"/>
      <c r="I60" s="2379"/>
      <c r="J60" s="2379"/>
      <c r="K60" s="2379"/>
      <c r="L60" s="2379"/>
      <c r="M60" s="2379"/>
      <c r="N60" s="2379"/>
      <c r="O60" s="2379"/>
      <c r="P60" s="2379"/>
      <c r="Q60" s="2379"/>
      <c r="R60" s="2187"/>
      <c r="S60" s="300"/>
      <c r="T60" s="300"/>
      <c r="U60" s="300"/>
      <c r="V60" s="272"/>
      <c r="W60" s="272"/>
      <c r="X60" s="272"/>
      <c r="Y60" s="272"/>
      <c r="Z60" s="272"/>
      <c r="AA60" s="272"/>
      <c r="AB60" s="272"/>
      <c r="AC60" s="272"/>
      <c r="AD60" s="272"/>
      <c r="AE60" s="272"/>
      <c r="AF60" s="272"/>
      <c r="AG60" s="272"/>
      <c r="AH60" s="272"/>
      <c r="AI60" s="272"/>
      <c r="AJ60" s="272"/>
      <c r="AK60" s="272"/>
      <c r="AL60" s="272"/>
      <c r="AM60" s="272"/>
      <c r="AN60" s="272"/>
      <c r="AO60" s="272"/>
      <c r="AP60" s="272"/>
      <c r="AQ60" s="272"/>
      <c r="AR60" s="272"/>
      <c r="AS60" s="272"/>
      <c r="AT60" s="272"/>
      <c r="AU60" s="272"/>
      <c r="AV60" s="272"/>
      <c r="AW60" s="272"/>
      <c r="AX60" s="272"/>
      <c r="AY60" s="272"/>
      <c r="AZ60" s="272"/>
      <c r="BA60" s="272"/>
      <c r="BB60" s="272"/>
    </row>
    <row r="61" spans="1:54" ht="30" customHeight="1">
      <c r="A61" s="2339" t="s">
        <v>71</v>
      </c>
      <c r="B61" s="2340"/>
      <c r="C61" s="2126"/>
      <c r="D61" s="2127"/>
      <c r="E61" s="2127"/>
      <c r="F61" s="2127"/>
      <c r="G61" s="2127"/>
      <c r="H61" s="2127"/>
      <c r="I61" s="2127"/>
      <c r="J61" s="2127"/>
      <c r="K61" s="2127"/>
      <c r="L61" s="2127"/>
      <c r="M61" s="2127"/>
      <c r="N61" s="2127"/>
      <c r="O61" s="2127"/>
      <c r="P61" s="2127"/>
      <c r="Q61" s="2127"/>
      <c r="R61" s="2127"/>
      <c r="S61" s="2382"/>
      <c r="T61" s="2382"/>
      <c r="U61" s="2382"/>
      <c r="V61" s="272"/>
      <c r="W61" s="272"/>
      <c r="X61" s="272"/>
      <c r="Y61" s="272"/>
      <c r="Z61" s="272"/>
      <c r="AA61" s="272"/>
      <c r="AB61" s="272"/>
      <c r="AC61" s="272"/>
      <c r="AD61" s="272"/>
      <c r="AE61" s="272"/>
      <c r="AF61" s="272"/>
      <c r="AG61" s="272"/>
      <c r="AH61" s="272"/>
      <c r="AI61" s="272"/>
      <c r="AJ61" s="272"/>
      <c r="AK61" s="272"/>
      <c r="AL61" s="272"/>
      <c r="AM61" s="272"/>
      <c r="AN61" s="272"/>
      <c r="AO61" s="272"/>
      <c r="AP61" s="272"/>
      <c r="AQ61" s="272"/>
      <c r="AR61" s="272"/>
      <c r="AS61" s="272"/>
      <c r="AT61" s="272"/>
      <c r="AU61" s="272"/>
      <c r="AV61" s="272"/>
      <c r="AW61" s="272"/>
      <c r="AX61" s="272"/>
      <c r="AY61" s="272"/>
      <c r="AZ61" s="272"/>
      <c r="BA61" s="272"/>
      <c r="BB61" s="272"/>
    </row>
    <row r="62" spans="1:54" ht="30" customHeight="1">
      <c r="A62" s="254"/>
      <c r="B62" s="254"/>
      <c r="C62" s="254"/>
      <c r="D62" s="254"/>
      <c r="V62" s="272"/>
      <c r="W62" s="272"/>
      <c r="X62" s="272"/>
      <c r="Y62" s="272"/>
      <c r="Z62" s="272"/>
      <c r="AA62" s="272"/>
      <c r="AB62" s="272"/>
      <c r="AC62" s="272"/>
      <c r="AD62" s="272"/>
      <c r="AE62" s="272"/>
      <c r="AF62" s="272"/>
      <c r="AG62" s="272"/>
      <c r="AH62" s="272"/>
      <c r="AI62" s="272"/>
      <c r="AJ62" s="272"/>
      <c r="AK62" s="272"/>
      <c r="AL62" s="272"/>
      <c r="AM62" s="272"/>
      <c r="AN62" s="272"/>
      <c r="AO62" s="272"/>
      <c r="AP62" s="272"/>
      <c r="AQ62" s="272"/>
      <c r="AR62" s="272"/>
      <c r="AS62" s="272"/>
      <c r="AT62" s="272"/>
      <c r="AU62" s="272"/>
      <c r="AV62" s="272"/>
      <c r="AW62" s="272"/>
      <c r="AX62" s="272"/>
      <c r="AY62" s="272"/>
      <c r="AZ62" s="272"/>
      <c r="BA62" s="272"/>
      <c r="BB62" s="272"/>
    </row>
    <row r="63" spans="1:54" ht="37.5" customHeight="1">
      <c r="A63" s="2383" t="s">
        <v>915</v>
      </c>
      <c r="B63" s="2383"/>
      <c r="C63" s="2383"/>
      <c r="D63" s="2383"/>
      <c r="E63" s="2384"/>
      <c r="F63" s="493"/>
      <c r="G63" s="268"/>
      <c r="H63" s="265"/>
      <c r="I63" s="268"/>
      <c r="J63" s="265"/>
      <c r="K63" s="264"/>
      <c r="L63" s="266"/>
      <c r="M63" s="266"/>
      <c r="N63" s="266"/>
      <c r="O63" s="266"/>
      <c r="P63" s="266"/>
      <c r="Q63" s="266"/>
      <c r="V63" s="272"/>
      <c r="W63" s="272"/>
      <c r="X63" s="272"/>
      <c r="Y63" s="272"/>
      <c r="Z63" s="272"/>
      <c r="AA63" s="272"/>
      <c r="AB63" s="272"/>
      <c r="AC63" s="272"/>
      <c r="AD63" s="272"/>
      <c r="AE63" s="272"/>
      <c r="AF63" s="272"/>
      <c r="AG63" s="272"/>
      <c r="AH63" s="272"/>
      <c r="AI63" s="272"/>
      <c r="AJ63" s="272"/>
      <c r="AK63" s="272"/>
      <c r="AL63" s="272"/>
      <c r="AM63" s="272"/>
      <c r="AN63" s="272"/>
      <c r="AO63" s="272"/>
      <c r="AP63" s="272"/>
      <c r="AQ63" s="272"/>
      <c r="AR63" s="272"/>
      <c r="AS63" s="272"/>
      <c r="AT63" s="272"/>
      <c r="AU63" s="272"/>
      <c r="AV63" s="272"/>
      <c r="AW63" s="272"/>
      <c r="AX63" s="272"/>
      <c r="AY63" s="272"/>
      <c r="AZ63" s="272"/>
      <c r="BA63" s="272"/>
      <c r="BB63" s="272"/>
    </row>
    <row r="64" spans="1:54" ht="37.5" customHeight="1">
      <c r="A64" s="2385" t="s">
        <v>1054</v>
      </c>
      <c r="B64" s="1800"/>
      <c r="C64" s="1800"/>
      <c r="D64" s="1800"/>
      <c r="E64" s="1800"/>
      <c r="F64" s="1800"/>
      <c r="G64" s="1800"/>
      <c r="H64" s="1800"/>
      <c r="I64" s="1800"/>
      <c r="J64" s="1800"/>
      <c r="K64" s="1800"/>
      <c r="L64" s="1800"/>
      <c r="M64" s="1800"/>
      <c r="N64" s="1800"/>
      <c r="O64" s="1800"/>
      <c r="P64" s="1800"/>
      <c r="Q64" s="220"/>
      <c r="V64" s="272"/>
      <c r="W64" s="272"/>
      <c r="X64" s="272"/>
      <c r="Y64" s="272"/>
      <c r="Z64" s="272"/>
      <c r="AA64" s="272"/>
      <c r="AB64" s="272"/>
      <c r="AC64" s="272"/>
      <c r="AD64" s="272"/>
      <c r="AE64" s="272"/>
      <c r="AF64" s="272"/>
      <c r="AG64" s="272"/>
      <c r="AH64" s="272"/>
      <c r="AI64" s="272"/>
      <c r="AJ64" s="272"/>
      <c r="AK64" s="272"/>
      <c r="AL64" s="272"/>
      <c r="AM64" s="272"/>
      <c r="AN64" s="272"/>
      <c r="AO64" s="272"/>
      <c r="AP64" s="272"/>
      <c r="AQ64" s="272"/>
      <c r="AR64" s="272"/>
      <c r="AS64" s="272"/>
      <c r="AT64" s="272"/>
      <c r="AU64" s="272"/>
      <c r="AV64" s="272"/>
      <c r="AW64" s="272"/>
      <c r="AX64" s="272"/>
      <c r="AY64" s="272"/>
      <c r="AZ64" s="272"/>
      <c r="BA64" s="272"/>
      <c r="BB64" s="272"/>
    </row>
    <row r="65" spans="1:54" ht="34.5" customHeight="1">
      <c r="A65" s="2111"/>
      <c r="B65" s="2111"/>
      <c r="C65" s="2111"/>
      <c r="D65" s="2386"/>
      <c r="E65" s="2387" t="s">
        <v>102</v>
      </c>
      <c r="F65" s="2142"/>
      <c r="G65" s="2142"/>
      <c r="H65" s="2142"/>
      <c r="I65" s="2142"/>
      <c r="J65" s="2142"/>
      <c r="K65" s="2387" t="s">
        <v>94</v>
      </c>
      <c r="L65" s="2142"/>
      <c r="M65" s="2142"/>
      <c r="N65" s="2142"/>
      <c r="O65" s="2142"/>
      <c r="P65" s="2388"/>
      <c r="Q65" s="726"/>
      <c r="V65" s="272"/>
      <c r="W65" s="272"/>
      <c r="X65" s="272"/>
      <c r="Y65" s="272"/>
      <c r="Z65" s="272"/>
      <c r="AA65" s="272"/>
      <c r="AB65" s="272"/>
      <c r="AC65" s="272"/>
      <c r="AD65" s="272"/>
      <c r="AE65" s="272"/>
      <c r="AF65" s="272"/>
      <c r="AG65" s="272"/>
      <c r="AH65" s="272"/>
      <c r="AI65" s="272"/>
      <c r="AJ65" s="272"/>
      <c r="AK65" s="272"/>
      <c r="AL65" s="272"/>
      <c r="AM65" s="272"/>
      <c r="AN65" s="272"/>
      <c r="AO65" s="272"/>
      <c r="AP65" s="272"/>
      <c r="AQ65" s="272"/>
      <c r="AR65" s="272"/>
      <c r="AS65" s="272"/>
      <c r="AT65" s="272"/>
      <c r="AU65" s="272"/>
      <c r="AV65" s="272"/>
      <c r="AW65" s="272"/>
      <c r="AX65" s="272"/>
      <c r="AY65" s="272"/>
      <c r="AZ65" s="272"/>
      <c r="BA65" s="272"/>
      <c r="BB65" s="272"/>
    </row>
    <row r="66" spans="1:54" ht="53.25" customHeight="1">
      <c r="A66" s="2389" t="s">
        <v>103</v>
      </c>
      <c r="B66" s="2389"/>
      <c r="C66" s="2389" t="s">
        <v>104</v>
      </c>
      <c r="D66" s="2390"/>
      <c r="E66" s="2391" t="s">
        <v>419</v>
      </c>
      <c r="F66" s="2392"/>
      <c r="G66" s="2391" t="s">
        <v>916</v>
      </c>
      <c r="H66" s="2391"/>
      <c r="I66" s="2391" t="s">
        <v>1052</v>
      </c>
      <c r="J66" s="2391"/>
      <c r="K66" s="2391" t="s">
        <v>419</v>
      </c>
      <c r="L66" s="2392"/>
      <c r="M66" s="2391" t="s">
        <v>917</v>
      </c>
      <c r="N66" s="2391"/>
      <c r="O66" s="2391" t="s">
        <v>1053</v>
      </c>
      <c r="P66" s="2393"/>
      <c r="Q66" s="221"/>
      <c r="V66" s="272"/>
      <c r="W66" s="272"/>
      <c r="X66" s="272"/>
      <c r="Y66" s="272"/>
      <c r="Z66" s="272"/>
      <c r="AA66" s="272"/>
      <c r="AB66" s="272"/>
      <c r="AC66" s="272"/>
      <c r="AD66" s="272"/>
      <c r="AE66" s="272"/>
      <c r="AF66" s="272"/>
      <c r="AG66" s="272"/>
      <c r="AH66" s="272"/>
      <c r="AI66" s="272"/>
      <c r="AJ66" s="272"/>
      <c r="AK66" s="272"/>
      <c r="AL66" s="272"/>
      <c r="AM66" s="272"/>
      <c r="AN66" s="272"/>
      <c r="AO66" s="272"/>
      <c r="AP66" s="272"/>
      <c r="AQ66" s="272"/>
      <c r="AR66" s="272"/>
      <c r="AS66" s="272"/>
      <c r="AT66" s="272"/>
      <c r="AU66" s="272"/>
      <c r="AV66" s="272"/>
      <c r="AW66" s="272"/>
      <c r="AX66" s="272"/>
      <c r="AY66" s="272"/>
      <c r="AZ66" s="272"/>
      <c r="BA66" s="272"/>
      <c r="BB66" s="272"/>
    </row>
    <row r="67" spans="1:54" s="311" customFormat="1" ht="31.5" customHeight="1">
      <c r="A67" s="2389">
        <v>1</v>
      </c>
      <c r="B67" s="2389"/>
      <c r="C67" s="2389">
        <v>0</v>
      </c>
      <c r="D67" s="2390"/>
      <c r="E67" s="2378"/>
      <c r="F67" s="2378"/>
      <c r="G67" s="2396"/>
      <c r="H67" s="2397"/>
      <c r="I67" s="2396"/>
      <c r="J67" s="2397"/>
      <c r="K67" s="2378"/>
      <c r="L67" s="2378"/>
      <c r="M67" s="2396"/>
      <c r="N67" s="2397"/>
      <c r="O67" s="2396"/>
      <c r="P67" s="2398"/>
      <c r="Q67" s="221"/>
      <c r="R67" s="6"/>
      <c r="S67" s="6"/>
      <c r="T67" s="6"/>
      <c r="U67" s="6"/>
      <c r="V67" s="272"/>
      <c r="W67" s="272"/>
      <c r="X67" s="272"/>
      <c r="Y67" s="272"/>
      <c r="Z67" s="272"/>
      <c r="AA67" s="272"/>
      <c r="AB67" s="272"/>
      <c r="AC67" s="272"/>
      <c r="AD67" s="272"/>
      <c r="AE67" s="272"/>
      <c r="AF67" s="272"/>
      <c r="AG67" s="272"/>
      <c r="AH67" s="272"/>
      <c r="AI67" s="272"/>
      <c r="AJ67" s="272"/>
      <c r="AK67" s="272"/>
      <c r="AL67" s="272"/>
      <c r="AM67" s="272"/>
      <c r="AN67" s="272"/>
      <c r="AO67" s="272"/>
      <c r="AP67" s="272"/>
      <c r="AQ67" s="272"/>
      <c r="AR67" s="272"/>
      <c r="AS67" s="272"/>
      <c r="AT67" s="272"/>
      <c r="AU67" s="272"/>
      <c r="AV67" s="272"/>
      <c r="AW67" s="272"/>
      <c r="AX67" s="272"/>
      <c r="AY67" s="272"/>
      <c r="AZ67" s="272"/>
      <c r="BA67" s="272"/>
      <c r="BB67" s="272"/>
    </row>
    <row r="68" spans="1:54" s="311" customFormat="1" ht="18.75" customHeight="1">
      <c r="A68" s="2389">
        <f t="shared" ref="A68:A84" si="0">A67+1</f>
        <v>2</v>
      </c>
      <c r="B68" s="2389"/>
      <c r="C68" s="2389">
        <f t="shared" ref="C68:C84" si="1">C67+240</f>
        <v>240</v>
      </c>
      <c r="D68" s="2390"/>
      <c r="E68" s="2378"/>
      <c r="F68" s="2378"/>
      <c r="G68" s="2401" t="str">
        <f>IF($E$84="","",(ABS($E98-J98)/$E98))</f>
        <v/>
      </c>
      <c r="H68" s="2402"/>
      <c r="I68" s="2403" t="str">
        <f>IF($E$84="","",IF(G68&gt;$F$96,"non","oui"))</f>
        <v/>
      </c>
      <c r="J68" s="1185"/>
      <c r="K68" s="2378"/>
      <c r="L68" s="2378"/>
      <c r="M68" s="2401" t="str">
        <f t="shared" ref="M68:M84" si="2">IF($K$84="","",(ABS($E98-M98)/$E98))</f>
        <v/>
      </c>
      <c r="N68" s="2402"/>
      <c r="O68" s="2404" t="str">
        <f>IF($K$84="","",IF(M68&gt;$F$96,"non","oui"))</f>
        <v/>
      </c>
      <c r="P68" s="2405"/>
      <c r="Q68" s="222"/>
      <c r="R68" s="6"/>
      <c r="S68" s="6"/>
      <c r="T68" s="6"/>
      <c r="U68" s="6"/>
      <c r="V68" s="272"/>
      <c r="W68" s="272"/>
      <c r="X68" s="272"/>
      <c r="Y68" s="272"/>
      <c r="Z68" s="272"/>
      <c r="AA68" s="272"/>
      <c r="AB68" s="272"/>
      <c r="AC68" s="272"/>
      <c r="AD68" s="272"/>
      <c r="AE68" s="272"/>
      <c r="AF68" s="272"/>
      <c r="AG68" s="272"/>
      <c r="AH68" s="272"/>
      <c r="AI68" s="272"/>
      <c r="AJ68" s="272"/>
      <c r="AK68" s="272"/>
      <c r="AL68" s="272"/>
      <c r="AM68" s="272"/>
      <c r="AN68" s="272"/>
      <c r="AO68" s="272"/>
      <c r="AP68" s="272"/>
      <c r="AQ68" s="272"/>
      <c r="AR68" s="272"/>
      <c r="AS68" s="272"/>
      <c r="AT68" s="272"/>
      <c r="AU68" s="272"/>
      <c r="AV68" s="272"/>
      <c r="AW68" s="272"/>
      <c r="AX68" s="272"/>
      <c r="AY68" s="272"/>
      <c r="AZ68" s="272"/>
      <c r="BA68" s="272"/>
      <c r="BB68" s="272"/>
    </row>
    <row r="69" spans="1:54" s="311" customFormat="1" ht="18.75" customHeight="1">
      <c r="A69" s="2389">
        <f t="shared" si="0"/>
        <v>3</v>
      </c>
      <c r="B69" s="2389"/>
      <c r="C69" s="2389">
        <f t="shared" si="1"/>
        <v>480</v>
      </c>
      <c r="D69" s="2390"/>
      <c r="E69" s="2378"/>
      <c r="F69" s="2378"/>
      <c r="G69" s="2401" t="str">
        <f t="shared" ref="G69:G84" si="3">IF($E$84="","",(ABS($E99-J99)/$E99))</f>
        <v/>
      </c>
      <c r="H69" s="2402"/>
      <c r="I69" s="2403" t="str">
        <f t="shared" ref="I69:I84" si="4">IF($E$84="","",IF(G69&gt;$F$96,"non","oui"))</f>
        <v/>
      </c>
      <c r="J69" s="1185"/>
      <c r="K69" s="2378"/>
      <c r="L69" s="2378"/>
      <c r="M69" s="2401" t="str">
        <f t="shared" si="2"/>
        <v/>
      </c>
      <c r="N69" s="2402"/>
      <c r="O69" s="2404" t="str">
        <f t="shared" ref="O69:O84" si="5">IF($K$84="","",IF(M69&gt;$F$96,"non","oui"))</f>
        <v/>
      </c>
      <c r="P69" s="2405"/>
      <c r="Q69" s="222"/>
      <c r="R69" s="6"/>
      <c r="S69" s="6"/>
      <c r="T69" s="6"/>
      <c r="U69" s="6"/>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c r="AY69" s="272"/>
      <c r="AZ69" s="272"/>
      <c r="BA69" s="272"/>
      <c r="BB69" s="272"/>
    </row>
    <row r="70" spans="1:54" s="311" customFormat="1" ht="18.75" customHeight="1">
      <c r="A70" s="2389">
        <f t="shared" si="0"/>
        <v>4</v>
      </c>
      <c r="B70" s="2389"/>
      <c r="C70" s="2389">
        <f t="shared" si="1"/>
        <v>720</v>
      </c>
      <c r="D70" s="2390"/>
      <c r="E70" s="2378"/>
      <c r="F70" s="2378"/>
      <c r="G70" s="2401" t="str">
        <f t="shared" si="3"/>
        <v/>
      </c>
      <c r="H70" s="2402"/>
      <c r="I70" s="2403" t="str">
        <f t="shared" si="4"/>
        <v/>
      </c>
      <c r="J70" s="1185"/>
      <c r="K70" s="2378"/>
      <c r="L70" s="2378"/>
      <c r="M70" s="2401" t="str">
        <f t="shared" si="2"/>
        <v/>
      </c>
      <c r="N70" s="2402"/>
      <c r="O70" s="2404" t="str">
        <f t="shared" si="5"/>
        <v/>
      </c>
      <c r="P70" s="2405"/>
      <c r="Q70" s="222"/>
      <c r="R70" s="6"/>
      <c r="S70" s="6"/>
      <c r="T70" s="6"/>
      <c r="U70" s="6"/>
      <c r="V70" s="272"/>
      <c r="W70" s="272"/>
      <c r="X70" s="272"/>
      <c r="Y70" s="272"/>
      <c r="Z70" s="272"/>
      <c r="AA70" s="272"/>
      <c r="AB70" s="272"/>
      <c r="AC70" s="272"/>
      <c r="AD70" s="272"/>
      <c r="AE70" s="272"/>
      <c r="AF70" s="272"/>
      <c r="AG70" s="272"/>
      <c r="AH70" s="272"/>
      <c r="AI70" s="272"/>
      <c r="AJ70" s="272"/>
      <c r="AK70" s="272"/>
      <c r="AL70" s="272"/>
      <c r="AM70" s="272"/>
      <c r="AN70" s="272"/>
      <c r="AO70" s="272"/>
      <c r="AP70" s="272"/>
      <c r="AQ70" s="272"/>
      <c r="AR70" s="272"/>
      <c r="AS70" s="272"/>
      <c r="AT70" s="272"/>
      <c r="AU70" s="272"/>
      <c r="AV70" s="272"/>
      <c r="AW70" s="272"/>
      <c r="AX70" s="272"/>
      <c r="AY70" s="272"/>
      <c r="AZ70" s="272"/>
      <c r="BA70" s="272"/>
      <c r="BB70" s="272"/>
    </row>
    <row r="71" spans="1:54" s="311" customFormat="1" ht="18.75" customHeight="1">
      <c r="A71" s="2389">
        <f t="shared" si="0"/>
        <v>5</v>
      </c>
      <c r="B71" s="2389"/>
      <c r="C71" s="2389">
        <f t="shared" si="1"/>
        <v>960</v>
      </c>
      <c r="D71" s="2390"/>
      <c r="E71" s="2378"/>
      <c r="F71" s="2378"/>
      <c r="G71" s="2401" t="str">
        <f t="shared" si="3"/>
        <v/>
      </c>
      <c r="H71" s="2402"/>
      <c r="I71" s="2403" t="str">
        <f t="shared" si="4"/>
        <v/>
      </c>
      <c r="J71" s="1185"/>
      <c r="K71" s="2378"/>
      <c r="L71" s="2378"/>
      <c r="M71" s="2401" t="str">
        <f t="shared" si="2"/>
        <v/>
      </c>
      <c r="N71" s="2402"/>
      <c r="O71" s="2404" t="str">
        <f t="shared" si="5"/>
        <v/>
      </c>
      <c r="P71" s="2405"/>
      <c r="Q71" s="222"/>
      <c r="R71" s="6"/>
      <c r="S71" s="6"/>
      <c r="T71" s="6"/>
      <c r="U71" s="6"/>
      <c r="V71" s="272"/>
      <c r="W71" s="272"/>
      <c r="X71" s="272"/>
      <c r="Y71" s="272"/>
      <c r="Z71" s="272"/>
      <c r="AA71" s="272"/>
      <c r="AB71" s="272"/>
      <c r="AC71" s="272"/>
      <c r="AD71" s="272"/>
      <c r="AE71" s="272"/>
      <c r="AF71" s="272"/>
      <c r="AG71" s="272"/>
      <c r="AH71" s="272"/>
      <c r="AI71" s="272"/>
      <c r="AJ71" s="272"/>
      <c r="AK71" s="272"/>
      <c r="AL71" s="272"/>
      <c r="AM71" s="272"/>
      <c r="AN71" s="272"/>
      <c r="AO71" s="272"/>
      <c r="AP71" s="272"/>
      <c r="AQ71" s="272"/>
      <c r="AR71" s="272"/>
      <c r="AS71" s="272"/>
      <c r="AT71" s="272"/>
      <c r="AU71" s="272"/>
      <c r="AV71" s="272"/>
      <c r="AW71" s="272"/>
      <c r="AX71" s="272"/>
      <c r="AY71" s="272"/>
      <c r="AZ71" s="272"/>
      <c r="BA71" s="272"/>
      <c r="BB71" s="272"/>
    </row>
    <row r="72" spans="1:54" s="311" customFormat="1" ht="18.75" customHeight="1">
      <c r="A72" s="2389">
        <f t="shared" si="0"/>
        <v>6</v>
      </c>
      <c r="B72" s="2389"/>
      <c r="C72" s="2389">
        <f t="shared" si="1"/>
        <v>1200</v>
      </c>
      <c r="D72" s="2390"/>
      <c r="E72" s="2378"/>
      <c r="F72" s="2378"/>
      <c r="G72" s="2401" t="str">
        <f t="shared" si="3"/>
        <v/>
      </c>
      <c r="H72" s="2402"/>
      <c r="I72" s="2403" t="str">
        <f t="shared" si="4"/>
        <v/>
      </c>
      <c r="J72" s="1185"/>
      <c r="K72" s="2378"/>
      <c r="L72" s="2378"/>
      <c r="M72" s="2401" t="str">
        <f t="shared" si="2"/>
        <v/>
      </c>
      <c r="N72" s="2402"/>
      <c r="O72" s="2404" t="str">
        <f t="shared" si="5"/>
        <v/>
      </c>
      <c r="P72" s="2405"/>
      <c r="Q72" s="222"/>
      <c r="R72" s="6"/>
      <c r="S72" s="6"/>
      <c r="T72" s="6"/>
      <c r="U72" s="6"/>
      <c r="V72" s="272"/>
      <c r="W72" s="272"/>
      <c r="X72" s="272"/>
      <c r="Y72" s="272"/>
      <c r="Z72" s="272"/>
      <c r="AA72" s="272"/>
      <c r="AB72" s="272"/>
      <c r="AC72" s="272"/>
      <c r="AD72" s="272"/>
      <c r="AE72" s="272"/>
      <c r="AF72" s="272"/>
      <c r="AG72" s="272"/>
      <c r="AH72" s="272"/>
      <c r="AI72" s="272"/>
      <c r="AJ72" s="272"/>
      <c r="AK72" s="272"/>
      <c r="AL72" s="272"/>
      <c r="AM72" s="272"/>
      <c r="AN72" s="272"/>
      <c r="AO72" s="272"/>
      <c r="AP72" s="272"/>
      <c r="AQ72" s="272"/>
      <c r="AR72" s="272"/>
      <c r="AS72" s="272"/>
      <c r="AT72" s="272"/>
      <c r="AU72" s="272"/>
      <c r="AV72" s="272"/>
      <c r="AW72" s="272"/>
      <c r="AX72" s="272"/>
      <c r="AY72" s="272"/>
      <c r="AZ72" s="272"/>
      <c r="BA72" s="272"/>
      <c r="BB72" s="272"/>
    </row>
    <row r="73" spans="1:54" s="311" customFormat="1" ht="18.75" customHeight="1">
      <c r="A73" s="2389">
        <f t="shared" si="0"/>
        <v>7</v>
      </c>
      <c r="B73" s="2389"/>
      <c r="C73" s="2389">
        <f t="shared" si="1"/>
        <v>1440</v>
      </c>
      <c r="D73" s="2390"/>
      <c r="E73" s="2378"/>
      <c r="F73" s="2378"/>
      <c r="G73" s="2401" t="str">
        <f t="shared" si="3"/>
        <v/>
      </c>
      <c r="H73" s="2402"/>
      <c r="I73" s="2403" t="str">
        <f t="shared" si="4"/>
        <v/>
      </c>
      <c r="J73" s="1185"/>
      <c r="K73" s="2378"/>
      <c r="L73" s="2378"/>
      <c r="M73" s="2401" t="str">
        <f t="shared" si="2"/>
        <v/>
      </c>
      <c r="N73" s="2402"/>
      <c r="O73" s="2404" t="str">
        <f t="shared" si="5"/>
        <v/>
      </c>
      <c r="P73" s="2405"/>
      <c r="Q73" s="222"/>
      <c r="R73" s="6"/>
      <c r="S73" s="6"/>
      <c r="T73" s="6"/>
      <c r="U73" s="6"/>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c r="AT73" s="272"/>
      <c r="AU73" s="272"/>
      <c r="AV73" s="272"/>
      <c r="AW73" s="272"/>
      <c r="AX73" s="272"/>
      <c r="AY73" s="272"/>
      <c r="AZ73" s="272"/>
      <c r="BA73" s="272"/>
      <c r="BB73" s="272"/>
    </row>
    <row r="74" spans="1:54" s="311" customFormat="1" ht="18.75" customHeight="1">
      <c r="A74" s="2389">
        <f t="shared" si="0"/>
        <v>8</v>
      </c>
      <c r="B74" s="2389"/>
      <c r="C74" s="2389">
        <f t="shared" si="1"/>
        <v>1680</v>
      </c>
      <c r="D74" s="2390"/>
      <c r="E74" s="2378"/>
      <c r="F74" s="2378"/>
      <c r="G74" s="2401" t="str">
        <f t="shared" si="3"/>
        <v/>
      </c>
      <c r="H74" s="2402"/>
      <c r="I74" s="2403" t="str">
        <f t="shared" si="4"/>
        <v/>
      </c>
      <c r="J74" s="1185"/>
      <c r="K74" s="2378"/>
      <c r="L74" s="2378"/>
      <c r="M74" s="2401" t="str">
        <f t="shared" si="2"/>
        <v/>
      </c>
      <c r="N74" s="2402"/>
      <c r="O74" s="2404" t="str">
        <f t="shared" si="5"/>
        <v/>
      </c>
      <c r="P74" s="2405"/>
      <c r="Q74" s="222"/>
      <c r="R74" s="6"/>
      <c r="S74" s="6"/>
      <c r="T74" s="6"/>
      <c r="U74" s="6"/>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c r="AT74" s="272"/>
      <c r="AU74" s="272"/>
      <c r="AV74" s="272"/>
      <c r="AW74" s="272"/>
      <c r="AX74" s="272"/>
      <c r="AY74" s="272"/>
      <c r="AZ74" s="272"/>
      <c r="BA74" s="272"/>
      <c r="BB74" s="272"/>
    </row>
    <row r="75" spans="1:54" s="311" customFormat="1" ht="18.75" customHeight="1">
      <c r="A75" s="2389">
        <f t="shared" si="0"/>
        <v>9</v>
      </c>
      <c r="B75" s="2389"/>
      <c r="C75" s="2389">
        <f t="shared" si="1"/>
        <v>1920</v>
      </c>
      <c r="D75" s="2390"/>
      <c r="E75" s="2378"/>
      <c r="F75" s="2378"/>
      <c r="G75" s="2401" t="str">
        <f t="shared" si="3"/>
        <v/>
      </c>
      <c r="H75" s="2402"/>
      <c r="I75" s="2403" t="str">
        <f t="shared" si="4"/>
        <v/>
      </c>
      <c r="J75" s="1185"/>
      <c r="K75" s="2378"/>
      <c r="L75" s="2378"/>
      <c r="M75" s="2401" t="str">
        <f t="shared" si="2"/>
        <v/>
      </c>
      <c r="N75" s="2402"/>
      <c r="O75" s="2404" t="str">
        <f t="shared" si="5"/>
        <v/>
      </c>
      <c r="P75" s="2405"/>
      <c r="Q75" s="222"/>
      <c r="R75" s="6"/>
      <c r="S75" s="6"/>
      <c r="T75" s="6"/>
      <c r="U75" s="6"/>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c r="AT75" s="272"/>
      <c r="AU75" s="272"/>
      <c r="AV75" s="272"/>
      <c r="AW75" s="272"/>
      <c r="AX75" s="272"/>
      <c r="AY75" s="272"/>
      <c r="AZ75" s="272"/>
      <c r="BA75" s="272"/>
      <c r="BB75" s="272"/>
    </row>
    <row r="76" spans="1:54" s="311" customFormat="1" ht="18.75" customHeight="1">
      <c r="A76" s="2389">
        <f t="shared" si="0"/>
        <v>10</v>
      </c>
      <c r="B76" s="2389"/>
      <c r="C76" s="2389">
        <f t="shared" si="1"/>
        <v>2160</v>
      </c>
      <c r="D76" s="2390"/>
      <c r="E76" s="2378"/>
      <c r="F76" s="2378"/>
      <c r="G76" s="2401" t="str">
        <f t="shared" si="3"/>
        <v/>
      </c>
      <c r="H76" s="2402"/>
      <c r="I76" s="2403" t="str">
        <f t="shared" si="4"/>
        <v/>
      </c>
      <c r="J76" s="1185"/>
      <c r="K76" s="2378"/>
      <c r="L76" s="2378"/>
      <c r="M76" s="2401" t="str">
        <f t="shared" si="2"/>
        <v/>
      </c>
      <c r="N76" s="2402"/>
      <c r="O76" s="2404" t="str">
        <f t="shared" si="5"/>
        <v/>
      </c>
      <c r="P76" s="2405"/>
      <c r="Q76" s="222"/>
      <c r="R76" s="6"/>
      <c r="S76" s="6"/>
      <c r="T76" s="6"/>
      <c r="U76" s="6"/>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c r="AT76" s="272"/>
      <c r="AU76" s="272"/>
      <c r="AV76" s="272"/>
      <c r="AW76" s="272"/>
      <c r="AX76" s="272"/>
      <c r="AY76" s="272"/>
      <c r="AZ76" s="272"/>
      <c r="BA76" s="272"/>
      <c r="BB76" s="272"/>
    </row>
    <row r="77" spans="1:54" s="311" customFormat="1" ht="18.75" customHeight="1">
      <c r="A77" s="2389">
        <f t="shared" si="0"/>
        <v>11</v>
      </c>
      <c r="B77" s="2389"/>
      <c r="C77" s="2389">
        <f t="shared" si="1"/>
        <v>2400</v>
      </c>
      <c r="D77" s="2390"/>
      <c r="E77" s="2378"/>
      <c r="F77" s="2378"/>
      <c r="G77" s="2401" t="str">
        <f t="shared" si="3"/>
        <v/>
      </c>
      <c r="H77" s="2402"/>
      <c r="I77" s="2403" t="str">
        <f t="shared" si="4"/>
        <v/>
      </c>
      <c r="J77" s="1185"/>
      <c r="K77" s="2378"/>
      <c r="L77" s="2378"/>
      <c r="M77" s="2401" t="str">
        <f t="shared" si="2"/>
        <v/>
      </c>
      <c r="N77" s="2402"/>
      <c r="O77" s="2404" t="str">
        <f t="shared" si="5"/>
        <v/>
      </c>
      <c r="P77" s="2405"/>
      <c r="Q77" s="222"/>
      <c r="R77" s="6"/>
      <c r="S77" s="6"/>
      <c r="T77" s="6"/>
      <c r="U77" s="6"/>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c r="AT77" s="272"/>
      <c r="AU77" s="272"/>
      <c r="AV77" s="272"/>
      <c r="AW77" s="272"/>
      <c r="AX77" s="272"/>
      <c r="AY77" s="272"/>
      <c r="AZ77" s="272"/>
      <c r="BA77" s="272"/>
      <c r="BB77" s="272"/>
    </row>
    <row r="78" spans="1:54" s="311" customFormat="1" ht="18.75" customHeight="1">
      <c r="A78" s="2389">
        <f t="shared" si="0"/>
        <v>12</v>
      </c>
      <c r="B78" s="2389"/>
      <c r="C78" s="2389">
        <f t="shared" si="1"/>
        <v>2640</v>
      </c>
      <c r="D78" s="2390"/>
      <c r="E78" s="2378"/>
      <c r="F78" s="2378"/>
      <c r="G78" s="2401" t="str">
        <f t="shared" si="3"/>
        <v/>
      </c>
      <c r="H78" s="2402"/>
      <c r="I78" s="2403" t="str">
        <f t="shared" si="4"/>
        <v/>
      </c>
      <c r="J78" s="1185"/>
      <c r="K78" s="2378"/>
      <c r="L78" s="2378"/>
      <c r="M78" s="2401" t="str">
        <f t="shared" si="2"/>
        <v/>
      </c>
      <c r="N78" s="2402"/>
      <c r="O78" s="2404" t="str">
        <f t="shared" si="5"/>
        <v/>
      </c>
      <c r="P78" s="2405"/>
      <c r="Q78" s="222"/>
      <c r="R78" s="6"/>
      <c r="S78" s="6"/>
      <c r="T78" s="6"/>
      <c r="U78" s="6"/>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c r="AT78" s="272"/>
      <c r="AU78" s="272"/>
      <c r="AV78" s="272"/>
      <c r="AW78" s="272"/>
      <c r="AX78" s="272"/>
      <c r="AY78" s="272"/>
      <c r="AZ78" s="272"/>
      <c r="BA78" s="272"/>
      <c r="BB78" s="272"/>
    </row>
    <row r="79" spans="1:54" s="311" customFormat="1" ht="18.75" customHeight="1">
      <c r="A79" s="2389">
        <f t="shared" si="0"/>
        <v>13</v>
      </c>
      <c r="B79" s="2389"/>
      <c r="C79" s="2389">
        <f t="shared" si="1"/>
        <v>2880</v>
      </c>
      <c r="D79" s="2390"/>
      <c r="E79" s="2378"/>
      <c r="F79" s="2378"/>
      <c r="G79" s="2401" t="str">
        <f t="shared" si="3"/>
        <v/>
      </c>
      <c r="H79" s="2402"/>
      <c r="I79" s="2403" t="str">
        <f t="shared" si="4"/>
        <v/>
      </c>
      <c r="J79" s="1185"/>
      <c r="K79" s="2378"/>
      <c r="L79" s="2378"/>
      <c r="M79" s="2401" t="str">
        <f t="shared" si="2"/>
        <v/>
      </c>
      <c r="N79" s="2402"/>
      <c r="O79" s="2404" t="str">
        <f t="shared" si="5"/>
        <v/>
      </c>
      <c r="P79" s="2405"/>
      <c r="Q79" s="222"/>
      <c r="R79" s="6"/>
      <c r="S79" s="6"/>
      <c r="T79" s="6"/>
      <c r="U79" s="6"/>
      <c r="V79" s="272"/>
      <c r="W79" s="272"/>
      <c r="X79" s="272"/>
      <c r="Y79" s="272"/>
      <c r="Z79" s="272"/>
      <c r="AA79" s="272"/>
      <c r="AB79" s="272"/>
      <c r="AC79" s="272"/>
      <c r="AD79" s="272"/>
      <c r="AE79" s="272"/>
      <c r="AF79" s="272"/>
      <c r="AG79" s="272"/>
      <c r="AH79" s="272"/>
      <c r="AI79" s="272"/>
      <c r="AJ79" s="272"/>
      <c r="AK79" s="272"/>
      <c r="AL79" s="272"/>
      <c r="AM79" s="272"/>
      <c r="AN79" s="272"/>
      <c r="AO79" s="272"/>
      <c r="AP79" s="272"/>
      <c r="AQ79" s="272"/>
      <c r="AR79" s="272"/>
      <c r="AS79" s="272"/>
      <c r="AT79" s="272"/>
      <c r="AU79" s="272"/>
      <c r="AV79" s="272"/>
      <c r="AW79" s="272"/>
      <c r="AX79" s="272"/>
      <c r="AY79" s="272"/>
      <c r="AZ79" s="272"/>
      <c r="BA79" s="272"/>
      <c r="BB79" s="272"/>
    </row>
    <row r="80" spans="1:54" s="311" customFormat="1" ht="18.75" customHeight="1">
      <c r="A80" s="2389">
        <f t="shared" si="0"/>
        <v>14</v>
      </c>
      <c r="B80" s="2389"/>
      <c r="C80" s="2389">
        <f t="shared" si="1"/>
        <v>3120</v>
      </c>
      <c r="D80" s="2390"/>
      <c r="E80" s="2378"/>
      <c r="F80" s="2378"/>
      <c r="G80" s="2401" t="str">
        <f t="shared" si="3"/>
        <v/>
      </c>
      <c r="H80" s="2402"/>
      <c r="I80" s="2403" t="str">
        <f t="shared" si="4"/>
        <v/>
      </c>
      <c r="J80" s="1185"/>
      <c r="K80" s="2378"/>
      <c r="L80" s="2378"/>
      <c r="M80" s="2401" t="str">
        <f t="shared" si="2"/>
        <v/>
      </c>
      <c r="N80" s="2402"/>
      <c r="O80" s="2404" t="str">
        <f t="shared" si="5"/>
        <v/>
      </c>
      <c r="P80" s="2405"/>
      <c r="Q80" s="222"/>
      <c r="R80" s="222"/>
      <c r="S80" s="6"/>
      <c r="T80" s="6"/>
      <c r="U80" s="6"/>
      <c r="V80" s="272"/>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c r="AZ80" s="272"/>
      <c r="BA80" s="272"/>
      <c r="BB80" s="272"/>
    </row>
    <row r="81" spans="1:185" s="311" customFormat="1" ht="18.75" customHeight="1">
      <c r="A81" s="2389">
        <f t="shared" si="0"/>
        <v>15</v>
      </c>
      <c r="B81" s="2389"/>
      <c r="C81" s="2389">
        <f t="shared" si="1"/>
        <v>3360</v>
      </c>
      <c r="D81" s="2390"/>
      <c r="E81" s="2378"/>
      <c r="F81" s="2378"/>
      <c r="G81" s="2401" t="str">
        <f t="shared" si="3"/>
        <v/>
      </c>
      <c r="H81" s="2402"/>
      <c r="I81" s="2403" t="str">
        <f t="shared" si="4"/>
        <v/>
      </c>
      <c r="J81" s="1185"/>
      <c r="K81" s="2378"/>
      <c r="L81" s="2378"/>
      <c r="M81" s="2401" t="str">
        <f t="shared" si="2"/>
        <v/>
      </c>
      <c r="N81" s="2402"/>
      <c r="O81" s="2404" t="str">
        <f t="shared" si="5"/>
        <v/>
      </c>
      <c r="P81" s="2405"/>
      <c r="Q81" s="222"/>
      <c r="R81" s="6"/>
      <c r="S81" s="6"/>
      <c r="T81" s="6"/>
      <c r="U81" s="6"/>
      <c r="V81" s="272"/>
      <c r="W81" s="272"/>
      <c r="X81" s="272"/>
      <c r="Y81" s="272"/>
      <c r="Z81" s="272"/>
      <c r="AA81" s="272"/>
      <c r="AB81" s="272"/>
      <c r="AC81" s="272"/>
      <c r="AD81" s="272"/>
      <c r="AE81" s="272"/>
      <c r="AF81" s="272"/>
      <c r="AG81" s="272"/>
      <c r="AH81" s="272"/>
      <c r="AI81" s="272"/>
      <c r="AJ81" s="272"/>
      <c r="AK81" s="272"/>
      <c r="AL81" s="272"/>
      <c r="AM81" s="272"/>
      <c r="AN81" s="272"/>
      <c r="AO81" s="272"/>
      <c r="AP81" s="272"/>
      <c r="AQ81" s="272"/>
      <c r="AR81" s="272"/>
      <c r="AS81" s="272"/>
      <c r="AT81" s="272"/>
      <c r="AU81" s="272"/>
      <c r="AV81" s="272"/>
      <c r="AW81" s="272"/>
      <c r="AX81" s="272"/>
      <c r="AY81" s="272"/>
      <c r="AZ81" s="272"/>
      <c r="BA81" s="272"/>
      <c r="BB81" s="272"/>
    </row>
    <row r="82" spans="1:185" s="311" customFormat="1" ht="18.75" customHeight="1">
      <c r="A82" s="2389">
        <f t="shared" si="0"/>
        <v>16</v>
      </c>
      <c r="B82" s="2389"/>
      <c r="C82" s="2389">
        <f t="shared" si="1"/>
        <v>3600</v>
      </c>
      <c r="D82" s="2390"/>
      <c r="E82" s="2378"/>
      <c r="F82" s="2378"/>
      <c r="G82" s="2401" t="str">
        <f t="shared" si="3"/>
        <v/>
      </c>
      <c r="H82" s="2402"/>
      <c r="I82" s="2403" t="str">
        <f t="shared" si="4"/>
        <v/>
      </c>
      <c r="J82" s="1185"/>
      <c r="K82" s="2378"/>
      <c r="L82" s="2378"/>
      <c r="M82" s="2401" t="str">
        <f t="shared" si="2"/>
        <v/>
      </c>
      <c r="N82" s="2402"/>
      <c r="O82" s="2404" t="str">
        <f t="shared" si="5"/>
        <v/>
      </c>
      <c r="P82" s="2405"/>
      <c r="Q82" s="222"/>
      <c r="R82" s="6"/>
      <c r="S82" s="6"/>
      <c r="T82" s="6"/>
      <c r="U82" s="6"/>
      <c r="V82" s="272"/>
      <c r="W82" s="272"/>
      <c r="X82" s="272"/>
      <c r="Y82" s="272"/>
      <c r="Z82" s="272"/>
      <c r="AA82" s="272"/>
      <c r="AB82" s="272"/>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B82" s="272"/>
    </row>
    <row r="83" spans="1:185" s="311" customFormat="1" ht="18.75" customHeight="1">
      <c r="A83" s="2389">
        <f t="shared" si="0"/>
        <v>17</v>
      </c>
      <c r="B83" s="2389"/>
      <c r="C83" s="2389">
        <f t="shared" si="1"/>
        <v>3840</v>
      </c>
      <c r="D83" s="2390"/>
      <c r="E83" s="2378"/>
      <c r="F83" s="2378"/>
      <c r="G83" s="2401" t="str">
        <f t="shared" si="3"/>
        <v/>
      </c>
      <c r="H83" s="2402"/>
      <c r="I83" s="2403" t="str">
        <f t="shared" si="4"/>
        <v/>
      </c>
      <c r="J83" s="1185"/>
      <c r="K83" s="2378"/>
      <c r="L83" s="2378"/>
      <c r="M83" s="2401" t="str">
        <f t="shared" si="2"/>
        <v/>
      </c>
      <c r="N83" s="2402"/>
      <c r="O83" s="2404" t="str">
        <f t="shared" si="5"/>
        <v/>
      </c>
      <c r="P83" s="2405"/>
      <c r="Q83" s="222"/>
      <c r="R83" s="6"/>
      <c r="S83" s="6"/>
      <c r="T83" s="6"/>
      <c r="U83" s="6"/>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2"/>
      <c r="AW83" s="272"/>
      <c r="AX83" s="272"/>
      <c r="AY83" s="272"/>
      <c r="AZ83" s="272"/>
      <c r="BA83" s="272"/>
      <c r="BB83" s="272"/>
    </row>
    <row r="84" spans="1:185" s="311" customFormat="1" ht="18.75" customHeight="1">
      <c r="A84" s="2389">
        <f t="shared" si="0"/>
        <v>18</v>
      </c>
      <c r="B84" s="2389"/>
      <c r="C84" s="2389">
        <f t="shared" si="1"/>
        <v>4080</v>
      </c>
      <c r="D84" s="2390"/>
      <c r="E84" s="2378"/>
      <c r="F84" s="2378"/>
      <c r="G84" s="2401" t="str">
        <f t="shared" si="3"/>
        <v/>
      </c>
      <c r="H84" s="2402"/>
      <c r="I84" s="2403" t="str">
        <f t="shared" si="4"/>
        <v/>
      </c>
      <c r="J84" s="1185"/>
      <c r="K84" s="2378"/>
      <c r="L84" s="2378"/>
      <c r="M84" s="2401" t="str">
        <f t="shared" si="2"/>
        <v/>
      </c>
      <c r="N84" s="2402"/>
      <c r="O84" s="2404" t="str">
        <f t="shared" si="5"/>
        <v/>
      </c>
      <c r="P84" s="2405"/>
      <c r="Q84" s="222"/>
      <c r="R84" s="6"/>
      <c r="S84" s="6"/>
      <c r="T84" s="6"/>
      <c r="U84" s="6"/>
      <c r="V84" s="272"/>
      <c r="W84" s="272"/>
      <c r="X84" s="272"/>
      <c r="Y84" s="272"/>
      <c r="Z84" s="272"/>
      <c r="AA84" s="272"/>
      <c r="AB84" s="272"/>
      <c r="AC84" s="272"/>
      <c r="AD84" s="272"/>
      <c r="AE84" s="272"/>
      <c r="AF84" s="272"/>
      <c r="AG84" s="272"/>
      <c r="AH84" s="272"/>
      <c r="AI84" s="272"/>
      <c r="AJ84" s="272"/>
      <c r="AK84" s="272"/>
      <c r="AL84" s="272"/>
      <c r="AM84" s="272"/>
      <c r="AN84" s="272"/>
      <c r="AO84" s="272"/>
      <c r="AP84" s="272"/>
      <c r="AQ84" s="272"/>
      <c r="AR84" s="272"/>
      <c r="AS84" s="272"/>
      <c r="AT84" s="272"/>
      <c r="AU84" s="272"/>
      <c r="AV84" s="272"/>
      <c r="AW84" s="272"/>
      <c r="AX84" s="272"/>
      <c r="AY84" s="272"/>
      <c r="AZ84" s="272"/>
      <c r="BA84" s="272"/>
      <c r="BB84" s="272"/>
      <c r="BF84" s="152"/>
      <c r="BG84" s="152"/>
      <c r="BH84" s="152"/>
      <c r="BI84" s="152"/>
      <c r="BJ84" s="152"/>
      <c r="BK84" s="152"/>
      <c r="BL84" s="152"/>
      <c r="BM84" s="152"/>
      <c r="BN84" s="152"/>
      <c r="BO84" s="152"/>
      <c r="BP84" s="152"/>
      <c r="BQ84" s="152"/>
      <c r="BR84" s="152"/>
      <c r="BS84" s="152"/>
      <c r="BT84" s="152"/>
      <c r="BU84" s="152"/>
      <c r="BV84" s="152"/>
      <c r="BW84" s="152"/>
      <c r="BX84" s="152"/>
      <c r="BY84" s="152"/>
      <c r="BZ84" s="152"/>
      <c r="CA84" s="152"/>
      <c r="CB84" s="152"/>
      <c r="CC84" s="152"/>
      <c r="CD84" s="152"/>
      <c r="CE84" s="152"/>
      <c r="CF84" s="152"/>
      <c r="CG84" s="152"/>
      <c r="CH84" s="152"/>
      <c r="CI84" s="152"/>
      <c r="CJ84" s="152"/>
      <c r="CK84" s="152"/>
      <c r="CL84" s="152"/>
      <c r="CM84" s="152"/>
      <c r="CN84" s="152"/>
      <c r="CO84" s="152"/>
      <c r="CP84" s="152"/>
      <c r="CQ84" s="152"/>
      <c r="CR84" s="152"/>
      <c r="CS84" s="152"/>
      <c r="CT84" s="152"/>
      <c r="CU84" s="152"/>
      <c r="CV84" s="152"/>
      <c r="CW84" s="152"/>
      <c r="CX84" s="152"/>
      <c r="CY84" s="152"/>
      <c r="CZ84" s="152"/>
      <c r="DA84" s="152"/>
      <c r="DB84" s="152"/>
      <c r="DC84" s="152"/>
      <c r="DD84" s="152"/>
      <c r="DE84" s="152"/>
      <c r="DF84" s="152"/>
      <c r="DG84" s="152"/>
      <c r="DH84" s="152"/>
      <c r="DI84" s="152"/>
      <c r="DJ84" s="152"/>
      <c r="DK84" s="152"/>
      <c r="DL84" s="152"/>
      <c r="DM84" s="152"/>
      <c r="DN84" s="152"/>
      <c r="DO84" s="152"/>
      <c r="DP84" s="152"/>
      <c r="DQ84" s="152"/>
      <c r="DR84" s="152"/>
      <c r="DS84" s="152"/>
      <c r="DT84" s="152"/>
      <c r="DU84" s="152"/>
      <c r="DV84" s="152"/>
      <c r="DW84" s="152"/>
      <c r="DX84" s="152"/>
      <c r="DY84" s="152"/>
      <c r="DZ84" s="152"/>
      <c r="EA84" s="152"/>
      <c r="EB84" s="152"/>
      <c r="EC84" s="152"/>
      <c r="ED84" s="152"/>
      <c r="EE84" s="152"/>
      <c r="EF84" s="152"/>
      <c r="EG84" s="152"/>
      <c r="EH84" s="152"/>
      <c r="EI84" s="152"/>
      <c r="EJ84" s="152"/>
      <c r="EK84" s="152"/>
      <c r="EL84" s="152"/>
      <c r="EM84" s="152"/>
      <c r="EN84" s="152"/>
      <c r="EO84" s="152"/>
      <c r="EP84" s="152"/>
      <c r="EQ84" s="152"/>
      <c r="ER84" s="152"/>
      <c r="ES84" s="152"/>
      <c r="ET84" s="152"/>
      <c r="EU84" s="152"/>
      <c r="EV84" s="152"/>
      <c r="EW84" s="152"/>
      <c r="EX84" s="152"/>
      <c r="EY84" s="152"/>
      <c r="EZ84" s="152"/>
      <c r="FA84" s="152"/>
      <c r="FB84" s="152"/>
      <c r="FC84" s="152"/>
      <c r="FD84" s="152"/>
      <c r="FE84" s="152"/>
      <c r="FF84" s="152"/>
      <c r="FG84" s="152"/>
      <c r="FH84" s="152"/>
      <c r="FI84" s="152"/>
      <c r="FJ84" s="152"/>
      <c r="FK84" s="152"/>
      <c r="FL84" s="152"/>
      <c r="FM84" s="152"/>
      <c r="FN84" s="152"/>
      <c r="FO84" s="152"/>
      <c r="FP84" s="152"/>
      <c r="FQ84" s="152"/>
      <c r="FR84" s="152"/>
      <c r="FS84" s="152"/>
      <c r="FT84" s="152"/>
      <c r="FU84" s="152"/>
      <c r="FV84" s="152"/>
      <c r="FW84" s="152"/>
      <c r="FX84" s="152"/>
      <c r="FY84" s="152"/>
      <c r="FZ84" s="152"/>
      <c r="GA84" s="152"/>
      <c r="GB84" s="152"/>
      <c r="GC84" s="152"/>
    </row>
    <row r="85" spans="1:185" s="311" customFormat="1" ht="18.75" customHeight="1">
      <c r="A85" s="837" t="s">
        <v>418</v>
      </c>
      <c r="B85" s="837"/>
      <c r="C85" s="837"/>
      <c r="D85" s="834"/>
      <c r="E85" s="2427" t="s">
        <v>95</v>
      </c>
      <c r="F85" s="2427"/>
      <c r="G85" s="2428"/>
      <c r="H85" s="2428"/>
      <c r="I85" s="2427" t="s">
        <v>42</v>
      </c>
      <c r="J85" s="2427"/>
      <c r="K85" s="2427" t="s">
        <v>95</v>
      </c>
      <c r="L85" s="2427"/>
      <c r="M85" s="2428"/>
      <c r="N85" s="2428"/>
      <c r="O85" s="2427" t="s">
        <v>105</v>
      </c>
      <c r="P85" s="2429"/>
      <c r="Q85" s="222"/>
      <c r="R85" s="6"/>
      <c r="S85" s="6"/>
      <c r="T85" s="6"/>
      <c r="U85" s="6"/>
      <c r="V85" s="272"/>
      <c r="W85" s="272"/>
      <c r="X85" s="272"/>
      <c r="Y85" s="272"/>
      <c r="Z85" s="272"/>
      <c r="AA85" s="272"/>
      <c r="AB85" s="272"/>
      <c r="AC85" s="272"/>
      <c r="AD85" s="272"/>
      <c r="AE85" s="272"/>
      <c r="AF85" s="272"/>
      <c r="AG85" s="272"/>
      <c r="AH85" s="272"/>
      <c r="AI85" s="272"/>
      <c r="AJ85" s="272"/>
      <c r="AK85" s="272"/>
      <c r="AL85" s="272"/>
      <c r="AM85" s="272"/>
      <c r="AN85" s="272"/>
      <c r="AO85" s="272"/>
      <c r="AP85" s="272"/>
      <c r="AQ85" s="272"/>
      <c r="AR85" s="272"/>
      <c r="AS85" s="272"/>
      <c r="AT85" s="272"/>
      <c r="AU85" s="272"/>
      <c r="AV85" s="272"/>
      <c r="AW85" s="272"/>
      <c r="AX85" s="272"/>
      <c r="AY85" s="272"/>
      <c r="AZ85" s="272"/>
      <c r="BA85" s="272"/>
      <c r="BB85" s="272"/>
    </row>
    <row r="86" spans="1:185" s="311" customFormat="1" ht="33.75" customHeight="1">
      <c r="A86" s="837" t="s">
        <v>482</v>
      </c>
      <c r="B86" s="837"/>
      <c r="C86" s="837"/>
      <c r="D86" s="834"/>
      <c r="E86" s="2401" t="str">
        <f>IF(E84="","",MAX(G68:H84))</f>
        <v/>
      </c>
      <c r="F86" s="2401"/>
      <c r="G86" s="2402"/>
      <c r="H86" s="2402"/>
      <c r="I86" s="2403" t="str">
        <f>IF(E86="","",IF(E86&lt;=$F$96,"Conforme","Non conforme"))</f>
        <v/>
      </c>
      <c r="J86" s="2403"/>
      <c r="K86" s="2401" t="str">
        <f>IF(K84="","",MAX(M68:N84))</f>
        <v/>
      </c>
      <c r="L86" s="2401"/>
      <c r="M86" s="2402"/>
      <c r="N86" s="2402"/>
      <c r="O86" s="2403" t="str">
        <f>IF(K86="","",IF(K86&lt;=$F$96,"Conforme","Non conforme"))</f>
        <v/>
      </c>
      <c r="P86" s="2406"/>
      <c r="Q86" s="223"/>
      <c r="R86" s="6"/>
      <c r="S86" s="6"/>
      <c r="T86" s="6"/>
      <c r="U86" s="6"/>
      <c r="V86" s="272"/>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row>
    <row r="87" spans="1:185" s="311" customFormat="1" ht="43.5" customHeight="1">
      <c r="A87" s="2415" t="s">
        <v>409</v>
      </c>
      <c r="B87" s="2415"/>
      <c r="C87" s="2415"/>
      <c r="D87" s="2416"/>
      <c r="E87" s="2417" t="str">
        <f>IF(E84="","",H114/H97)</f>
        <v/>
      </c>
      <c r="F87" s="2417"/>
      <c r="G87" s="1921"/>
      <c r="H87" s="1921"/>
      <c r="I87" s="2403" t="str">
        <f>IF(E87="","",IF(E87&gt;250,"Conforme","Non conforme"))</f>
        <v/>
      </c>
      <c r="J87" s="2403"/>
      <c r="K87" s="2417" t="str">
        <f>IF(K84="","",K114/K97)</f>
        <v/>
      </c>
      <c r="L87" s="2417"/>
      <c r="M87" s="1921"/>
      <c r="N87" s="1921"/>
      <c r="O87" s="2403" t="str">
        <f>IF(K87="","",IF(K87&gt;250,"Conforme","Non conforme"))</f>
        <v/>
      </c>
      <c r="P87" s="2406"/>
      <c r="Q87" s="223"/>
      <c r="V87" s="272"/>
      <c r="W87" s="272"/>
      <c r="X87" s="272"/>
      <c r="Y87" s="272"/>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c r="AZ87" s="272"/>
      <c r="BA87" s="272"/>
      <c r="BB87" s="272"/>
    </row>
    <row r="88" spans="1:185" s="311" customFormat="1" ht="24.75" customHeight="1">
      <c r="A88" s="2415" t="s">
        <v>918</v>
      </c>
      <c r="B88" s="2415"/>
      <c r="C88" s="2415"/>
      <c r="D88" s="2416"/>
      <c r="E88" s="2417" t="str">
        <f>IF(E84="","",H114)</f>
        <v/>
      </c>
      <c r="F88" s="2417"/>
      <c r="G88" s="2417"/>
      <c r="H88" s="2417"/>
      <c r="I88" s="2403" t="str">
        <f>IF(E88="","",IF(E88&gt;=170,"Conforme"," Non conforme"))</f>
        <v/>
      </c>
      <c r="J88" s="2403"/>
      <c r="K88" s="2417" t="str">
        <f>IF(K84="","",K114)</f>
        <v/>
      </c>
      <c r="L88" s="2417"/>
      <c r="M88" s="2417"/>
      <c r="N88" s="2417"/>
      <c r="O88" s="2403" t="str">
        <f>IF(K88="","",IF(K88&gt;170,"Conforme","Non conforme"))</f>
        <v/>
      </c>
      <c r="P88" s="2406"/>
      <c r="Q88" s="222"/>
      <c r="T88" s="54"/>
      <c r="U88" s="54"/>
      <c r="V88" s="272"/>
      <c r="W88" s="272"/>
      <c r="X88" s="272"/>
      <c r="Y88" s="272"/>
      <c r="Z88" s="272"/>
      <c r="AA88" s="272"/>
      <c r="AB88" s="272"/>
      <c r="AC88" s="272"/>
      <c r="AD88" s="272"/>
      <c r="AE88" s="272"/>
      <c r="AF88" s="272"/>
      <c r="AG88" s="272"/>
      <c r="AH88" s="272"/>
      <c r="AI88" s="272"/>
      <c r="AJ88" s="272"/>
      <c r="AK88" s="272"/>
      <c r="AL88" s="272"/>
      <c r="AM88" s="272"/>
      <c r="AN88" s="272"/>
      <c r="AO88" s="272"/>
      <c r="AP88" s="272"/>
      <c r="AQ88" s="272"/>
      <c r="AR88" s="272"/>
      <c r="AS88" s="272"/>
      <c r="AT88" s="272"/>
      <c r="AU88" s="272"/>
      <c r="AV88" s="272"/>
      <c r="AW88" s="272"/>
      <c r="AX88" s="272"/>
      <c r="AY88" s="272"/>
      <c r="AZ88" s="272"/>
      <c r="BA88" s="272"/>
      <c r="BB88" s="272"/>
    </row>
    <row r="89" spans="1:185" s="311" customFormat="1" ht="37.5" customHeight="1">
      <c r="A89" s="2415" t="s">
        <v>410</v>
      </c>
      <c r="B89" s="2415"/>
      <c r="C89" s="2415"/>
      <c r="D89" s="2416"/>
      <c r="E89" s="2401" t="str">
        <f>IF(OR($E$84="",$K$84=""),"", 2*ABS(H114-K114)/(H114+K114))</f>
        <v/>
      </c>
      <c r="F89" s="2401"/>
      <c r="G89" s="2401"/>
      <c r="H89" s="2401"/>
      <c r="I89" s="2403" t="str">
        <f>IF(E89="","",IF(E89&lt;=10%,"Conforme","Non conforme"))</f>
        <v/>
      </c>
      <c r="J89" s="2403"/>
      <c r="K89" s="2418"/>
      <c r="L89" s="2418"/>
      <c r="M89" s="2418"/>
      <c r="N89" s="2418"/>
      <c r="O89" s="2413"/>
      <c r="P89" s="2414"/>
      <c r="Q89" s="222"/>
      <c r="U89" s="54"/>
      <c r="V89" s="272"/>
      <c r="W89" s="272"/>
      <c r="X89" s="272"/>
      <c r="Y89" s="272"/>
      <c r="Z89" s="272"/>
      <c r="AA89" s="272"/>
      <c r="AB89" s="272"/>
      <c r="AC89" s="272"/>
      <c r="AD89" s="272"/>
      <c r="AE89" s="272"/>
      <c r="AF89" s="272"/>
      <c r="AG89" s="272"/>
      <c r="AH89" s="272"/>
      <c r="AI89" s="272"/>
      <c r="AJ89" s="272"/>
      <c r="AK89" s="272"/>
      <c r="AL89" s="272"/>
      <c r="AM89" s="272"/>
      <c r="AN89" s="272"/>
      <c r="AO89" s="272"/>
      <c r="AP89" s="272"/>
      <c r="AQ89" s="272"/>
      <c r="AR89" s="272"/>
      <c r="AS89" s="272"/>
      <c r="AT89" s="272"/>
      <c r="AU89" s="272"/>
      <c r="AV89" s="272"/>
      <c r="AW89" s="272"/>
      <c r="AX89" s="272"/>
      <c r="AY89" s="272"/>
      <c r="AZ89" s="272"/>
      <c r="BA89" s="272"/>
      <c r="BB89" s="272"/>
    </row>
    <row r="90" spans="1:185" s="311" customFormat="1" ht="30.75" customHeight="1">
      <c r="A90" s="1769" t="s">
        <v>607</v>
      </c>
      <c r="B90" s="1769"/>
      <c r="C90" s="1769"/>
      <c r="D90" s="1770"/>
      <c r="E90" s="2187"/>
      <c r="F90" s="2167"/>
      <c r="G90" s="2167"/>
      <c r="H90" s="2167"/>
      <c r="I90" s="2167"/>
      <c r="J90" s="2167"/>
      <c r="K90" s="2167"/>
      <c r="L90" s="2167"/>
      <c r="M90" s="2167"/>
      <c r="N90" s="2167"/>
      <c r="O90" s="2167"/>
      <c r="P90" s="2167"/>
      <c r="Q90" s="727"/>
      <c r="U90" s="54"/>
      <c r="V90" s="272"/>
      <c r="W90" s="272"/>
      <c r="X90" s="272"/>
      <c r="Y90" s="272"/>
      <c r="Z90" s="272"/>
      <c r="AA90" s="272"/>
      <c r="AB90" s="272"/>
      <c r="AC90" s="272"/>
      <c r="AD90" s="272"/>
      <c r="AE90" s="272"/>
      <c r="AF90" s="272"/>
      <c r="AG90" s="272"/>
      <c r="AH90" s="272"/>
      <c r="AI90" s="272"/>
      <c r="AJ90" s="272"/>
      <c r="AK90" s="272"/>
      <c r="AL90" s="272"/>
      <c r="AM90" s="272"/>
      <c r="AN90" s="272"/>
      <c r="AO90" s="272"/>
      <c r="AP90" s="272"/>
      <c r="AQ90" s="272"/>
      <c r="AR90" s="272"/>
      <c r="AS90" s="272"/>
      <c r="AT90" s="272"/>
      <c r="AU90" s="272"/>
      <c r="AV90" s="272"/>
      <c r="AW90" s="272"/>
      <c r="AX90" s="272"/>
      <c r="AY90" s="272"/>
      <c r="AZ90" s="272"/>
      <c r="BA90" s="272"/>
      <c r="BB90" s="272"/>
    </row>
    <row r="91" spans="1:185" s="311" customFormat="1" ht="31.5" customHeight="1">
      <c r="A91" s="1769" t="s">
        <v>738</v>
      </c>
      <c r="B91" s="1769"/>
      <c r="C91" s="1769"/>
      <c r="D91" s="1770"/>
      <c r="E91" s="2126"/>
      <c r="F91" s="2127"/>
      <c r="G91" s="2127"/>
      <c r="H91" s="2127"/>
      <c r="I91" s="2127"/>
      <c r="J91" s="2127"/>
      <c r="K91" s="2127"/>
      <c r="L91" s="2127"/>
      <c r="M91" s="2127"/>
      <c r="N91" s="2127"/>
      <c r="O91" s="2127"/>
      <c r="P91" s="2127"/>
      <c r="Q91" s="184"/>
      <c r="U91" s="54"/>
      <c r="V91" s="272"/>
      <c r="W91" s="272"/>
      <c r="X91" s="272"/>
      <c r="Y91" s="272"/>
      <c r="Z91" s="272"/>
      <c r="AA91" s="272"/>
      <c r="AB91" s="272"/>
      <c r="AC91" s="272"/>
      <c r="AD91" s="272"/>
      <c r="AE91" s="272"/>
      <c r="AF91" s="272"/>
      <c r="AG91" s="272"/>
      <c r="AH91" s="272"/>
      <c r="AI91" s="272"/>
      <c r="AJ91" s="272"/>
      <c r="AK91" s="272"/>
      <c r="AL91" s="272"/>
      <c r="AM91" s="272"/>
      <c r="AN91" s="272"/>
      <c r="AO91" s="272"/>
      <c r="AP91" s="272"/>
      <c r="AQ91" s="272"/>
      <c r="AR91" s="272"/>
      <c r="AS91" s="272"/>
      <c r="AT91" s="272"/>
      <c r="AU91" s="272"/>
      <c r="AV91" s="272"/>
      <c r="AW91" s="272"/>
      <c r="AX91" s="272"/>
      <c r="AY91" s="272"/>
      <c r="AZ91" s="272"/>
      <c r="BA91" s="272"/>
      <c r="BB91" s="272"/>
    </row>
    <row r="92" spans="1:185" s="311" customFormat="1" ht="37.5" customHeight="1">
      <c r="Q92" s="54"/>
      <c r="R92" s="54"/>
      <c r="S92" s="54"/>
      <c r="T92" s="54"/>
      <c r="U92" s="60"/>
      <c r="V92" s="272"/>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2"/>
      <c r="BA92" s="272"/>
      <c r="BB92" s="272"/>
    </row>
    <row r="93" spans="1:185" s="311" customFormat="1" ht="37.5" customHeight="1">
      <c r="B93" s="34"/>
      <c r="C93" s="2423" t="s">
        <v>474</v>
      </c>
      <c r="D93" s="2423"/>
      <c r="E93" s="2423"/>
      <c r="F93" s="2423"/>
      <c r="G93" s="2423"/>
      <c r="H93" s="2423"/>
      <c r="I93" s="2423"/>
      <c r="J93" s="2423"/>
      <c r="K93" s="2423"/>
      <c r="L93" s="2423"/>
      <c r="M93" s="2423"/>
      <c r="N93" s="282"/>
      <c r="O93" s="6"/>
      <c r="P93" s="6"/>
      <c r="Q93" s="6"/>
      <c r="R93" s="6"/>
      <c r="S93" s="6"/>
      <c r="T93" s="6"/>
      <c r="U93" s="6"/>
      <c r="V93" s="272"/>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2"/>
      <c r="BA93" s="272"/>
      <c r="BB93" s="272"/>
    </row>
    <row r="94" spans="1:185" s="311" customFormat="1" ht="37.5" customHeight="1">
      <c r="B94" s="34"/>
      <c r="C94" s="2423" t="s">
        <v>989</v>
      </c>
      <c r="D94" s="2423"/>
      <c r="E94" s="2424"/>
      <c r="F94" s="2425" t="s">
        <v>475</v>
      </c>
      <c r="G94" s="2426"/>
      <c r="H94" s="1902" t="s">
        <v>416</v>
      </c>
      <c r="I94" s="1825"/>
      <c r="J94" s="1825"/>
      <c r="K94" s="2423" t="s">
        <v>94</v>
      </c>
      <c r="L94" s="2423"/>
      <c r="M94" s="2423"/>
      <c r="N94" s="283"/>
      <c r="O94" s="6"/>
      <c r="P94" s="6"/>
      <c r="Q94" s="6"/>
      <c r="R94" s="6"/>
      <c r="S94" s="6"/>
      <c r="T94" s="6"/>
      <c r="U94" s="6"/>
      <c r="V94" s="272"/>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c r="AZ94" s="272"/>
      <c r="BA94" s="272"/>
      <c r="BB94" s="272"/>
    </row>
    <row r="95" spans="1:185" s="311" customFormat="1" ht="32.25" customHeight="1">
      <c r="B95" s="34"/>
      <c r="C95" s="664" t="s">
        <v>99</v>
      </c>
      <c r="D95" s="664" t="s">
        <v>100</v>
      </c>
      <c r="E95" s="689" t="s">
        <v>415</v>
      </c>
      <c r="F95" s="2425"/>
      <c r="G95" s="2426"/>
      <c r="H95" s="684" t="s">
        <v>413</v>
      </c>
      <c r="I95" s="664" t="s">
        <v>417</v>
      </c>
      <c r="J95" s="735" t="s">
        <v>414</v>
      </c>
      <c r="K95" s="684" t="s">
        <v>413</v>
      </c>
      <c r="L95" s="664" t="s">
        <v>417</v>
      </c>
      <c r="M95" s="735" t="s">
        <v>414</v>
      </c>
      <c r="N95" s="284"/>
      <c r="O95" s="6"/>
      <c r="P95" s="6"/>
      <c r="Q95" s="6"/>
      <c r="R95" s="6"/>
      <c r="S95" s="6"/>
      <c r="T95" s="6"/>
      <c r="U95" s="6"/>
      <c r="V95" s="272"/>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2"/>
      <c r="AV95" s="272"/>
      <c r="AW95" s="272"/>
      <c r="AX95" s="272"/>
      <c r="AY95" s="272"/>
      <c r="AZ95" s="272"/>
      <c r="BA95" s="272"/>
      <c r="BB95" s="272"/>
    </row>
    <row r="96" spans="1:185" s="311" customFormat="1" ht="27" customHeight="1">
      <c r="B96" s="34"/>
      <c r="C96" s="677" t="s">
        <v>101</v>
      </c>
      <c r="D96" s="678" t="s">
        <v>919</v>
      </c>
      <c r="E96" s="690" t="s">
        <v>920</v>
      </c>
      <c r="F96" s="694">
        <f>0.1</f>
        <v>0.1</v>
      </c>
      <c r="G96" s="686">
        <f>-$F$96</f>
        <v>-0.1</v>
      </c>
      <c r="H96" s="681" t="s">
        <v>921</v>
      </c>
      <c r="I96" s="679" t="s">
        <v>922</v>
      </c>
      <c r="J96" s="669" t="s">
        <v>923</v>
      </c>
      <c r="K96" s="681" t="s">
        <v>921</v>
      </c>
      <c r="L96" s="679" t="s">
        <v>922</v>
      </c>
      <c r="M96" s="680" t="s">
        <v>923</v>
      </c>
      <c r="N96" s="6"/>
      <c r="O96" s="6"/>
      <c r="P96" s="6"/>
      <c r="Q96" s="6"/>
      <c r="R96" s="6"/>
      <c r="S96" s="6"/>
      <c r="T96" s="6"/>
      <c r="U96" s="6"/>
      <c r="V96" s="272"/>
      <c r="W96" s="272"/>
      <c r="X96" s="272"/>
      <c r="Y96" s="272"/>
      <c r="Z96" s="272"/>
      <c r="AA96" s="272"/>
      <c r="AB96" s="272"/>
      <c r="AC96" s="272"/>
      <c r="AD96" s="272"/>
      <c r="AE96" s="272"/>
      <c r="AF96" s="272"/>
      <c r="AG96" s="272"/>
      <c r="AH96" s="272"/>
      <c r="AI96" s="272"/>
      <c r="AJ96" s="272"/>
      <c r="AK96" s="272"/>
      <c r="AL96" s="272"/>
      <c r="AM96" s="272"/>
      <c r="AN96" s="272"/>
      <c r="AO96" s="272"/>
      <c r="AP96" s="272"/>
      <c r="AQ96" s="272"/>
      <c r="AR96" s="272"/>
      <c r="AS96" s="272"/>
      <c r="AT96" s="272"/>
      <c r="AU96" s="272"/>
      <c r="AV96" s="272"/>
      <c r="AW96" s="272"/>
      <c r="AX96" s="272"/>
      <c r="AY96" s="272"/>
      <c r="AZ96" s="272"/>
      <c r="BA96" s="272"/>
      <c r="BB96" s="272"/>
    </row>
    <row r="97" spans="1:54" s="311" customFormat="1" ht="27" customHeight="1">
      <c r="B97" s="667" t="s">
        <v>924</v>
      </c>
      <c r="C97" s="670" t="str">
        <f>IF(E67="","",IF(K67="", H97,(H97+K97)/2))</f>
        <v/>
      </c>
      <c r="D97" s="670" t="str">
        <f>IF(E67="","",(71.498068+94.593053*LOG(C97,10)+41.912053*POWER(LOG(C97,10),2)+9.8247004*POWER(LOG(C97,10),3)+0.28175407*POWER(LOG(C97,10),4)-1.1878455*POWER(LOG(C97,10),5)-0.18014349*POWER(LOG(C97,10),6)+0.14710899*POWER(LOG(C97,10),7)-0.017046845*POWER(LOG(C97,10),8)))</f>
        <v/>
      </c>
      <c r="E97" s="691"/>
      <c r="F97" s="695"/>
      <c r="G97" s="687"/>
      <c r="H97" s="682" t="str">
        <f t="shared" ref="H97:H114" si="6">IF(E67="","",IF($F$63="",E67, E67+$F$63))</f>
        <v/>
      </c>
      <c r="I97" s="671" t="str">
        <f t="shared" ref="I97:I110" si="7">IF($E$84="","",(71.498068+94.593053*LOG(E67,10)+41.912053*POWER(LOG(E67,10),2)+9.8247004*POWER(LOG(E67,10),3)+0.28175407*POWER(LOG(E67,10),4)-1.1878455*POWER(LOG(E67,10),5)-0.18014349*POWER(LOG(E67,10),6)+0.14710899*POWER(LOG(E67,10),7)-0.017046845*POWER(LOG(E67,10),8)))</f>
        <v/>
      </c>
      <c r="J97" s="672"/>
      <c r="K97" s="682" t="str">
        <f t="shared" ref="K97:K114" si="8">IF(K67="","",IF($F$63="",K67, K67+$F$63))</f>
        <v/>
      </c>
      <c r="L97" s="671" t="str">
        <f t="shared" ref="L97:L114" si="9">IF($K$84="","",(71.498068+94.593053*LOG(K67,10)+41.912053*POWER(LOG(K67,10),2)+9.8247004*POWER(LOG(K67,10),3)+0.28175407*POWER(LOG(K67,10),4)-1.1878455*POWER(LOG(K67,10),5)-0.18014349*POWER(LOG(K67,10),6)+0.14710899*POWER(LOG(K67,10),7)-0.017046845*POWER(LOG(K67,10),8)))</f>
        <v/>
      </c>
      <c r="M97" s="672"/>
      <c r="N97" s="6"/>
      <c r="O97" s="6"/>
      <c r="P97" s="6"/>
      <c r="Q97" s="6"/>
      <c r="R97" s="6"/>
      <c r="S97" s="6"/>
      <c r="T97" s="6"/>
      <c r="U97" s="6"/>
      <c r="V97" s="272"/>
      <c r="W97" s="272"/>
      <c r="X97" s="272"/>
      <c r="Y97" s="272"/>
      <c r="Z97" s="272"/>
      <c r="AA97" s="272"/>
      <c r="AB97" s="272"/>
      <c r="AC97" s="272"/>
      <c r="AD97" s="272"/>
      <c r="AE97" s="272"/>
      <c r="AF97" s="272"/>
      <c r="AG97" s="272"/>
      <c r="AH97" s="272"/>
      <c r="AI97" s="272"/>
      <c r="AJ97" s="272"/>
      <c r="AK97" s="272"/>
      <c r="AL97" s="272"/>
      <c r="AM97" s="272"/>
      <c r="AN97" s="272"/>
      <c r="AO97" s="272"/>
      <c r="AP97" s="272"/>
      <c r="AQ97" s="272"/>
      <c r="AR97" s="272"/>
      <c r="AS97" s="272"/>
      <c r="AT97" s="272"/>
      <c r="AU97" s="272"/>
      <c r="AV97" s="272"/>
      <c r="AW97" s="272"/>
      <c r="AX97" s="272"/>
      <c r="AY97" s="272"/>
      <c r="AZ97" s="272"/>
      <c r="BA97" s="272"/>
      <c r="BB97" s="272"/>
    </row>
    <row r="98" spans="1:54" s="311" customFormat="1" ht="60.75" customHeight="1">
      <c r="B98" s="34"/>
      <c r="C98" s="670" t="str">
        <f t="shared" ref="C98:C113" si="10">IF($E$84="","",(10^((-1.3011877+(0.080242636*LN(D98))+(0.13646699*(LN(D98))^2)+(-0.025468404*(LN(D98))^3)+(0.0013635334*(LN(D98))^4))/(1+(-0.025840191*LN(D98))+(-0.10320229*(LN(D98))^2)+(0.02874562*(LN(D98))^3)+(-0.0031978977*(LN(D98))^4)+(0.00012992634*(LN(D98))^5)))))</f>
        <v/>
      </c>
      <c r="D98" s="673" t="str">
        <f>IF($E$84="","",(D115*C68+G115))</f>
        <v/>
      </c>
      <c r="E98" s="692" t="str">
        <f>IF($E$84="","",((C98-C97)/(0.5*(C98+C97)*(D98-D97))))</f>
        <v/>
      </c>
      <c r="F98" s="696" t="str">
        <f t="shared" ref="F98:F114" si="11">IF($E$84="","",$E98*(1+$F$96))</f>
        <v/>
      </c>
      <c r="G98" s="688" t="str">
        <f t="shared" ref="G98:G114" si="12">IF($E$84="","",$E98*(1-$F$96))</f>
        <v/>
      </c>
      <c r="H98" s="682" t="str">
        <f t="shared" si="6"/>
        <v/>
      </c>
      <c r="I98" s="671" t="str">
        <f t="shared" si="7"/>
        <v/>
      </c>
      <c r="J98" s="674" t="str">
        <f t="shared" ref="J98:J114" si="13">IF($E$84="","",((E68-E67)/(0.5*(E68+E67) *(D98-D97))))</f>
        <v/>
      </c>
      <c r="K98" s="682" t="str">
        <f t="shared" si="8"/>
        <v/>
      </c>
      <c r="L98" s="671" t="str">
        <f t="shared" si="9"/>
        <v/>
      </c>
      <c r="M98" s="674" t="str">
        <f t="shared" ref="M98:M114" si="14">IF($K$84="","",((K68-K67)/(0.5*(K68+K67)*(D98-D97))))</f>
        <v/>
      </c>
      <c r="N98" s="6"/>
      <c r="O98" s="6"/>
      <c r="P98" s="6"/>
      <c r="Q98" s="6"/>
      <c r="R98" s="6"/>
      <c r="S98" s="6"/>
      <c r="T98" s="6"/>
      <c r="U98" s="6"/>
      <c r="V98" s="272"/>
      <c r="W98" s="272"/>
      <c r="X98" s="272"/>
      <c r="Y98" s="272"/>
      <c r="Z98" s="272"/>
      <c r="AA98" s="272"/>
      <c r="AB98" s="272"/>
      <c r="AC98" s="272"/>
      <c r="AD98" s="272"/>
      <c r="AE98" s="272"/>
      <c r="AF98" s="272"/>
      <c r="AG98" s="272"/>
      <c r="AH98" s="272"/>
      <c r="AI98" s="272"/>
      <c r="AJ98" s="272"/>
      <c r="AK98" s="272"/>
      <c r="AL98" s="272"/>
      <c r="AM98" s="272"/>
      <c r="AN98" s="272"/>
      <c r="AO98" s="272"/>
      <c r="AP98" s="272"/>
      <c r="AQ98" s="272"/>
      <c r="AR98" s="272"/>
      <c r="AS98" s="272"/>
      <c r="AT98" s="272"/>
      <c r="AU98" s="272"/>
      <c r="AV98" s="272"/>
      <c r="AW98" s="272"/>
      <c r="AX98" s="272"/>
      <c r="AY98" s="272"/>
      <c r="AZ98" s="272"/>
      <c r="BA98" s="272"/>
      <c r="BB98" s="272"/>
    </row>
    <row r="99" spans="1:54" s="311" customFormat="1" ht="48.75" customHeight="1">
      <c r="B99" s="34"/>
      <c r="C99" s="670" t="str">
        <f t="shared" si="10"/>
        <v/>
      </c>
      <c r="D99" s="673" t="str">
        <f>IF($E$84="","",(D115*C69+G115))</f>
        <v/>
      </c>
      <c r="E99" s="692" t="str">
        <f t="shared" ref="E99:E114" si="15">IF($E$84="","",((C99-C98)/(0.5*(C99+C98)*(D99-D98))))</f>
        <v/>
      </c>
      <c r="F99" s="696" t="str">
        <f t="shared" si="11"/>
        <v/>
      </c>
      <c r="G99" s="688" t="str">
        <f t="shared" si="12"/>
        <v/>
      </c>
      <c r="H99" s="682" t="str">
        <f t="shared" si="6"/>
        <v/>
      </c>
      <c r="I99" s="671" t="str">
        <f t="shared" si="7"/>
        <v/>
      </c>
      <c r="J99" s="674" t="str">
        <f t="shared" si="13"/>
        <v/>
      </c>
      <c r="K99" s="682" t="str">
        <f t="shared" si="8"/>
        <v/>
      </c>
      <c r="L99" s="671" t="str">
        <f t="shared" si="9"/>
        <v/>
      </c>
      <c r="M99" s="674" t="str">
        <f t="shared" si="14"/>
        <v/>
      </c>
      <c r="N99" s="6"/>
      <c r="O99" s="6"/>
      <c r="P99" s="6"/>
      <c r="Q99" s="6"/>
      <c r="R99" s="6"/>
      <c r="S99" s="6"/>
      <c r="T99" s="6"/>
      <c r="U99" s="6"/>
      <c r="V99" s="272"/>
      <c r="W99" s="272"/>
      <c r="X99" s="272"/>
      <c r="Y99" s="272"/>
      <c r="Z99" s="272"/>
      <c r="AA99" s="272"/>
      <c r="AB99" s="272"/>
      <c r="AC99" s="272"/>
      <c r="AD99" s="272"/>
      <c r="AE99" s="272"/>
      <c r="AF99" s="272"/>
      <c r="AG99" s="272"/>
      <c r="AH99" s="272"/>
      <c r="AI99" s="272"/>
      <c r="AJ99" s="272"/>
      <c r="AK99" s="272"/>
      <c r="AL99" s="272"/>
      <c r="AM99" s="272"/>
      <c r="AN99" s="272"/>
      <c r="AO99" s="272"/>
      <c r="AP99" s="272"/>
      <c r="AQ99" s="272"/>
      <c r="AR99" s="272"/>
      <c r="AS99" s="272"/>
      <c r="AT99" s="272"/>
      <c r="AU99" s="272"/>
      <c r="AV99" s="272"/>
      <c r="AW99" s="272"/>
      <c r="AX99" s="272"/>
      <c r="AY99" s="272"/>
      <c r="AZ99" s="272"/>
      <c r="BA99" s="272"/>
      <c r="BB99" s="272"/>
    </row>
    <row r="100" spans="1:54" s="311" customFormat="1" ht="18.75" customHeight="1">
      <c r="B100" s="34"/>
      <c r="C100" s="670" t="str">
        <f t="shared" si="10"/>
        <v/>
      </c>
      <c r="D100" s="673" t="str">
        <f>IF($E$84="","",(D115*C70+G115))</f>
        <v/>
      </c>
      <c r="E100" s="692" t="str">
        <f t="shared" si="15"/>
        <v/>
      </c>
      <c r="F100" s="696" t="str">
        <f t="shared" si="11"/>
        <v/>
      </c>
      <c r="G100" s="688" t="str">
        <f t="shared" si="12"/>
        <v/>
      </c>
      <c r="H100" s="682" t="str">
        <f t="shared" si="6"/>
        <v/>
      </c>
      <c r="I100" s="671" t="str">
        <f t="shared" si="7"/>
        <v/>
      </c>
      <c r="J100" s="674" t="str">
        <f t="shared" si="13"/>
        <v/>
      </c>
      <c r="K100" s="682" t="str">
        <f t="shared" si="8"/>
        <v/>
      </c>
      <c r="L100" s="671" t="str">
        <f t="shared" si="9"/>
        <v/>
      </c>
      <c r="M100" s="674" t="str">
        <f t="shared" si="14"/>
        <v/>
      </c>
      <c r="N100" s="6"/>
      <c r="O100" s="6"/>
      <c r="P100" s="6"/>
      <c r="Q100" s="6"/>
      <c r="R100" s="6"/>
      <c r="S100" s="6"/>
      <c r="T100" s="6"/>
      <c r="U100" s="6"/>
      <c r="V100" s="272"/>
      <c r="W100" s="272"/>
      <c r="X100" s="272"/>
      <c r="Y100" s="272"/>
      <c r="Z100" s="272"/>
      <c r="AA100" s="272"/>
      <c r="AB100" s="272"/>
      <c r="AC100" s="272"/>
      <c r="AD100" s="272"/>
      <c r="AE100" s="272"/>
      <c r="AF100" s="272"/>
      <c r="AG100" s="272"/>
      <c r="AH100" s="272"/>
      <c r="AI100" s="272"/>
      <c r="AJ100" s="272"/>
      <c r="AK100" s="272"/>
      <c r="AL100" s="272"/>
      <c r="AM100" s="272"/>
      <c r="AN100" s="272"/>
      <c r="AO100" s="272"/>
      <c r="AP100" s="272"/>
      <c r="AQ100" s="272"/>
      <c r="AR100" s="272"/>
      <c r="AS100" s="272"/>
      <c r="AT100" s="272"/>
      <c r="AU100" s="272"/>
      <c r="AV100" s="272"/>
      <c r="AW100" s="272"/>
      <c r="AX100" s="272"/>
      <c r="AY100" s="272"/>
      <c r="AZ100" s="272"/>
      <c r="BA100" s="272"/>
      <c r="BB100" s="272"/>
    </row>
    <row r="101" spans="1:54" s="311" customFormat="1" ht="18.75" customHeight="1">
      <c r="B101" s="34"/>
      <c r="C101" s="670" t="str">
        <f t="shared" si="10"/>
        <v/>
      </c>
      <c r="D101" s="673" t="str">
        <f>IF($E$84="","",D115*C71+G115)</f>
        <v/>
      </c>
      <c r="E101" s="692" t="str">
        <f t="shared" si="15"/>
        <v/>
      </c>
      <c r="F101" s="696" t="str">
        <f t="shared" si="11"/>
        <v/>
      </c>
      <c r="G101" s="688" t="str">
        <f t="shared" si="12"/>
        <v/>
      </c>
      <c r="H101" s="682" t="str">
        <f t="shared" si="6"/>
        <v/>
      </c>
      <c r="I101" s="671" t="str">
        <f t="shared" si="7"/>
        <v/>
      </c>
      <c r="J101" s="674" t="str">
        <f t="shared" si="13"/>
        <v/>
      </c>
      <c r="K101" s="682" t="str">
        <f t="shared" si="8"/>
        <v/>
      </c>
      <c r="L101" s="671" t="str">
        <f t="shared" si="9"/>
        <v/>
      </c>
      <c r="M101" s="674" t="str">
        <f t="shared" si="14"/>
        <v/>
      </c>
      <c r="N101" s="6"/>
      <c r="O101" s="6"/>
      <c r="P101" s="6"/>
      <c r="Q101" s="6"/>
      <c r="R101" s="6"/>
      <c r="S101" s="6"/>
      <c r="T101" s="6"/>
      <c r="U101" s="6"/>
      <c r="V101" s="272"/>
      <c r="W101" s="272"/>
      <c r="X101" s="272"/>
      <c r="Y101" s="272"/>
      <c r="Z101" s="272"/>
      <c r="AA101" s="272"/>
      <c r="AB101" s="272"/>
      <c r="AC101" s="272"/>
      <c r="AD101" s="272"/>
      <c r="AE101" s="272"/>
      <c r="AF101" s="272"/>
      <c r="AG101" s="272"/>
      <c r="AH101" s="272"/>
      <c r="AI101" s="272"/>
      <c r="AJ101" s="272"/>
      <c r="AK101" s="272"/>
      <c r="AL101" s="272"/>
      <c r="AM101" s="272"/>
      <c r="AN101" s="272"/>
      <c r="AO101" s="272"/>
      <c r="AP101" s="272"/>
      <c r="AQ101" s="272"/>
      <c r="AR101" s="272"/>
      <c r="AS101" s="272"/>
      <c r="AT101" s="272"/>
      <c r="AU101" s="272"/>
      <c r="AV101" s="272"/>
      <c r="AW101" s="272"/>
      <c r="AX101" s="272"/>
      <c r="AY101" s="272"/>
      <c r="AZ101" s="272"/>
      <c r="BA101" s="272"/>
      <c r="BB101" s="272"/>
    </row>
    <row r="102" spans="1:54" s="311" customFormat="1" ht="18.75" customHeight="1">
      <c r="B102" s="34"/>
      <c r="C102" s="670" t="str">
        <f t="shared" si="10"/>
        <v/>
      </c>
      <c r="D102" s="673" t="str">
        <f>IF($E$84="","",(D115*C72+G115))</f>
        <v/>
      </c>
      <c r="E102" s="692" t="str">
        <f t="shared" si="15"/>
        <v/>
      </c>
      <c r="F102" s="696" t="str">
        <f t="shared" si="11"/>
        <v/>
      </c>
      <c r="G102" s="688" t="str">
        <f t="shared" si="12"/>
        <v/>
      </c>
      <c r="H102" s="682" t="str">
        <f t="shared" si="6"/>
        <v/>
      </c>
      <c r="I102" s="671" t="str">
        <f t="shared" si="7"/>
        <v/>
      </c>
      <c r="J102" s="674" t="str">
        <f t="shared" si="13"/>
        <v/>
      </c>
      <c r="K102" s="682" t="str">
        <f t="shared" si="8"/>
        <v/>
      </c>
      <c r="L102" s="671" t="str">
        <f t="shared" si="9"/>
        <v/>
      </c>
      <c r="M102" s="674" t="str">
        <f t="shared" si="14"/>
        <v/>
      </c>
      <c r="N102" s="6"/>
      <c r="O102" s="6"/>
      <c r="P102" s="6"/>
      <c r="Q102" s="6"/>
      <c r="R102" s="6"/>
      <c r="S102" s="6"/>
      <c r="T102" s="6"/>
      <c r="U102" s="6"/>
      <c r="V102" s="272"/>
      <c r="W102" s="272"/>
      <c r="X102" s="272"/>
      <c r="Y102" s="272"/>
      <c r="Z102" s="272"/>
      <c r="AA102" s="272"/>
      <c r="AB102" s="272"/>
      <c r="AC102" s="272"/>
      <c r="AD102" s="272"/>
      <c r="AE102" s="272"/>
      <c r="AF102" s="272"/>
      <c r="AG102" s="272"/>
      <c r="AH102" s="272"/>
      <c r="AI102" s="272"/>
      <c r="AJ102" s="272"/>
      <c r="AK102" s="272"/>
      <c r="AL102" s="272"/>
      <c r="AM102" s="272"/>
      <c r="AN102" s="272"/>
      <c r="AO102" s="272"/>
      <c r="AP102" s="272"/>
      <c r="AQ102" s="272"/>
      <c r="AR102" s="272"/>
      <c r="AS102" s="272"/>
      <c r="AT102" s="272"/>
      <c r="AU102" s="272"/>
      <c r="AV102" s="272"/>
      <c r="AW102" s="272"/>
      <c r="AX102" s="272"/>
      <c r="AY102" s="272"/>
      <c r="AZ102" s="272"/>
      <c r="BA102" s="272"/>
      <c r="BB102" s="272"/>
    </row>
    <row r="103" spans="1:54" s="311" customFormat="1" ht="18.75" customHeight="1">
      <c r="B103" s="34"/>
      <c r="C103" s="670" t="str">
        <f t="shared" si="10"/>
        <v/>
      </c>
      <c r="D103" s="673" t="str">
        <f>IF($E$84="","",(D115*C73+G115))</f>
        <v/>
      </c>
      <c r="E103" s="692" t="str">
        <f t="shared" si="15"/>
        <v/>
      </c>
      <c r="F103" s="696" t="str">
        <f t="shared" si="11"/>
        <v/>
      </c>
      <c r="G103" s="688" t="str">
        <f t="shared" si="12"/>
        <v/>
      </c>
      <c r="H103" s="682" t="str">
        <f t="shared" si="6"/>
        <v/>
      </c>
      <c r="I103" s="671" t="str">
        <f t="shared" si="7"/>
        <v/>
      </c>
      <c r="J103" s="674" t="str">
        <f t="shared" si="13"/>
        <v/>
      </c>
      <c r="K103" s="682" t="str">
        <f t="shared" si="8"/>
        <v/>
      </c>
      <c r="L103" s="671" t="str">
        <f t="shared" si="9"/>
        <v/>
      </c>
      <c r="M103" s="674" t="str">
        <f t="shared" si="14"/>
        <v/>
      </c>
      <c r="N103" s="6"/>
      <c r="O103" s="6"/>
      <c r="P103" s="6"/>
      <c r="Q103" s="6"/>
      <c r="R103" s="6"/>
      <c r="S103" s="6"/>
      <c r="T103" s="6"/>
      <c r="U103" s="6"/>
      <c r="V103" s="272"/>
      <c r="W103" s="272"/>
      <c r="X103" s="272"/>
      <c r="Y103" s="272"/>
      <c r="Z103" s="272"/>
      <c r="AA103" s="272"/>
      <c r="AB103" s="272"/>
      <c r="AC103" s="272"/>
      <c r="AD103" s="272"/>
      <c r="AE103" s="272"/>
      <c r="AF103" s="272"/>
      <c r="AG103" s="272"/>
      <c r="AH103" s="272"/>
      <c r="AI103" s="272"/>
      <c r="AJ103" s="272"/>
      <c r="AK103" s="272"/>
      <c r="AL103" s="272"/>
      <c r="AM103" s="272"/>
      <c r="AN103" s="272"/>
      <c r="AO103" s="272"/>
      <c r="AP103" s="272"/>
      <c r="AQ103" s="272"/>
      <c r="AR103" s="272"/>
      <c r="AS103" s="272"/>
      <c r="AT103" s="272"/>
      <c r="AU103" s="272"/>
      <c r="AV103" s="272"/>
      <c r="AW103" s="272"/>
      <c r="AX103" s="272"/>
      <c r="AY103" s="272"/>
      <c r="AZ103" s="272"/>
      <c r="BA103" s="272"/>
      <c r="BB103" s="272"/>
    </row>
    <row r="104" spans="1:54" s="311" customFormat="1" ht="18.75" customHeight="1">
      <c r="B104" s="34"/>
      <c r="C104" s="670" t="str">
        <f t="shared" si="10"/>
        <v/>
      </c>
      <c r="D104" s="673" t="str">
        <f>IF($E$84="","",($D$115*C74+$G$115))</f>
        <v/>
      </c>
      <c r="E104" s="692" t="str">
        <f t="shared" si="15"/>
        <v/>
      </c>
      <c r="F104" s="696" t="str">
        <f t="shared" si="11"/>
        <v/>
      </c>
      <c r="G104" s="688" t="str">
        <f t="shared" si="12"/>
        <v/>
      </c>
      <c r="H104" s="682" t="str">
        <f t="shared" si="6"/>
        <v/>
      </c>
      <c r="I104" s="671" t="str">
        <f t="shared" si="7"/>
        <v/>
      </c>
      <c r="J104" s="674" t="str">
        <f t="shared" si="13"/>
        <v/>
      </c>
      <c r="K104" s="682" t="str">
        <f t="shared" si="8"/>
        <v/>
      </c>
      <c r="L104" s="671" t="str">
        <f t="shared" si="9"/>
        <v/>
      </c>
      <c r="M104" s="674" t="str">
        <f t="shared" si="14"/>
        <v/>
      </c>
      <c r="N104" s="6"/>
      <c r="O104" s="6"/>
      <c r="P104" s="6"/>
      <c r="Q104" s="6"/>
      <c r="R104" s="6"/>
      <c r="S104" s="6"/>
      <c r="T104" s="6"/>
      <c r="U104" s="6"/>
      <c r="V104" s="272"/>
      <c r="W104" s="272"/>
      <c r="X104" s="272"/>
      <c r="Y104" s="272"/>
      <c r="Z104" s="272"/>
      <c r="AA104" s="272"/>
      <c r="AB104" s="272"/>
      <c r="AC104" s="272"/>
      <c r="AD104" s="272"/>
      <c r="AE104" s="272"/>
      <c r="AF104" s="272"/>
      <c r="AG104" s="272"/>
      <c r="AH104" s="272"/>
      <c r="AI104" s="272"/>
      <c r="AJ104" s="272"/>
      <c r="AK104" s="272"/>
      <c r="AL104" s="272"/>
      <c r="AM104" s="272"/>
      <c r="AN104" s="272"/>
      <c r="AO104" s="272"/>
      <c r="AP104" s="272"/>
      <c r="AQ104" s="272"/>
      <c r="AR104" s="272"/>
      <c r="AS104" s="272"/>
      <c r="AT104" s="272"/>
      <c r="AU104" s="272"/>
      <c r="AV104" s="272"/>
      <c r="AW104" s="272"/>
      <c r="AX104" s="272"/>
      <c r="AY104" s="272"/>
      <c r="AZ104" s="272"/>
      <c r="BA104" s="272"/>
      <c r="BB104" s="272"/>
    </row>
    <row r="105" spans="1:54" s="311" customFormat="1" ht="18.75" customHeight="1">
      <c r="B105" s="34"/>
      <c r="C105" s="670" t="str">
        <f t="shared" si="10"/>
        <v/>
      </c>
      <c r="D105" s="673" t="str">
        <f>IF($E$84="","",($D$115*C75+$G$115))</f>
        <v/>
      </c>
      <c r="E105" s="692" t="str">
        <f t="shared" si="15"/>
        <v/>
      </c>
      <c r="F105" s="696" t="str">
        <f t="shared" si="11"/>
        <v/>
      </c>
      <c r="G105" s="688" t="str">
        <f t="shared" si="12"/>
        <v/>
      </c>
      <c r="H105" s="682" t="str">
        <f t="shared" si="6"/>
        <v/>
      </c>
      <c r="I105" s="671" t="str">
        <f t="shared" si="7"/>
        <v/>
      </c>
      <c r="J105" s="674" t="str">
        <f t="shared" si="13"/>
        <v/>
      </c>
      <c r="K105" s="682" t="str">
        <f t="shared" si="8"/>
        <v/>
      </c>
      <c r="L105" s="671" t="str">
        <f t="shared" si="9"/>
        <v/>
      </c>
      <c r="M105" s="674" t="str">
        <f t="shared" si="14"/>
        <v/>
      </c>
      <c r="N105" s="6"/>
      <c r="O105" s="6"/>
      <c r="P105" s="6"/>
      <c r="Q105" s="6"/>
      <c r="R105" s="6"/>
      <c r="S105" s="6"/>
      <c r="T105" s="6"/>
      <c r="U105" s="6"/>
      <c r="V105" s="272"/>
      <c r="W105" s="272"/>
      <c r="X105" s="272"/>
      <c r="Y105" s="272"/>
      <c r="Z105" s="272"/>
      <c r="AA105" s="272"/>
      <c r="AB105" s="272"/>
      <c r="AC105" s="272"/>
      <c r="AD105" s="272"/>
      <c r="AE105" s="272"/>
      <c r="AF105" s="272"/>
      <c r="AG105" s="272"/>
      <c r="AH105" s="272"/>
      <c r="AI105" s="272"/>
      <c r="AJ105" s="272"/>
      <c r="AK105" s="272"/>
      <c r="AL105" s="272"/>
      <c r="AM105" s="272"/>
      <c r="AN105" s="272"/>
      <c r="AO105" s="272"/>
      <c r="AP105" s="272"/>
      <c r="AQ105" s="272"/>
      <c r="AR105" s="272"/>
      <c r="AS105" s="272"/>
      <c r="AT105" s="272"/>
      <c r="AU105" s="272"/>
      <c r="AV105" s="272"/>
      <c r="AW105" s="272"/>
      <c r="AX105" s="272"/>
      <c r="AY105" s="272"/>
      <c r="AZ105" s="272"/>
      <c r="BA105" s="272"/>
      <c r="BB105" s="272"/>
    </row>
    <row r="106" spans="1:54" s="311" customFormat="1" ht="18.75" customHeight="1">
      <c r="A106" s="152"/>
      <c r="B106" s="34"/>
      <c r="C106" s="670" t="str">
        <f t="shared" si="10"/>
        <v/>
      </c>
      <c r="D106" s="673" t="str">
        <f>IF($E$84="","",($D$115*C76+$G$115))</f>
        <v/>
      </c>
      <c r="E106" s="692" t="str">
        <f t="shared" si="15"/>
        <v/>
      </c>
      <c r="F106" s="696" t="str">
        <f t="shared" si="11"/>
        <v/>
      </c>
      <c r="G106" s="688" t="str">
        <f t="shared" si="12"/>
        <v/>
      </c>
      <c r="H106" s="682" t="str">
        <f t="shared" si="6"/>
        <v/>
      </c>
      <c r="I106" s="671" t="str">
        <f t="shared" si="7"/>
        <v/>
      </c>
      <c r="J106" s="674" t="str">
        <f t="shared" si="13"/>
        <v/>
      </c>
      <c r="K106" s="682" t="str">
        <f t="shared" si="8"/>
        <v/>
      </c>
      <c r="L106" s="671" t="str">
        <f t="shared" si="9"/>
        <v/>
      </c>
      <c r="M106" s="674" t="str">
        <f t="shared" si="14"/>
        <v/>
      </c>
      <c r="N106" s="6"/>
      <c r="O106" s="6"/>
      <c r="P106" s="6"/>
      <c r="Q106" s="6"/>
      <c r="R106" s="6"/>
      <c r="S106" s="6"/>
      <c r="T106" s="6"/>
      <c r="U106" s="6"/>
      <c r="V106" s="272"/>
      <c r="W106" s="272"/>
      <c r="X106" s="272"/>
      <c r="Y106" s="272"/>
      <c r="Z106" s="272"/>
      <c r="AA106" s="272"/>
      <c r="AB106" s="272"/>
      <c r="AC106" s="272"/>
      <c r="AD106" s="272"/>
      <c r="AE106" s="272"/>
      <c r="AF106" s="272"/>
      <c r="AG106" s="272"/>
      <c r="AH106" s="272"/>
      <c r="AI106" s="272"/>
      <c r="AJ106" s="272"/>
      <c r="AK106" s="272"/>
      <c r="AL106" s="272"/>
      <c r="AM106" s="272"/>
      <c r="AN106" s="272"/>
      <c r="AO106" s="272"/>
      <c r="AP106" s="272"/>
      <c r="AQ106" s="272"/>
      <c r="AR106" s="272"/>
      <c r="AS106" s="272"/>
      <c r="AT106" s="272"/>
      <c r="AU106" s="272"/>
      <c r="AV106" s="272"/>
      <c r="AW106" s="272"/>
      <c r="AX106" s="272"/>
      <c r="AY106" s="272"/>
      <c r="AZ106" s="272"/>
      <c r="BA106" s="272"/>
      <c r="BB106" s="272"/>
    </row>
    <row r="107" spans="1:54" s="311" customFormat="1" ht="18.75" customHeight="1">
      <c r="B107" s="34"/>
      <c r="C107" s="670" t="str">
        <f t="shared" si="10"/>
        <v/>
      </c>
      <c r="D107" s="673" t="str">
        <f>IF($E$84="","",(D115*C77+G115))</f>
        <v/>
      </c>
      <c r="E107" s="692" t="str">
        <f t="shared" si="15"/>
        <v/>
      </c>
      <c r="F107" s="696" t="str">
        <f t="shared" si="11"/>
        <v/>
      </c>
      <c r="G107" s="688" t="str">
        <f t="shared" si="12"/>
        <v/>
      </c>
      <c r="H107" s="682" t="str">
        <f t="shared" si="6"/>
        <v/>
      </c>
      <c r="I107" s="671" t="str">
        <f t="shared" si="7"/>
        <v/>
      </c>
      <c r="J107" s="674" t="str">
        <f t="shared" si="13"/>
        <v/>
      </c>
      <c r="K107" s="682" t="str">
        <f t="shared" si="8"/>
        <v/>
      </c>
      <c r="L107" s="671" t="str">
        <f t="shared" si="9"/>
        <v/>
      </c>
      <c r="M107" s="674" t="str">
        <f t="shared" si="14"/>
        <v/>
      </c>
      <c r="N107" s="6"/>
      <c r="O107" s="6"/>
      <c r="P107" s="6"/>
      <c r="Q107" s="6"/>
      <c r="R107" s="6"/>
      <c r="S107" s="6"/>
      <c r="T107" s="6"/>
      <c r="U107" s="6"/>
      <c r="V107" s="272"/>
      <c r="W107" s="272"/>
      <c r="X107" s="272"/>
      <c r="Y107" s="272"/>
      <c r="Z107" s="272"/>
      <c r="AA107" s="272"/>
      <c r="AB107" s="272"/>
      <c r="AC107" s="272"/>
      <c r="AD107" s="272"/>
      <c r="AE107" s="272"/>
      <c r="AF107" s="272"/>
      <c r="AG107" s="272"/>
      <c r="AH107" s="272"/>
      <c r="AI107" s="272"/>
      <c r="AJ107" s="272"/>
      <c r="AK107" s="272"/>
      <c r="AL107" s="272"/>
      <c r="AM107" s="272"/>
      <c r="AN107" s="272"/>
      <c r="AO107" s="272"/>
      <c r="AP107" s="272"/>
      <c r="AQ107" s="272"/>
      <c r="AR107" s="272"/>
      <c r="AS107" s="272"/>
      <c r="AT107" s="272"/>
      <c r="AU107" s="272"/>
      <c r="AV107" s="272"/>
      <c r="AW107" s="272"/>
      <c r="AX107" s="272"/>
      <c r="AY107" s="272"/>
      <c r="AZ107" s="272"/>
      <c r="BA107" s="272"/>
      <c r="BB107" s="272"/>
    </row>
    <row r="108" spans="1:54" s="311" customFormat="1" ht="18.75" customHeight="1">
      <c r="B108" s="34"/>
      <c r="C108" s="670" t="str">
        <f t="shared" si="10"/>
        <v/>
      </c>
      <c r="D108" s="673" t="str">
        <f>IF($E$84="","",(D115*C78+G115))</f>
        <v/>
      </c>
      <c r="E108" s="692" t="str">
        <f t="shared" si="15"/>
        <v/>
      </c>
      <c r="F108" s="696" t="str">
        <f t="shared" si="11"/>
        <v/>
      </c>
      <c r="G108" s="688" t="str">
        <f t="shared" si="12"/>
        <v/>
      </c>
      <c r="H108" s="682" t="str">
        <f t="shared" si="6"/>
        <v/>
      </c>
      <c r="I108" s="671" t="str">
        <f t="shared" si="7"/>
        <v/>
      </c>
      <c r="J108" s="674" t="str">
        <f t="shared" si="13"/>
        <v/>
      </c>
      <c r="K108" s="682" t="str">
        <f t="shared" si="8"/>
        <v/>
      </c>
      <c r="L108" s="671" t="str">
        <f t="shared" si="9"/>
        <v/>
      </c>
      <c r="M108" s="674" t="str">
        <f t="shared" si="14"/>
        <v/>
      </c>
      <c r="N108" s="6"/>
      <c r="O108" s="6"/>
      <c r="P108" s="6"/>
      <c r="Q108" s="6"/>
      <c r="R108" s="6"/>
      <c r="S108" s="6"/>
      <c r="T108" s="6"/>
      <c r="U108" s="6"/>
      <c r="V108" s="272"/>
      <c r="W108" s="272"/>
      <c r="X108" s="272"/>
      <c r="Y108" s="272"/>
      <c r="Z108" s="272"/>
      <c r="AA108" s="272"/>
      <c r="AB108" s="272"/>
      <c r="AC108" s="272"/>
      <c r="AD108" s="272"/>
      <c r="AE108" s="272"/>
      <c r="AF108" s="272"/>
      <c r="AG108" s="272"/>
      <c r="AH108" s="272"/>
      <c r="AI108" s="272"/>
      <c r="AJ108" s="272"/>
      <c r="AK108" s="272"/>
      <c r="AL108" s="272"/>
      <c r="AM108" s="272"/>
      <c r="AN108" s="272"/>
      <c r="AO108" s="272"/>
      <c r="AP108" s="272"/>
      <c r="AQ108" s="272"/>
      <c r="AR108" s="272"/>
      <c r="AS108" s="272"/>
      <c r="AT108" s="272"/>
      <c r="AU108" s="272"/>
      <c r="AV108" s="272"/>
      <c r="AW108" s="272"/>
      <c r="AX108" s="272"/>
      <c r="AY108" s="272"/>
      <c r="AZ108" s="272"/>
      <c r="BA108" s="272"/>
      <c r="BB108" s="272"/>
    </row>
    <row r="109" spans="1:54" s="311" customFormat="1" ht="18.75" customHeight="1">
      <c r="B109" s="34"/>
      <c r="C109" s="670" t="str">
        <f t="shared" si="10"/>
        <v/>
      </c>
      <c r="D109" s="673" t="str">
        <f>IF($E$84="","",(D115*C79+G115))</f>
        <v/>
      </c>
      <c r="E109" s="692" t="str">
        <f t="shared" si="15"/>
        <v/>
      </c>
      <c r="F109" s="696" t="str">
        <f t="shared" si="11"/>
        <v/>
      </c>
      <c r="G109" s="688" t="str">
        <f t="shared" si="12"/>
        <v/>
      </c>
      <c r="H109" s="682" t="str">
        <f t="shared" si="6"/>
        <v/>
      </c>
      <c r="I109" s="671" t="str">
        <f t="shared" si="7"/>
        <v/>
      </c>
      <c r="J109" s="674" t="str">
        <f t="shared" si="13"/>
        <v/>
      </c>
      <c r="K109" s="682" t="str">
        <f t="shared" si="8"/>
        <v/>
      </c>
      <c r="L109" s="671" t="str">
        <f t="shared" si="9"/>
        <v/>
      </c>
      <c r="M109" s="674" t="str">
        <f t="shared" si="14"/>
        <v/>
      </c>
      <c r="N109" s="6"/>
      <c r="O109" s="6"/>
      <c r="P109" s="6"/>
      <c r="Q109" s="6"/>
      <c r="R109" s="6"/>
      <c r="S109" s="6"/>
      <c r="T109" s="6"/>
      <c r="U109" s="6"/>
      <c r="V109" s="272"/>
      <c r="W109" s="272"/>
      <c r="X109" s="272"/>
      <c r="Y109" s="272"/>
      <c r="Z109" s="272"/>
      <c r="AA109" s="272"/>
      <c r="AB109" s="272"/>
      <c r="AC109" s="272"/>
      <c r="AD109" s="272"/>
      <c r="AE109" s="272"/>
      <c r="AF109" s="272"/>
      <c r="AG109" s="272"/>
      <c r="AH109" s="272"/>
      <c r="AI109" s="272"/>
      <c r="AJ109" s="272"/>
      <c r="AK109" s="272"/>
      <c r="AL109" s="272"/>
      <c r="AM109" s="272"/>
      <c r="AN109" s="272"/>
      <c r="AO109" s="272"/>
      <c r="AP109" s="272"/>
      <c r="AQ109" s="272"/>
      <c r="AR109" s="272"/>
      <c r="AS109" s="272"/>
      <c r="AT109" s="272"/>
      <c r="AU109" s="272"/>
      <c r="AV109" s="272"/>
      <c r="AW109" s="272"/>
      <c r="AX109" s="272"/>
      <c r="AY109" s="272"/>
      <c r="AZ109" s="272"/>
      <c r="BA109" s="272"/>
      <c r="BB109" s="272"/>
    </row>
    <row r="110" spans="1:54" s="311" customFormat="1" ht="18.75" customHeight="1">
      <c r="B110" s="34"/>
      <c r="C110" s="670" t="str">
        <f t="shared" si="10"/>
        <v/>
      </c>
      <c r="D110" s="673" t="str">
        <f>IF($E$84="","",(D115*C80+G115))</f>
        <v/>
      </c>
      <c r="E110" s="692" t="str">
        <f t="shared" si="15"/>
        <v/>
      </c>
      <c r="F110" s="696" t="str">
        <f t="shared" si="11"/>
        <v/>
      </c>
      <c r="G110" s="688" t="str">
        <f t="shared" si="12"/>
        <v/>
      </c>
      <c r="H110" s="682" t="str">
        <f t="shared" si="6"/>
        <v/>
      </c>
      <c r="I110" s="671" t="str">
        <f t="shared" si="7"/>
        <v/>
      </c>
      <c r="J110" s="674" t="str">
        <f t="shared" si="13"/>
        <v/>
      </c>
      <c r="K110" s="682" t="str">
        <f t="shared" si="8"/>
        <v/>
      </c>
      <c r="L110" s="671" t="str">
        <f t="shared" si="9"/>
        <v/>
      </c>
      <c r="M110" s="674" t="str">
        <f t="shared" si="14"/>
        <v/>
      </c>
      <c r="N110" s="6"/>
      <c r="O110" s="6"/>
      <c r="P110" s="6"/>
      <c r="Q110" s="6"/>
      <c r="R110" s="6"/>
      <c r="S110" s="6"/>
      <c r="T110" s="6"/>
      <c r="U110" s="6"/>
      <c r="V110" s="272"/>
      <c r="W110" s="272"/>
      <c r="X110" s="272"/>
      <c r="Y110" s="272"/>
      <c r="Z110" s="272"/>
      <c r="AA110" s="272"/>
      <c r="AB110" s="272"/>
      <c r="AC110" s="272"/>
      <c r="AD110" s="272"/>
      <c r="AE110" s="272"/>
      <c r="AF110" s="272"/>
      <c r="AG110" s="272"/>
      <c r="AH110" s="272"/>
      <c r="AI110" s="272"/>
      <c r="AJ110" s="272"/>
      <c r="AK110" s="272"/>
      <c r="AL110" s="272"/>
      <c r="AM110" s="272"/>
      <c r="AN110" s="272"/>
      <c r="AO110" s="272"/>
      <c r="AP110" s="272"/>
      <c r="AQ110" s="272"/>
      <c r="AR110" s="272"/>
      <c r="AS110" s="272"/>
      <c r="AT110" s="272"/>
      <c r="AU110" s="272"/>
      <c r="AV110" s="272"/>
      <c r="AW110" s="272"/>
      <c r="AX110" s="272"/>
      <c r="AY110" s="272"/>
      <c r="AZ110" s="272"/>
      <c r="BA110" s="272"/>
      <c r="BB110" s="272"/>
    </row>
    <row r="111" spans="1:54" s="311" customFormat="1" ht="18.75" customHeight="1">
      <c r="B111" s="34"/>
      <c r="C111" s="670" t="str">
        <f t="shared" si="10"/>
        <v/>
      </c>
      <c r="D111" s="673" t="str">
        <f>IF(E84="","",(D115*C81+G115))</f>
        <v/>
      </c>
      <c r="E111" s="692" t="str">
        <f t="shared" si="15"/>
        <v/>
      </c>
      <c r="F111" s="696" t="str">
        <f t="shared" si="11"/>
        <v/>
      </c>
      <c r="G111" s="688" t="str">
        <f t="shared" si="12"/>
        <v/>
      </c>
      <c r="H111" s="682" t="str">
        <f t="shared" si="6"/>
        <v/>
      </c>
      <c r="I111" s="671" t="str">
        <f>IF($E84="","",(71.498068+94.593053*LOG(E81,10)+41.912053*POWER(LOG(E81,10),2)+9.8247004*POWER(LOG(E81,10),3)+0.28175407*POWER(LOG(E81,10),4)-1.1878455*POWER(LOG(E81,10),5)-0.18014349*POWER(LOG(E81,10),6)+0.14710899*POWER(LOG(E81,10),7)-0.017046845*POWER(LOG(E81,10),8)))</f>
        <v/>
      </c>
      <c r="J111" s="674" t="str">
        <f t="shared" si="13"/>
        <v/>
      </c>
      <c r="K111" s="682" t="str">
        <f t="shared" si="8"/>
        <v/>
      </c>
      <c r="L111" s="671" t="str">
        <f t="shared" si="9"/>
        <v/>
      </c>
      <c r="M111" s="674" t="str">
        <f t="shared" si="14"/>
        <v/>
      </c>
      <c r="N111" s="6"/>
      <c r="O111" s="6"/>
      <c r="P111" s="6"/>
      <c r="Q111" s="6"/>
      <c r="R111" s="6"/>
      <c r="S111" s="6"/>
      <c r="T111" s="6"/>
      <c r="U111" s="6"/>
      <c r="V111" s="272"/>
      <c r="W111" s="272"/>
      <c r="X111" s="272"/>
      <c r="Y111" s="272"/>
      <c r="Z111" s="272"/>
      <c r="AA111" s="272"/>
      <c r="AB111" s="272"/>
      <c r="AC111" s="272"/>
      <c r="AD111" s="272"/>
      <c r="AE111" s="272"/>
      <c r="AF111" s="272"/>
      <c r="AG111" s="272"/>
      <c r="AH111" s="272"/>
      <c r="AI111" s="272"/>
      <c r="AJ111" s="272"/>
      <c r="AK111" s="272"/>
      <c r="AL111" s="272"/>
      <c r="AM111" s="272"/>
      <c r="AN111" s="272"/>
      <c r="AO111" s="272"/>
      <c r="AP111" s="272"/>
      <c r="AQ111" s="272"/>
      <c r="AR111" s="272"/>
      <c r="AS111" s="272"/>
      <c r="AT111" s="272"/>
      <c r="AU111" s="272"/>
      <c r="AV111" s="272"/>
      <c r="AW111" s="272"/>
      <c r="AX111" s="272"/>
      <c r="AY111" s="272"/>
      <c r="AZ111" s="272"/>
      <c r="BA111" s="272"/>
      <c r="BB111" s="272"/>
    </row>
    <row r="112" spans="1:54" s="311" customFormat="1" ht="18.75" customHeight="1">
      <c r="B112" s="34"/>
      <c r="C112" s="670" t="str">
        <f t="shared" si="10"/>
        <v/>
      </c>
      <c r="D112" s="673" t="str">
        <f>IF($E$84="","",(D115*C82+G115))</f>
        <v/>
      </c>
      <c r="E112" s="692" t="str">
        <f t="shared" si="15"/>
        <v/>
      </c>
      <c r="F112" s="696" t="str">
        <f t="shared" si="11"/>
        <v/>
      </c>
      <c r="G112" s="688" t="str">
        <f t="shared" si="12"/>
        <v/>
      </c>
      <c r="H112" s="682" t="str">
        <f t="shared" si="6"/>
        <v/>
      </c>
      <c r="I112" s="671" t="str">
        <f>IF($E$84="","",(71.498068+94.593053*LOG(E82,10)+41.912053*POWER(LOG(E82,10),2)+9.8247004*POWER(LOG(E82,10),3)+0.28175407*POWER(LOG(E82,10),4)-1.1878455*POWER(LOG(E82,10),5)-0.18014349*POWER(LOG(E82,10),6)+0.14710899*POWER(LOG(E82,10),7)-0.017046845*POWER(LOG(E82,10),8)))</f>
        <v/>
      </c>
      <c r="J112" s="674" t="str">
        <f t="shared" si="13"/>
        <v/>
      </c>
      <c r="K112" s="682" t="str">
        <f t="shared" si="8"/>
        <v/>
      </c>
      <c r="L112" s="671" t="str">
        <f t="shared" si="9"/>
        <v/>
      </c>
      <c r="M112" s="674" t="str">
        <f t="shared" si="14"/>
        <v/>
      </c>
      <c r="N112" s="6"/>
      <c r="O112" s="6"/>
      <c r="P112" s="6"/>
      <c r="Q112" s="6"/>
      <c r="R112" s="6"/>
      <c r="S112" s="6"/>
      <c r="T112" s="6"/>
      <c r="U112" s="6"/>
      <c r="V112" s="272"/>
      <c r="W112" s="272"/>
      <c r="X112" s="272"/>
      <c r="Y112" s="272"/>
      <c r="Z112" s="272"/>
      <c r="AA112" s="272"/>
      <c r="AB112" s="272"/>
      <c r="AC112" s="272"/>
      <c r="AD112" s="272"/>
      <c r="AE112" s="272"/>
      <c r="AF112" s="272"/>
      <c r="AG112" s="272"/>
      <c r="AH112" s="272"/>
      <c r="AI112" s="272"/>
      <c r="AJ112" s="272"/>
      <c r="AK112" s="272"/>
      <c r="AL112" s="272"/>
      <c r="AM112" s="272"/>
      <c r="AN112" s="272"/>
      <c r="AO112" s="272"/>
      <c r="AP112" s="272"/>
      <c r="AQ112" s="272"/>
      <c r="AR112" s="272"/>
      <c r="AS112" s="272"/>
      <c r="AT112" s="272"/>
      <c r="AU112" s="272"/>
      <c r="AV112" s="272"/>
      <c r="AW112" s="272"/>
      <c r="AX112" s="272"/>
      <c r="AY112" s="272"/>
      <c r="AZ112" s="272"/>
      <c r="BA112" s="272"/>
      <c r="BB112" s="272"/>
    </row>
    <row r="113" spans="1:172" s="311" customFormat="1" ht="18.75" customHeight="1" thickBot="1">
      <c r="B113" s="34"/>
      <c r="C113" s="670" t="str">
        <f t="shared" si="10"/>
        <v/>
      </c>
      <c r="D113" s="673" t="str">
        <f>IF($E$84="","",(D115*C83+G115))</f>
        <v/>
      </c>
      <c r="E113" s="692" t="str">
        <f t="shared" si="15"/>
        <v/>
      </c>
      <c r="F113" s="696" t="str">
        <f t="shared" si="11"/>
        <v/>
      </c>
      <c r="G113" s="688" t="str">
        <f t="shared" si="12"/>
        <v/>
      </c>
      <c r="H113" s="682" t="str">
        <f t="shared" si="6"/>
        <v/>
      </c>
      <c r="I113" s="671" t="str">
        <f>IF($E$84="","",(71.498068+94.593053*LOG(E83,10)+41.912053*POWER(LOG(E83,10),2)+9.8247004*POWER(LOG(E83,10),3)+0.28175407*POWER(LOG(E83,10),4)-1.1878455*POWER(LOG(E83,10),5)-0.18014349*POWER(LOG(E83,10),6)+0.14710899*POWER(LOG(E83,10),7)-0.017046845*POWER(LOG(E83,10),8)))</f>
        <v/>
      </c>
      <c r="J113" s="674" t="str">
        <f t="shared" si="13"/>
        <v/>
      </c>
      <c r="K113" s="682" t="str">
        <f t="shared" si="8"/>
        <v/>
      </c>
      <c r="L113" s="671" t="str">
        <f t="shared" si="9"/>
        <v/>
      </c>
      <c r="M113" s="674" t="str">
        <f t="shared" si="14"/>
        <v/>
      </c>
      <c r="N113" s="6"/>
      <c r="O113" s="6"/>
      <c r="P113" s="6"/>
      <c r="Q113" s="6"/>
      <c r="R113" s="6"/>
      <c r="S113" s="6"/>
      <c r="T113" s="6"/>
      <c r="U113" s="6"/>
      <c r="V113" s="272"/>
      <c r="W113" s="272"/>
      <c r="X113" s="272"/>
      <c r="Y113" s="272"/>
      <c r="Z113" s="272"/>
      <c r="AA113" s="272"/>
      <c r="AB113" s="272"/>
      <c r="AC113" s="272"/>
      <c r="AD113" s="272"/>
      <c r="AE113" s="272"/>
      <c r="AF113" s="272"/>
      <c r="AG113" s="272"/>
      <c r="AH113" s="272"/>
      <c r="AI113" s="272"/>
      <c r="AJ113" s="272"/>
      <c r="AK113" s="272"/>
      <c r="AL113" s="272"/>
      <c r="AM113" s="272"/>
      <c r="AN113" s="272"/>
      <c r="AO113" s="272"/>
      <c r="AP113" s="272"/>
      <c r="AQ113" s="272"/>
      <c r="AR113" s="272"/>
      <c r="AS113" s="272"/>
      <c r="AT113" s="272"/>
      <c r="AU113" s="272"/>
      <c r="AV113" s="272"/>
      <c r="AW113" s="272"/>
      <c r="AX113" s="272"/>
      <c r="AY113" s="272"/>
      <c r="AZ113" s="272"/>
      <c r="BA113" s="272"/>
      <c r="BB113" s="272"/>
    </row>
    <row r="114" spans="1:172" s="311" customFormat="1" ht="18.75" customHeight="1" thickBot="1">
      <c r="B114" s="668" t="s">
        <v>925</v>
      </c>
      <c r="C114" s="675" t="str">
        <f>IF(E84="","", IF(K84="", H114, (H114+K114)/2))</f>
        <v/>
      </c>
      <c r="D114" s="675" t="str">
        <f>IF(E84="","",(71.498068+94.593053*LOG(C114,10)+41.912053*POWER(LOG(C114,10),2)+9.8247004*POWER(LOG(C114,10),3)+0.28175407*POWER(LOG(C114,10),4)-1.1878455*POWER(LOG(C114,10),5)-0.18014349*POWER(LOG(C114,10),6)+0.14710899*POWER(LOG(C114,10),7)-0.017046845*POWER(LOG(C114,10),8)))</f>
        <v/>
      </c>
      <c r="E114" s="693" t="str">
        <f t="shared" si="15"/>
        <v/>
      </c>
      <c r="F114" s="697" t="str">
        <f t="shared" si="11"/>
        <v/>
      </c>
      <c r="G114" s="676" t="str">
        <f t="shared" si="12"/>
        <v/>
      </c>
      <c r="H114" s="683" t="str">
        <f t="shared" si="6"/>
        <v/>
      </c>
      <c r="I114" s="675" t="str">
        <f>IF($E$84="","",(71.498068+94.593053*LOG(E84,10)+41.912053*POWER(LOG(E84,10),2)+9.8247004*POWER(LOG(E84,10),3)+0.28175407*POWER(LOG(E84,10),4)-1.1878455*POWER(LOG(E84,10),5)-0.18014349*POWER(LOG(E84,10),6)+0.14710899*POWER(LOG(E84,10),7)-0.017046845*POWER(LOG(E84,10),8)))</f>
        <v/>
      </c>
      <c r="J114" s="676" t="str">
        <f t="shared" si="13"/>
        <v/>
      </c>
      <c r="K114" s="683" t="str">
        <f t="shared" si="8"/>
        <v/>
      </c>
      <c r="L114" s="675" t="str">
        <f t="shared" si="9"/>
        <v/>
      </c>
      <c r="M114" s="676" t="str">
        <f t="shared" si="14"/>
        <v/>
      </c>
      <c r="N114" s="6"/>
      <c r="O114" s="6"/>
      <c r="P114" s="6"/>
      <c r="Q114" s="6"/>
      <c r="R114" s="6"/>
      <c r="S114" s="6"/>
      <c r="T114" s="6"/>
      <c r="U114" s="6"/>
      <c r="V114" s="272"/>
      <c r="W114" s="272"/>
      <c r="X114" s="272"/>
      <c r="Y114" s="272"/>
      <c r="Z114" s="272"/>
      <c r="AA114" s="272"/>
      <c r="AB114" s="272"/>
      <c r="AC114" s="272"/>
      <c r="AD114" s="272"/>
      <c r="AE114" s="272"/>
      <c r="AF114" s="272"/>
      <c r="AG114" s="272"/>
      <c r="AH114" s="272"/>
      <c r="AI114" s="272"/>
      <c r="AJ114" s="272"/>
      <c r="AK114" s="272"/>
      <c r="AL114" s="272"/>
      <c r="AM114" s="272"/>
      <c r="AN114" s="272"/>
      <c r="AO114" s="272"/>
      <c r="AP114" s="272"/>
      <c r="AQ114" s="272"/>
      <c r="AR114" s="272"/>
      <c r="AS114" s="272"/>
      <c r="AT114" s="272"/>
      <c r="AU114" s="272"/>
      <c r="AV114" s="272"/>
      <c r="AW114" s="272"/>
      <c r="AX114" s="272"/>
      <c r="AY114" s="272"/>
      <c r="AZ114" s="272"/>
      <c r="BA114" s="272"/>
      <c r="BB114" s="272"/>
    </row>
    <row r="115" spans="1:172" s="311" customFormat="1" ht="18.75" customHeight="1" thickBot="1">
      <c r="B115" s="2419" t="s">
        <v>926</v>
      </c>
      <c r="C115" s="2420"/>
      <c r="D115" s="2421" t="str">
        <f>IF($E$84="","",(D114-D97)/$C$84)</f>
        <v/>
      </c>
      <c r="E115" s="2422"/>
      <c r="F115" s="665" t="s">
        <v>927</v>
      </c>
      <c r="G115" s="666" t="str">
        <f>IF(D97="","",D97)</f>
        <v/>
      </c>
      <c r="H115" s="34"/>
      <c r="I115" s="34"/>
      <c r="J115" s="34"/>
      <c r="K115" s="34"/>
      <c r="L115" s="34"/>
      <c r="M115" s="34"/>
      <c r="N115" s="285"/>
      <c r="O115" s="6"/>
      <c r="P115" s="6"/>
      <c r="Q115" s="6"/>
      <c r="R115" s="6"/>
      <c r="S115" s="6"/>
      <c r="T115" s="6"/>
      <c r="U115" s="6"/>
      <c r="V115" s="272"/>
      <c r="W115" s="272"/>
      <c r="X115" s="272"/>
      <c r="Y115" s="272"/>
      <c r="Z115" s="272"/>
      <c r="AA115" s="272"/>
      <c r="AB115" s="272"/>
      <c r="AC115" s="272"/>
      <c r="AD115" s="272"/>
      <c r="AE115" s="272"/>
      <c r="AF115" s="272"/>
      <c r="AG115" s="272"/>
      <c r="AH115" s="272"/>
      <c r="AI115" s="272"/>
      <c r="AJ115" s="272"/>
      <c r="AK115" s="272"/>
      <c r="AL115" s="272"/>
      <c r="AM115" s="272"/>
      <c r="AN115" s="272"/>
      <c r="AO115" s="272"/>
      <c r="AP115" s="272"/>
      <c r="AQ115" s="272"/>
      <c r="AR115" s="272"/>
      <c r="AS115" s="272"/>
      <c r="AT115" s="272"/>
      <c r="AU115" s="272"/>
      <c r="AV115" s="272"/>
      <c r="AW115" s="272"/>
      <c r="AX115" s="272"/>
      <c r="AY115" s="272"/>
      <c r="AZ115" s="272"/>
      <c r="BA115" s="272"/>
      <c r="BB115" s="272"/>
    </row>
    <row r="116" spans="1:172" s="311" customFormat="1" ht="18.75" customHeight="1">
      <c r="C116" s="6"/>
      <c r="D116" s="160"/>
      <c r="E116" s="286"/>
      <c r="F116" s="6"/>
      <c r="G116" s="6"/>
      <c r="H116" s="267"/>
      <c r="I116" s="269"/>
      <c r="Q116" s="6"/>
      <c r="R116" s="6"/>
      <c r="S116" s="6"/>
      <c r="T116" s="6"/>
      <c r="U116" s="6"/>
      <c r="V116" s="272"/>
      <c r="W116" s="272"/>
      <c r="X116" s="272"/>
      <c r="Y116" s="272"/>
      <c r="Z116" s="272"/>
      <c r="AA116" s="272"/>
      <c r="AB116" s="272"/>
      <c r="AC116" s="272"/>
      <c r="AD116" s="272"/>
      <c r="AE116" s="272"/>
      <c r="AF116" s="272"/>
      <c r="AG116" s="272"/>
      <c r="AH116" s="272"/>
      <c r="AI116" s="272"/>
      <c r="AJ116" s="272"/>
      <c r="AK116" s="272"/>
      <c r="AL116" s="272"/>
      <c r="AM116" s="272"/>
      <c r="AN116" s="272"/>
      <c r="AO116" s="272"/>
      <c r="AP116" s="272"/>
      <c r="AQ116" s="272"/>
      <c r="AR116" s="272"/>
      <c r="AS116" s="272"/>
      <c r="AT116" s="272"/>
      <c r="AU116" s="272"/>
      <c r="AV116" s="272"/>
      <c r="AW116" s="272"/>
      <c r="AX116" s="272"/>
      <c r="AY116" s="272"/>
      <c r="AZ116" s="272"/>
      <c r="BA116" s="272"/>
      <c r="BB116" s="272"/>
    </row>
    <row r="117" spans="1:172" s="311" customFormat="1" ht="18.75" customHeight="1">
      <c r="C117" s="6"/>
      <c r="D117" s="254"/>
      <c r="E117" s="254"/>
      <c r="F117" s="6"/>
      <c r="G117" s="6"/>
      <c r="R117" s="54"/>
      <c r="S117" s="54"/>
      <c r="T117" s="54"/>
      <c r="U117" s="54"/>
      <c r="V117" s="272"/>
      <c r="W117" s="272"/>
      <c r="X117" s="272"/>
      <c r="Y117" s="272"/>
      <c r="Z117" s="272"/>
      <c r="AA117" s="272"/>
      <c r="AB117" s="272"/>
      <c r="AC117" s="272"/>
      <c r="AD117" s="272"/>
      <c r="AE117" s="272"/>
      <c r="AF117" s="272"/>
      <c r="AG117" s="272"/>
      <c r="AH117" s="272"/>
      <c r="AI117" s="272"/>
      <c r="AJ117" s="272"/>
      <c r="AK117" s="272"/>
      <c r="AL117" s="272"/>
      <c r="AM117" s="272"/>
      <c r="AN117" s="272"/>
      <c r="AO117" s="272"/>
      <c r="AP117" s="272"/>
      <c r="AQ117" s="272"/>
      <c r="AR117" s="272"/>
      <c r="AS117" s="272"/>
      <c r="AT117" s="272"/>
      <c r="AU117" s="272"/>
      <c r="AV117" s="272"/>
      <c r="AW117" s="272"/>
      <c r="AX117" s="272"/>
      <c r="AY117" s="272"/>
      <c r="AZ117" s="272"/>
      <c r="BA117" s="272"/>
      <c r="BB117" s="272"/>
    </row>
    <row r="118" spans="1:172" s="311" customFormat="1" ht="18.75" customHeight="1">
      <c r="C118" s="6"/>
      <c r="D118" s="6"/>
      <c r="E118" s="267"/>
      <c r="F118" s="267"/>
      <c r="G118" s="267"/>
      <c r="H118" s="267"/>
      <c r="Q118" s="54"/>
      <c r="R118" s="54"/>
      <c r="S118" s="54"/>
      <c r="T118" s="54"/>
      <c r="U118" s="52"/>
      <c r="V118" s="272"/>
      <c r="W118" s="272"/>
      <c r="X118" s="272"/>
      <c r="Y118" s="272"/>
      <c r="Z118" s="272"/>
      <c r="AA118" s="272"/>
      <c r="AB118" s="272"/>
      <c r="AC118" s="272"/>
      <c r="AD118" s="272"/>
      <c r="AE118" s="272"/>
      <c r="AF118" s="272"/>
      <c r="AG118" s="272"/>
      <c r="AH118" s="272"/>
      <c r="AI118" s="272"/>
      <c r="AJ118" s="272"/>
      <c r="AK118" s="272"/>
      <c r="AL118" s="272"/>
      <c r="AM118" s="272"/>
      <c r="AN118" s="272"/>
      <c r="AO118" s="272"/>
      <c r="AP118" s="272"/>
      <c r="AQ118" s="272"/>
      <c r="AR118" s="272"/>
      <c r="AS118" s="272"/>
      <c r="AT118" s="272"/>
      <c r="AU118" s="272"/>
      <c r="AV118" s="272"/>
      <c r="AW118" s="272"/>
      <c r="AX118" s="272"/>
      <c r="AY118" s="272"/>
      <c r="AZ118" s="272"/>
      <c r="BA118" s="272"/>
      <c r="BB118" s="272"/>
    </row>
    <row r="119" spans="1:172" s="311" customFormat="1" ht="25.5" customHeight="1">
      <c r="Q119" s="54"/>
      <c r="R119" s="54"/>
      <c r="S119" s="54"/>
      <c r="T119" s="54"/>
      <c r="U119" s="52"/>
      <c r="V119" s="272"/>
      <c r="W119" s="272"/>
      <c r="X119" s="272"/>
      <c r="Y119" s="272"/>
      <c r="Z119" s="272"/>
      <c r="AA119" s="272"/>
      <c r="AB119" s="272"/>
      <c r="AC119" s="272"/>
      <c r="AD119" s="272"/>
      <c r="AE119" s="272"/>
      <c r="AF119" s="272"/>
      <c r="AG119" s="272"/>
      <c r="AH119" s="272"/>
      <c r="AI119" s="272"/>
      <c r="AJ119" s="272"/>
      <c r="AK119" s="272"/>
      <c r="AL119" s="272"/>
      <c r="AM119" s="272"/>
      <c r="AN119" s="272"/>
      <c r="AO119" s="272"/>
      <c r="AP119" s="272"/>
      <c r="AQ119" s="272"/>
      <c r="AR119" s="272"/>
      <c r="AS119" s="272"/>
      <c r="AT119" s="272"/>
      <c r="AU119" s="272"/>
      <c r="AV119" s="272"/>
      <c r="AW119" s="272"/>
      <c r="AX119" s="272"/>
      <c r="AY119" s="272"/>
      <c r="AZ119" s="272"/>
      <c r="BA119" s="272"/>
      <c r="BB119" s="272"/>
    </row>
    <row r="120" spans="1:172" s="311" customFormat="1" ht="27" customHeight="1">
      <c r="Q120" s="54"/>
      <c r="R120" s="54"/>
      <c r="S120" s="54"/>
      <c r="T120" s="54"/>
      <c r="U120" s="52"/>
      <c r="V120" s="272"/>
      <c r="W120" s="272"/>
      <c r="X120" s="272"/>
      <c r="Y120" s="272"/>
      <c r="Z120" s="272"/>
      <c r="AA120" s="272"/>
      <c r="AB120" s="272"/>
      <c r="AC120" s="272"/>
      <c r="AD120" s="272"/>
      <c r="AE120" s="272"/>
      <c r="AF120" s="272"/>
      <c r="AG120" s="272"/>
      <c r="AH120" s="272"/>
      <c r="AI120" s="272"/>
      <c r="AJ120" s="272"/>
      <c r="AK120" s="272"/>
      <c r="AL120" s="272"/>
      <c r="AM120" s="272"/>
      <c r="AN120" s="272"/>
      <c r="AO120" s="272"/>
      <c r="AP120" s="272"/>
      <c r="AQ120" s="272"/>
      <c r="AR120" s="272"/>
      <c r="AS120" s="272"/>
      <c r="AT120" s="272"/>
      <c r="AU120" s="272"/>
      <c r="AV120" s="272"/>
      <c r="AW120" s="272"/>
      <c r="AX120" s="272"/>
      <c r="AY120" s="272"/>
      <c r="AZ120" s="272"/>
      <c r="BA120" s="272"/>
      <c r="BB120" s="272"/>
    </row>
    <row r="121" spans="1:172" s="311" customFormat="1" ht="15" customHeight="1">
      <c r="Q121" s="54"/>
      <c r="R121" s="54"/>
      <c r="S121" s="54"/>
      <c r="T121" s="54"/>
      <c r="U121" s="52"/>
      <c r="V121" s="272"/>
      <c r="W121" s="272"/>
      <c r="X121" s="272"/>
      <c r="Y121" s="272"/>
      <c r="Z121" s="272"/>
      <c r="AA121" s="272"/>
      <c r="AB121" s="272"/>
      <c r="AC121" s="272"/>
      <c r="AD121" s="272"/>
      <c r="AE121" s="272"/>
      <c r="AF121" s="272"/>
      <c r="AG121" s="272"/>
      <c r="AH121" s="272"/>
      <c r="AI121" s="272"/>
      <c r="AJ121" s="272"/>
      <c r="AK121" s="272"/>
      <c r="AL121" s="272"/>
      <c r="AM121" s="272"/>
      <c r="AN121" s="272"/>
      <c r="AO121" s="272"/>
      <c r="AP121" s="272"/>
      <c r="AQ121" s="272"/>
      <c r="AR121" s="272"/>
      <c r="AS121" s="272"/>
      <c r="AT121" s="272"/>
      <c r="AU121" s="272"/>
      <c r="AV121" s="272"/>
      <c r="AW121" s="272"/>
      <c r="AX121" s="272"/>
      <c r="AY121" s="272"/>
      <c r="AZ121" s="272"/>
      <c r="BA121" s="272"/>
      <c r="BB121" s="272"/>
    </row>
    <row r="122" spans="1:172" s="311" customFormat="1" ht="15" customHeight="1">
      <c r="Q122" s="54"/>
      <c r="R122" s="54"/>
      <c r="S122" s="54"/>
      <c r="T122" s="54"/>
      <c r="U122" s="52"/>
      <c r="V122" s="272"/>
      <c r="W122" s="272"/>
      <c r="X122" s="272"/>
      <c r="Y122" s="272"/>
      <c r="Z122" s="272"/>
      <c r="AA122" s="272"/>
      <c r="AB122" s="272"/>
      <c r="AC122" s="272"/>
      <c r="AD122" s="272"/>
      <c r="AE122" s="272"/>
      <c r="AF122" s="272"/>
      <c r="AG122" s="272"/>
      <c r="AH122" s="272"/>
      <c r="AI122" s="272"/>
      <c r="AJ122" s="272"/>
      <c r="AK122" s="272"/>
      <c r="AL122" s="272"/>
      <c r="AM122" s="272"/>
      <c r="AN122" s="272"/>
      <c r="AO122" s="272"/>
      <c r="AP122" s="272"/>
      <c r="AQ122" s="272"/>
      <c r="AR122" s="272"/>
      <c r="AS122" s="272"/>
      <c r="AT122" s="272"/>
      <c r="AU122" s="272"/>
      <c r="AV122" s="272"/>
      <c r="AW122" s="272"/>
      <c r="AX122" s="272"/>
      <c r="AY122" s="272"/>
      <c r="AZ122" s="272"/>
      <c r="BA122" s="272"/>
      <c r="BB122" s="272"/>
    </row>
    <row r="123" spans="1:172" s="311" customFormat="1" ht="15" customHeight="1">
      <c r="Q123" s="54"/>
      <c r="R123" s="54"/>
      <c r="S123" s="54"/>
      <c r="T123" s="54"/>
      <c r="U123" s="52"/>
      <c r="V123" s="272"/>
      <c r="W123" s="272"/>
      <c r="X123" s="272"/>
      <c r="Y123" s="272"/>
      <c r="Z123" s="272"/>
      <c r="AA123" s="272"/>
      <c r="AB123" s="272"/>
      <c r="AC123" s="272"/>
      <c r="AD123" s="272"/>
      <c r="AE123" s="272"/>
      <c r="AF123" s="272"/>
      <c r="AG123" s="272"/>
      <c r="AH123" s="272"/>
      <c r="AI123" s="272"/>
      <c r="AJ123" s="272"/>
      <c r="AK123" s="272"/>
      <c r="AL123" s="272"/>
      <c r="AM123" s="272"/>
      <c r="AN123" s="272"/>
      <c r="AO123" s="272"/>
      <c r="AP123" s="272"/>
      <c r="AQ123" s="272"/>
      <c r="AR123" s="272"/>
      <c r="AS123" s="272"/>
      <c r="AT123" s="272"/>
      <c r="AU123" s="272"/>
      <c r="AV123" s="272"/>
      <c r="AW123" s="272"/>
      <c r="AX123" s="272"/>
      <c r="AY123" s="272"/>
      <c r="AZ123" s="272"/>
      <c r="BA123" s="272"/>
      <c r="BB123" s="272"/>
    </row>
    <row r="124" spans="1:172" s="152" customFormat="1" ht="15" customHeight="1">
      <c r="A124" s="311"/>
      <c r="B124" s="311"/>
      <c r="C124" s="311"/>
      <c r="D124" s="311"/>
      <c r="E124" s="311"/>
      <c r="F124" s="311"/>
      <c r="G124" s="311"/>
      <c r="H124" s="311"/>
      <c r="I124" s="311"/>
      <c r="J124" s="311"/>
      <c r="K124" s="311"/>
      <c r="L124" s="311"/>
      <c r="M124" s="311"/>
      <c r="N124" s="311"/>
      <c r="O124" s="311"/>
      <c r="P124" s="311"/>
      <c r="Q124" s="54"/>
      <c r="R124" s="54"/>
      <c r="S124" s="54"/>
      <c r="T124" s="54"/>
      <c r="U124" s="52"/>
      <c r="V124" s="272"/>
      <c r="W124" s="272"/>
      <c r="X124" s="272"/>
      <c r="Y124" s="272"/>
      <c r="Z124" s="272"/>
      <c r="AA124" s="272"/>
      <c r="AB124" s="272"/>
      <c r="AC124" s="272"/>
      <c r="AD124" s="272"/>
      <c r="AE124" s="272"/>
      <c r="AF124" s="272"/>
      <c r="AG124" s="272"/>
      <c r="AH124" s="272"/>
      <c r="AI124" s="272"/>
      <c r="AJ124" s="272"/>
      <c r="AK124" s="272"/>
      <c r="AL124" s="272"/>
      <c r="AM124" s="272"/>
      <c r="AN124" s="272"/>
      <c r="AO124" s="272"/>
      <c r="AP124" s="272"/>
      <c r="AQ124" s="272"/>
      <c r="AR124" s="272"/>
      <c r="AS124" s="272"/>
      <c r="AT124" s="272"/>
      <c r="AU124" s="272"/>
      <c r="AV124" s="272"/>
      <c r="AW124" s="272"/>
      <c r="AX124" s="272"/>
      <c r="AY124" s="272"/>
      <c r="AZ124" s="272"/>
      <c r="BA124" s="272"/>
      <c r="BB124" s="272"/>
      <c r="BC124" s="311"/>
      <c r="BD124" s="311"/>
      <c r="BE124" s="311"/>
      <c r="BF124" s="311"/>
      <c r="BG124" s="311"/>
      <c r="BH124" s="311"/>
      <c r="BI124" s="311"/>
      <c r="BJ124" s="311"/>
      <c r="BK124" s="311"/>
      <c r="BL124" s="311"/>
      <c r="BM124" s="311"/>
      <c r="BN124" s="311"/>
      <c r="BO124" s="311"/>
      <c r="BP124" s="311"/>
      <c r="BQ124" s="311"/>
      <c r="BR124" s="311"/>
      <c r="BS124" s="311"/>
      <c r="BT124" s="311"/>
      <c r="BU124" s="311"/>
      <c r="BV124" s="311"/>
      <c r="BW124" s="311"/>
      <c r="BX124" s="311"/>
      <c r="BY124" s="311"/>
      <c r="BZ124" s="311"/>
      <c r="CA124" s="311"/>
      <c r="CB124" s="311"/>
      <c r="CC124" s="311"/>
      <c r="CD124" s="311"/>
      <c r="CE124" s="311"/>
      <c r="CF124" s="311"/>
      <c r="CG124" s="311"/>
      <c r="CH124" s="311"/>
      <c r="CI124" s="311"/>
      <c r="CJ124" s="311"/>
      <c r="CK124" s="311"/>
      <c r="CL124" s="311"/>
      <c r="CM124" s="311"/>
      <c r="CN124" s="311"/>
      <c r="CO124" s="311"/>
      <c r="CP124" s="311"/>
      <c r="CQ124" s="311"/>
      <c r="CR124" s="311"/>
      <c r="CS124" s="311"/>
      <c r="CT124" s="311"/>
      <c r="CU124" s="311"/>
      <c r="CV124" s="311"/>
      <c r="CW124" s="311"/>
      <c r="CX124" s="311"/>
      <c r="CY124" s="311"/>
      <c r="CZ124" s="311"/>
      <c r="DA124" s="311"/>
      <c r="DB124" s="311"/>
      <c r="DC124" s="311"/>
      <c r="DD124" s="311"/>
      <c r="DE124" s="311"/>
      <c r="DF124" s="311"/>
      <c r="DG124" s="311"/>
      <c r="DH124" s="311"/>
      <c r="DI124" s="311"/>
      <c r="DJ124" s="311"/>
      <c r="DK124" s="311"/>
      <c r="DL124" s="311"/>
      <c r="DM124" s="311"/>
      <c r="DN124" s="311"/>
      <c r="DO124" s="311"/>
      <c r="DP124" s="311"/>
      <c r="DQ124" s="311"/>
      <c r="DR124" s="311"/>
      <c r="DS124" s="311"/>
      <c r="DT124" s="311"/>
      <c r="DU124" s="311"/>
      <c r="DV124" s="311"/>
      <c r="DW124" s="311"/>
      <c r="DX124" s="311"/>
      <c r="DY124" s="311"/>
      <c r="DZ124" s="311"/>
      <c r="EA124" s="311"/>
      <c r="EB124" s="311"/>
      <c r="EC124" s="311"/>
      <c r="ED124" s="311"/>
      <c r="EE124" s="311"/>
      <c r="EF124" s="311"/>
      <c r="EG124" s="311"/>
      <c r="EH124" s="311"/>
      <c r="EI124" s="311"/>
      <c r="EJ124" s="311"/>
      <c r="EK124" s="311"/>
      <c r="EL124" s="311"/>
      <c r="EM124" s="311"/>
      <c r="EN124" s="311"/>
      <c r="EO124" s="311"/>
      <c r="EP124" s="311"/>
      <c r="EQ124" s="311"/>
      <c r="ER124" s="311"/>
      <c r="ES124" s="311"/>
      <c r="ET124" s="311"/>
      <c r="EU124" s="311"/>
      <c r="EV124" s="311"/>
      <c r="EW124" s="311"/>
      <c r="EX124" s="311"/>
      <c r="EY124" s="311"/>
      <c r="EZ124" s="311"/>
      <c r="FA124" s="311"/>
      <c r="FB124" s="311"/>
      <c r="FC124" s="311"/>
      <c r="FD124" s="311"/>
      <c r="FE124" s="311"/>
      <c r="FF124" s="311"/>
      <c r="FG124" s="311"/>
      <c r="FH124" s="311"/>
      <c r="FI124" s="311"/>
      <c r="FJ124" s="311"/>
      <c r="FK124" s="311"/>
      <c r="FL124" s="311"/>
      <c r="FM124" s="311"/>
      <c r="FN124" s="311"/>
      <c r="FO124" s="311"/>
      <c r="FP124" s="311"/>
    </row>
    <row r="125" spans="1:172" s="311" customFormat="1" ht="15" customHeight="1">
      <c r="Q125" s="54"/>
      <c r="R125" s="54"/>
      <c r="S125" s="54"/>
      <c r="T125" s="54"/>
      <c r="U125" s="52"/>
      <c r="V125" s="272"/>
      <c r="W125" s="272"/>
      <c r="X125" s="272"/>
      <c r="Y125" s="272"/>
      <c r="Z125" s="272"/>
      <c r="AA125" s="272"/>
      <c r="AB125" s="272"/>
      <c r="AC125" s="272"/>
      <c r="AD125" s="272"/>
      <c r="AE125" s="272"/>
      <c r="AF125" s="272"/>
      <c r="AG125" s="272"/>
      <c r="AH125" s="272"/>
      <c r="AI125" s="272"/>
      <c r="AJ125" s="272"/>
      <c r="AK125" s="272"/>
      <c r="AL125" s="272"/>
      <c r="AM125" s="272"/>
      <c r="AN125" s="272"/>
      <c r="AO125" s="272"/>
      <c r="AP125" s="272"/>
      <c r="AQ125" s="272"/>
      <c r="AR125" s="272"/>
      <c r="AS125" s="272"/>
      <c r="AT125" s="272"/>
      <c r="AU125" s="272"/>
      <c r="AV125" s="272"/>
      <c r="AW125" s="272"/>
      <c r="AX125" s="272"/>
      <c r="AY125" s="272"/>
      <c r="AZ125" s="272"/>
      <c r="BA125" s="272"/>
      <c r="BB125" s="272"/>
    </row>
    <row r="126" spans="1:172" s="311" customFormat="1" ht="15" customHeight="1">
      <c r="Q126" s="54"/>
      <c r="R126" s="54"/>
      <c r="S126" s="54"/>
      <c r="T126" s="54"/>
      <c r="U126" s="52"/>
      <c r="V126" s="272"/>
      <c r="W126" s="272"/>
      <c r="X126" s="272"/>
      <c r="Y126" s="272"/>
      <c r="Z126" s="272"/>
      <c r="AA126" s="272"/>
      <c r="AB126" s="272"/>
      <c r="AC126" s="272"/>
      <c r="AD126" s="272"/>
      <c r="AE126" s="272"/>
      <c r="AF126" s="272"/>
      <c r="AG126" s="272"/>
      <c r="AH126" s="272"/>
      <c r="AI126" s="272"/>
      <c r="AJ126" s="272"/>
      <c r="AK126" s="272"/>
      <c r="AL126" s="272"/>
      <c r="AM126" s="272"/>
      <c r="AN126" s="272"/>
      <c r="AO126" s="272"/>
      <c r="AP126" s="272"/>
      <c r="AQ126" s="272"/>
      <c r="AR126" s="272"/>
      <c r="AS126" s="272"/>
      <c r="AT126" s="272"/>
      <c r="AU126" s="272"/>
      <c r="AV126" s="272"/>
      <c r="AW126" s="272"/>
      <c r="AX126" s="272"/>
      <c r="AY126" s="272"/>
      <c r="AZ126" s="272"/>
      <c r="BA126" s="272"/>
      <c r="BB126" s="272"/>
    </row>
    <row r="127" spans="1:172" s="311" customFormat="1" ht="15" customHeight="1">
      <c r="Q127" s="54"/>
      <c r="R127" s="54"/>
      <c r="S127" s="54"/>
      <c r="T127" s="54"/>
      <c r="U127" s="52"/>
      <c r="V127" s="272"/>
      <c r="W127" s="272"/>
      <c r="X127" s="272"/>
      <c r="Y127" s="272"/>
      <c r="Z127" s="272"/>
      <c r="AA127" s="272"/>
      <c r="AB127" s="272"/>
      <c r="AC127" s="272"/>
      <c r="AD127" s="272"/>
      <c r="AE127" s="272"/>
      <c r="AF127" s="272"/>
      <c r="AG127" s="272"/>
      <c r="AH127" s="272"/>
      <c r="AI127" s="272"/>
      <c r="AJ127" s="272"/>
      <c r="AK127" s="272"/>
      <c r="AL127" s="272"/>
      <c r="AM127" s="272"/>
      <c r="AN127" s="272"/>
      <c r="AO127" s="272"/>
      <c r="AP127" s="272"/>
      <c r="AQ127" s="272"/>
      <c r="AR127" s="272"/>
      <c r="AS127" s="272"/>
      <c r="AT127" s="272"/>
      <c r="AU127" s="272"/>
      <c r="AV127" s="272"/>
      <c r="AW127" s="272"/>
      <c r="AX127" s="272"/>
      <c r="AY127" s="272"/>
      <c r="AZ127" s="272"/>
      <c r="BA127" s="272"/>
      <c r="BB127" s="272"/>
    </row>
    <row r="128" spans="1:172" s="311" customFormat="1" ht="15" customHeight="1">
      <c r="Q128" s="54"/>
      <c r="R128" s="54"/>
      <c r="S128" s="54"/>
      <c r="T128" s="54"/>
      <c r="U128" s="52"/>
      <c r="V128" s="272"/>
      <c r="W128" s="272"/>
      <c r="X128" s="272"/>
      <c r="Y128" s="272"/>
      <c r="Z128" s="272"/>
      <c r="AA128" s="272"/>
      <c r="AB128" s="272"/>
      <c r="AC128" s="272"/>
      <c r="AD128" s="272"/>
      <c r="AE128" s="272"/>
      <c r="AF128" s="272"/>
      <c r="AG128" s="272"/>
      <c r="AH128" s="272"/>
      <c r="AI128" s="272"/>
      <c r="AJ128" s="272"/>
      <c r="AK128" s="272"/>
      <c r="AL128" s="272"/>
      <c r="AM128" s="272"/>
      <c r="AN128" s="272"/>
      <c r="AO128" s="272"/>
      <c r="AP128" s="272"/>
      <c r="AQ128" s="272"/>
      <c r="AR128" s="272"/>
      <c r="AS128" s="272"/>
      <c r="AT128" s="272"/>
      <c r="AU128" s="272"/>
      <c r="AV128" s="272"/>
      <c r="AW128" s="272"/>
      <c r="AX128" s="272"/>
      <c r="AY128" s="272"/>
      <c r="AZ128" s="272"/>
      <c r="BA128" s="272"/>
      <c r="BB128" s="272"/>
    </row>
    <row r="129" spans="17:54" s="311" customFormat="1" ht="15" customHeight="1">
      <c r="Q129" s="54"/>
      <c r="R129" s="54"/>
      <c r="S129" s="54"/>
      <c r="T129" s="54"/>
      <c r="U129" s="52"/>
      <c r="V129" s="272"/>
      <c r="W129" s="272"/>
      <c r="X129" s="272"/>
      <c r="Y129" s="272"/>
      <c r="Z129" s="272"/>
      <c r="AA129" s="272"/>
      <c r="AB129" s="272"/>
      <c r="AC129" s="272"/>
      <c r="AD129" s="272"/>
      <c r="AE129" s="272"/>
      <c r="AF129" s="272"/>
      <c r="AG129" s="272"/>
      <c r="AH129" s="272"/>
      <c r="AI129" s="272"/>
      <c r="AJ129" s="272"/>
      <c r="AK129" s="272"/>
      <c r="AL129" s="272"/>
      <c r="AM129" s="272"/>
      <c r="AN129" s="272"/>
      <c r="AO129" s="272"/>
      <c r="AP129" s="272"/>
      <c r="AQ129" s="272"/>
      <c r="AR129" s="272"/>
      <c r="AS129" s="272"/>
      <c r="AT129" s="272"/>
      <c r="AU129" s="272"/>
      <c r="AV129" s="272"/>
      <c r="AW129" s="272"/>
      <c r="AX129" s="272"/>
      <c r="AY129" s="272"/>
      <c r="AZ129" s="272"/>
      <c r="BA129" s="272"/>
      <c r="BB129" s="272"/>
    </row>
    <row r="130" spans="17:54" s="311" customFormat="1" ht="15" customHeight="1">
      <c r="Q130" s="54"/>
      <c r="R130" s="54"/>
      <c r="S130" s="54"/>
      <c r="T130" s="54"/>
      <c r="U130" s="52"/>
      <c r="V130" s="272"/>
      <c r="W130" s="272"/>
      <c r="X130" s="272"/>
      <c r="Y130" s="272"/>
      <c r="Z130" s="272"/>
      <c r="AA130" s="272"/>
      <c r="AB130" s="272"/>
      <c r="AC130" s="272"/>
      <c r="AD130" s="272"/>
      <c r="AE130" s="272"/>
      <c r="AF130" s="272"/>
      <c r="AG130" s="272"/>
      <c r="AH130" s="272"/>
      <c r="AI130" s="272"/>
      <c r="AJ130" s="272"/>
      <c r="AK130" s="272"/>
      <c r="AL130" s="272"/>
      <c r="AM130" s="272"/>
      <c r="AN130" s="272"/>
      <c r="AO130" s="272"/>
      <c r="AP130" s="272"/>
      <c r="AQ130" s="272"/>
      <c r="AR130" s="272"/>
      <c r="AS130" s="272"/>
      <c r="AT130" s="272"/>
      <c r="AU130" s="272"/>
      <c r="AV130" s="272"/>
      <c r="AW130" s="272"/>
      <c r="AX130" s="272"/>
      <c r="AY130" s="272"/>
      <c r="AZ130" s="272"/>
      <c r="BA130" s="272"/>
      <c r="BB130" s="272"/>
    </row>
    <row r="131" spans="17:54" s="311" customFormat="1" ht="15" customHeight="1">
      <c r="Q131" s="54"/>
      <c r="R131" s="54"/>
      <c r="S131" s="54"/>
      <c r="T131" s="54"/>
      <c r="U131" s="52"/>
      <c r="V131" s="272"/>
      <c r="W131" s="272"/>
      <c r="X131" s="272"/>
      <c r="Y131" s="272"/>
      <c r="Z131" s="272"/>
      <c r="AA131" s="272"/>
      <c r="AB131" s="272"/>
      <c r="AC131" s="272"/>
      <c r="AD131" s="272"/>
      <c r="AE131" s="272"/>
      <c r="AF131" s="272"/>
      <c r="AG131" s="272"/>
      <c r="AH131" s="272"/>
      <c r="AI131" s="272"/>
      <c r="AJ131" s="272"/>
      <c r="AK131" s="272"/>
      <c r="AL131" s="272"/>
      <c r="AM131" s="272"/>
      <c r="AN131" s="272"/>
      <c r="AO131" s="272"/>
      <c r="AP131" s="272"/>
      <c r="AQ131" s="272"/>
      <c r="AR131" s="272"/>
      <c r="AS131" s="272"/>
      <c r="AT131" s="272"/>
      <c r="AU131" s="272"/>
      <c r="AV131" s="272"/>
      <c r="AW131" s="272"/>
      <c r="AX131" s="272"/>
      <c r="AY131" s="272"/>
      <c r="AZ131" s="272"/>
      <c r="BA131" s="272"/>
      <c r="BB131" s="272"/>
    </row>
    <row r="132" spans="17:54" s="311" customFormat="1" ht="15" customHeight="1">
      <c r="Q132" s="54"/>
      <c r="R132" s="54"/>
      <c r="S132" s="54"/>
      <c r="T132" s="54"/>
      <c r="U132" s="52"/>
      <c r="V132" s="272"/>
      <c r="W132" s="272"/>
      <c r="X132" s="272"/>
      <c r="Y132" s="272"/>
      <c r="Z132" s="272"/>
      <c r="AA132" s="272"/>
      <c r="AB132" s="272"/>
      <c r="AC132" s="272"/>
      <c r="AD132" s="272"/>
      <c r="AE132" s="272"/>
      <c r="AF132" s="272"/>
      <c r="AG132" s="272"/>
      <c r="AH132" s="272"/>
      <c r="AI132" s="272"/>
      <c r="AJ132" s="272"/>
      <c r="AK132" s="272"/>
      <c r="AL132" s="272"/>
      <c r="AM132" s="272"/>
      <c r="AN132" s="272"/>
      <c r="AO132" s="272"/>
      <c r="AP132" s="272"/>
      <c r="AQ132" s="272"/>
      <c r="AR132" s="272"/>
      <c r="AS132" s="272"/>
      <c r="AT132" s="272"/>
      <c r="AU132" s="272"/>
      <c r="AV132" s="272"/>
      <c r="AW132" s="272"/>
      <c r="AX132" s="272"/>
      <c r="AY132" s="272"/>
      <c r="AZ132" s="272"/>
      <c r="BA132" s="272"/>
      <c r="BB132" s="272"/>
    </row>
    <row r="133" spans="17:54" s="311" customFormat="1" ht="15" customHeight="1">
      <c r="Q133" s="54"/>
      <c r="R133" s="54"/>
      <c r="S133" s="54"/>
      <c r="T133" s="54"/>
      <c r="U133" s="52"/>
      <c r="V133" s="272"/>
      <c r="W133" s="272"/>
      <c r="X133" s="272"/>
      <c r="Y133" s="272"/>
      <c r="Z133" s="272"/>
      <c r="AA133" s="272"/>
      <c r="AB133" s="272"/>
      <c r="AC133" s="272"/>
      <c r="AD133" s="272"/>
      <c r="AE133" s="272"/>
      <c r="AF133" s="272"/>
      <c r="AG133" s="272"/>
      <c r="AH133" s="272"/>
      <c r="AI133" s="272"/>
      <c r="AJ133" s="272"/>
      <c r="AK133" s="272"/>
      <c r="AL133" s="272"/>
      <c r="AM133" s="272"/>
      <c r="AN133" s="272"/>
      <c r="AO133" s="272"/>
      <c r="AP133" s="272"/>
      <c r="AQ133" s="272"/>
      <c r="AR133" s="272"/>
      <c r="AS133" s="272"/>
      <c r="AT133" s="272"/>
      <c r="AU133" s="272"/>
      <c r="AV133" s="272"/>
      <c r="AW133" s="272"/>
      <c r="AX133" s="272"/>
      <c r="AY133" s="272"/>
      <c r="AZ133" s="272"/>
      <c r="BA133" s="272"/>
      <c r="BB133" s="272"/>
    </row>
    <row r="134" spans="17:54" s="311" customFormat="1" ht="15" customHeight="1">
      <c r="Q134" s="54"/>
      <c r="R134" s="54"/>
      <c r="S134" s="54"/>
      <c r="T134" s="54"/>
      <c r="U134" s="52"/>
      <c r="V134" s="272"/>
      <c r="W134" s="272"/>
      <c r="X134" s="272"/>
      <c r="Y134" s="272"/>
      <c r="Z134" s="272"/>
      <c r="AA134" s="272"/>
      <c r="AB134" s="272"/>
      <c r="AC134" s="272"/>
      <c r="AD134" s="272"/>
      <c r="AE134" s="272"/>
      <c r="AF134" s="272"/>
      <c r="AG134" s="272"/>
      <c r="AH134" s="272"/>
      <c r="AI134" s="272"/>
      <c r="AJ134" s="272"/>
      <c r="AK134" s="272"/>
      <c r="AL134" s="272"/>
      <c r="AM134" s="272"/>
      <c r="AN134" s="272"/>
      <c r="AO134" s="272"/>
      <c r="AP134" s="272"/>
      <c r="AQ134" s="272"/>
      <c r="AR134" s="272"/>
      <c r="AS134" s="272"/>
      <c r="AT134" s="272"/>
      <c r="AU134" s="272"/>
      <c r="AV134" s="272"/>
      <c r="AW134" s="272"/>
      <c r="AX134" s="272"/>
      <c r="AY134" s="272"/>
      <c r="AZ134" s="272"/>
      <c r="BA134" s="272"/>
      <c r="BB134" s="272"/>
    </row>
    <row r="135" spans="17:54" s="311" customFormat="1" ht="15" customHeight="1">
      <c r="Q135" s="54"/>
      <c r="R135" s="54"/>
      <c r="S135" s="54"/>
      <c r="T135" s="54"/>
      <c r="U135" s="52"/>
      <c r="V135" s="272"/>
      <c r="W135" s="272"/>
      <c r="X135" s="272"/>
      <c r="Y135" s="272"/>
      <c r="Z135" s="272"/>
      <c r="AA135" s="272"/>
      <c r="AB135" s="272"/>
      <c r="AC135" s="272"/>
      <c r="AD135" s="272"/>
      <c r="AE135" s="272"/>
      <c r="AF135" s="272"/>
      <c r="AG135" s="272"/>
      <c r="AH135" s="272"/>
      <c r="AI135" s="272"/>
      <c r="AJ135" s="272"/>
      <c r="AK135" s="272"/>
      <c r="AL135" s="272"/>
      <c r="AM135" s="272"/>
      <c r="AN135" s="272"/>
      <c r="AO135" s="272"/>
      <c r="AP135" s="272"/>
      <c r="AQ135" s="272"/>
      <c r="AR135" s="272"/>
      <c r="AS135" s="272"/>
      <c r="AT135" s="272"/>
      <c r="AU135" s="272"/>
      <c r="AV135" s="272"/>
      <c r="AW135" s="272"/>
      <c r="AX135" s="272"/>
      <c r="AY135" s="272"/>
      <c r="AZ135" s="272"/>
      <c r="BA135" s="272"/>
      <c r="BB135" s="272"/>
    </row>
    <row r="136" spans="17:54" s="311" customFormat="1" ht="15" customHeight="1">
      <c r="Q136" s="54"/>
      <c r="R136" s="54"/>
      <c r="S136" s="54"/>
      <c r="T136" s="54"/>
      <c r="U136" s="52"/>
      <c r="V136" s="272"/>
      <c r="W136" s="272"/>
      <c r="X136" s="272"/>
      <c r="Y136" s="272"/>
      <c r="Z136" s="272"/>
      <c r="AA136" s="272"/>
      <c r="AB136" s="272"/>
      <c r="AC136" s="272"/>
      <c r="AD136" s="272"/>
      <c r="AE136" s="272"/>
      <c r="AF136" s="272"/>
      <c r="AG136" s="272"/>
      <c r="AH136" s="272"/>
      <c r="AI136" s="272"/>
      <c r="AJ136" s="272"/>
      <c r="AK136" s="272"/>
      <c r="AL136" s="272"/>
      <c r="AM136" s="272"/>
      <c r="AN136" s="272"/>
      <c r="AO136" s="272"/>
      <c r="AP136" s="272"/>
      <c r="AQ136" s="272"/>
      <c r="AR136" s="272"/>
      <c r="AS136" s="272"/>
      <c r="AT136" s="272"/>
      <c r="AU136" s="272"/>
      <c r="AV136" s="272"/>
      <c r="AW136" s="272"/>
      <c r="AX136" s="272"/>
      <c r="AY136" s="272"/>
      <c r="AZ136" s="272"/>
      <c r="BA136" s="272"/>
      <c r="BB136" s="272"/>
    </row>
    <row r="137" spans="17:54" s="311" customFormat="1" ht="15" customHeight="1">
      <c r="Q137" s="54"/>
      <c r="R137" s="54"/>
      <c r="S137" s="54"/>
      <c r="T137" s="54"/>
      <c r="U137" s="52"/>
      <c r="V137" s="272"/>
      <c r="W137" s="272"/>
      <c r="X137" s="272"/>
      <c r="Y137" s="272"/>
      <c r="Z137" s="272"/>
      <c r="AA137" s="272"/>
      <c r="AB137" s="272"/>
      <c r="AC137" s="272"/>
      <c r="AD137" s="272"/>
      <c r="AE137" s="272"/>
      <c r="AF137" s="272"/>
      <c r="AG137" s="272"/>
      <c r="AH137" s="272"/>
      <c r="AI137" s="272"/>
      <c r="AJ137" s="272"/>
      <c r="AK137" s="272"/>
      <c r="AL137" s="272"/>
      <c r="AM137" s="272"/>
      <c r="AN137" s="272"/>
      <c r="AO137" s="272"/>
      <c r="AP137" s="272"/>
      <c r="AQ137" s="272"/>
      <c r="AR137" s="272"/>
      <c r="AS137" s="272"/>
      <c r="AT137" s="272"/>
      <c r="AU137" s="272"/>
      <c r="AV137" s="272"/>
      <c r="AW137" s="272"/>
      <c r="AX137" s="272"/>
      <c r="AY137" s="272"/>
      <c r="AZ137" s="272"/>
      <c r="BA137" s="272"/>
      <c r="BB137" s="272"/>
    </row>
    <row r="138" spans="17:54" s="311" customFormat="1" ht="15" customHeight="1">
      <c r="Q138" s="54"/>
      <c r="R138" s="54"/>
      <c r="S138" s="54"/>
      <c r="T138" s="54"/>
      <c r="U138" s="52"/>
      <c r="V138" s="272"/>
      <c r="W138" s="272"/>
      <c r="X138" s="272"/>
      <c r="Y138" s="272"/>
      <c r="Z138" s="272"/>
      <c r="AA138" s="272"/>
      <c r="AB138" s="272"/>
      <c r="AC138" s="272"/>
      <c r="AD138" s="272"/>
      <c r="AE138" s="272"/>
      <c r="AF138" s="272"/>
      <c r="AG138" s="272"/>
      <c r="AH138" s="272"/>
      <c r="AI138" s="272"/>
      <c r="AJ138" s="272"/>
      <c r="AK138" s="272"/>
      <c r="AL138" s="272"/>
      <c r="AM138" s="272"/>
      <c r="AN138" s="272"/>
      <c r="AO138" s="272"/>
      <c r="AP138" s="272"/>
      <c r="AQ138" s="272"/>
      <c r="AR138" s="272"/>
      <c r="AS138" s="272"/>
      <c r="AT138" s="272"/>
      <c r="AU138" s="272"/>
      <c r="AV138" s="272"/>
      <c r="AW138" s="272"/>
      <c r="AX138" s="272"/>
      <c r="AY138" s="272"/>
      <c r="AZ138" s="272"/>
      <c r="BA138" s="272"/>
      <c r="BB138" s="272"/>
    </row>
    <row r="139" spans="17:54" s="311" customFormat="1" ht="15" customHeight="1">
      <c r="Q139" s="54"/>
      <c r="R139" s="54"/>
      <c r="S139" s="54"/>
      <c r="T139" s="54"/>
      <c r="U139" s="52"/>
      <c r="V139" s="272"/>
      <c r="W139" s="272"/>
      <c r="X139" s="272"/>
      <c r="Y139" s="272"/>
      <c r="Z139" s="272"/>
      <c r="AA139" s="272"/>
      <c r="AB139" s="272"/>
      <c r="AC139" s="272"/>
      <c r="AD139" s="272"/>
      <c r="AE139" s="272"/>
      <c r="AF139" s="272"/>
      <c r="AG139" s="272"/>
      <c r="AH139" s="272"/>
      <c r="AI139" s="272"/>
      <c r="AJ139" s="272"/>
      <c r="AK139" s="272"/>
      <c r="AL139" s="272"/>
      <c r="AM139" s="272"/>
      <c r="AN139" s="272"/>
      <c r="AO139" s="272"/>
      <c r="AP139" s="272"/>
      <c r="AQ139" s="272"/>
      <c r="AR139" s="272"/>
      <c r="AS139" s="272"/>
      <c r="AT139" s="272"/>
      <c r="AU139" s="272"/>
      <c r="AV139" s="272"/>
      <c r="AW139" s="272"/>
      <c r="AX139" s="272"/>
      <c r="AY139" s="272"/>
      <c r="AZ139" s="272"/>
      <c r="BA139" s="272"/>
      <c r="BB139" s="272"/>
    </row>
    <row r="140" spans="17:54" s="311" customFormat="1" ht="15" customHeight="1">
      <c r="Q140" s="54"/>
      <c r="R140" s="54"/>
      <c r="S140" s="54"/>
      <c r="T140" s="54"/>
      <c r="U140" s="52"/>
      <c r="V140" s="272"/>
      <c r="W140" s="272"/>
      <c r="X140" s="272"/>
      <c r="Y140" s="272"/>
      <c r="Z140" s="272"/>
      <c r="AA140" s="272"/>
      <c r="AB140" s="272"/>
      <c r="AC140" s="272"/>
      <c r="AD140" s="272"/>
      <c r="AE140" s="272"/>
      <c r="AF140" s="272"/>
      <c r="AG140" s="272"/>
      <c r="AH140" s="272"/>
      <c r="AI140" s="272"/>
      <c r="AJ140" s="272"/>
      <c r="AK140" s="272"/>
      <c r="AL140" s="272"/>
      <c r="AM140" s="272"/>
      <c r="AN140" s="272"/>
      <c r="AO140" s="272"/>
      <c r="AP140" s="272"/>
      <c r="AQ140" s="272"/>
      <c r="AR140" s="272"/>
      <c r="AS140" s="272"/>
      <c r="AT140" s="272"/>
      <c r="AU140" s="272"/>
      <c r="AV140" s="272"/>
      <c r="AW140" s="272"/>
      <c r="AX140" s="272"/>
      <c r="AY140" s="272"/>
      <c r="AZ140" s="272"/>
      <c r="BA140" s="272"/>
      <c r="BB140" s="272"/>
    </row>
    <row r="141" spans="17:54" s="311" customFormat="1" ht="15" customHeight="1">
      <c r="Q141" s="54"/>
      <c r="R141" s="54"/>
      <c r="S141" s="54"/>
      <c r="T141" s="54"/>
      <c r="U141" s="52"/>
      <c r="V141" s="272"/>
      <c r="W141" s="272"/>
      <c r="X141" s="272"/>
      <c r="Y141" s="272"/>
      <c r="Z141" s="272"/>
      <c r="AA141" s="272"/>
      <c r="AB141" s="272"/>
      <c r="AC141" s="272"/>
      <c r="AD141" s="272"/>
      <c r="AE141" s="272"/>
      <c r="AF141" s="272"/>
      <c r="AG141" s="272"/>
      <c r="AH141" s="272"/>
      <c r="AI141" s="272"/>
      <c r="AJ141" s="272"/>
      <c r="AK141" s="272"/>
      <c r="AL141" s="272"/>
      <c r="AM141" s="272"/>
      <c r="AN141" s="272"/>
      <c r="AO141" s="272"/>
      <c r="AP141" s="272"/>
      <c r="AQ141" s="272"/>
      <c r="AR141" s="272"/>
      <c r="AS141" s="272"/>
      <c r="AT141" s="272"/>
      <c r="AU141" s="272"/>
      <c r="AV141" s="272"/>
      <c r="AW141" s="272"/>
      <c r="AX141" s="272"/>
      <c r="AY141" s="272"/>
      <c r="AZ141" s="272"/>
      <c r="BA141" s="272"/>
      <c r="BB141" s="272"/>
    </row>
    <row r="142" spans="17:54" s="311" customFormat="1" ht="15" customHeight="1">
      <c r="Q142" s="54"/>
      <c r="R142" s="54"/>
      <c r="S142" s="54"/>
      <c r="T142" s="54"/>
      <c r="U142" s="52"/>
      <c r="V142" s="272"/>
      <c r="W142" s="272"/>
      <c r="X142" s="272"/>
      <c r="Y142" s="272"/>
      <c r="Z142" s="272"/>
      <c r="AA142" s="272"/>
      <c r="AB142" s="272"/>
      <c r="AC142" s="272"/>
      <c r="AD142" s="272"/>
      <c r="AE142" s="272"/>
      <c r="AF142" s="272"/>
      <c r="AG142" s="272"/>
      <c r="AH142" s="272"/>
      <c r="AI142" s="272"/>
      <c r="AJ142" s="272"/>
      <c r="AK142" s="272"/>
      <c r="AL142" s="272"/>
      <c r="AM142" s="272"/>
      <c r="AN142" s="272"/>
      <c r="AO142" s="272"/>
      <c r="AP142" s="272"/>
      <c r="AQ142" s="272"/>
      <c r="AR142" s="272"/>
      <c r="AS142" s="272"/>
      <c r="AT142" s="272"/>
      <c r="AU142" s="272"/>
      <c r="AV142" s="272"/>
      <c r="AW142" s="272"/>
      <c r="AX142" s="272"/>
      <c r="AY142" s="272"/>
      <c r="AZ142" s="272"/>
      <c r="BA142" s="272"/>
      <c r="BB142" s="272"/>
    </row>
    <row r="143" spans="17:54" s="311" customFormat="1" ht="15" customHeight="1">
      <c r="Q143" s="54"/>
      <c r="R143" s="54"/>
      <c r="S143" s="54"/>
      <c r="T143" s="54"/>
      <c r="U143" s="52"/>
      <c r="V143" s="272"/>
      <c r="W143" s="272"/>
      <c r="X143" s="272"/>
      <c r="Y143" s="272"/>
      <c r="Z143" s="272"/>
      <c r="AA143" s="272"/>
      <c r="AB143" s="272"/>
      <c r="AC143" s="272"/>
      <c r="AD143" s="272"/>
      <c r="AE143" s="272"/>
      <c r="AF143" s="272"/>
      <c r="AG143" s="272"/>
      <c r="AH143" s="272"/>
      <c r="AI143" s="272"/>
      <c r="AJ143" s="272"/>
      <c r="AK143" s="272"/>
      <c r="AL143" s="272"/>
      <c r="AM143" s="272"/>
      <c r="AN143" s="272"/>
      <c r="AO143" s="272"/>
      <c r="AP143" s="272"/>
      <c r="AQ143" s="272"/>
      <c r="AR143" s="272"/>
      <c r="AS143" s="272"/>
      <c r="AT143" s="272"/>
      <c r="AU143" s="272"/>
      <c r="AV143" s="272"/>
      <c r="AW143" s="272"/>
      <c r="AX143" s="272"/>
      <c r="AY143" s="272"/>
      <c r="AZ143" s="272"/>
      <c r="BA143" s="272"/>
      <c r="BB143" s="272"/>
    </row>
    <row r="144" spans="17:54" s="311" customFormat="1" ht="15" customHeight="1">
      <c r="Q144" s="54"/>
      <c r="R144" s="54"/>
      <c r="S144" s="54"/>
      <c r="T144" s="54"/>
      <c r="U144" s="52"/>
      <c r="V144" s="272"/>
      <c r="W144" s="272"/>
      <c r="X144" s="272"/>
      <c r="Y144" s="272"/>
      <c r="Z144" s="272"/>
      <c r="AA144" s="272"/>
      <c r="AB144" s="272"/>
      <c r="AC144" s="272"/>
      <c r="AD144" s="272"/>
      <c r="AE144" s="272"/>
      <c r="AF144" s="272"/>
      <c r="AG144" s="272"/>
      <c r="AH144" s="272"/>
      <c r="AI144" s="272"/>
      <c r="AJ144" s="272"/>
      <c r="AK144" s="272"/>
      <c r="AL144" s="272"/>
      <c r="AM144" s="272"/>
      <c r="AN144" s="272"/>
      <c r="AO144" s="272"/>
      <c r="AP144" s="272"/>
      <c r="AQ144" s="272"/>
      <c r="AR144" s="272"/>
      <c r="AS144" s="272"/>
      <c r="AT144" s="272"/>
      <c r="AU144" s="272"/>
      <c r="AV144" s="272"/>
      <c r="AW144" s="272"/>
      <c r="AX144" s="272"/>
      <c r="AY144" s="272"/>
      <c r="AZ144" s="272"/>
      <c r="BA144" s="272"/>
      <c r="BB144" s="272"/>
    </row>
    <row r="145" spans="1:54" s="311" customFormat="1" ht="15" customHeight="1">
      <c r="Q145" s="54"/>
      <c r="R145" s="54"/>
      <c r="S145" s="54"/>
      <c r="T145" s="54"/>
      <c r="U145" s="52"/>
      <c r="V145" s="272"/>
      <c r="W145" s="272"/>
      <c r="X145" s="272"/>
      <c r="Y145" s="272"/>
      <c r="Z145" s="272"/>
      <c r="AA145" s="272"/>
      <c r="AB145" s="272"/>
      <c r="AC145" s="272"/>
      <c r="AD145" s="272"/>
      <c r="AE145" s="272"/>
      <c r="AF145" s="272"/>
      <c r="AG145" s="272"/>
      <c r="AH145" s="272"/>
      <c r="AI145" s="272"/>
      <c r="AJ145" s="272"/>
      <c r="AK145" s="272"/>
      <c r="AL145" s="272"/>
      <c r="AM145" s="272"/>
      <c r="AN145" s="272"/>
      <c r="AO145" s="272"/>
      <c r="AP145" s="272"/>
      <c r="AQ145" s="272"/>
      <c r="AR145" s="272"/>
      <c r="AS145" s="272"/>
      <c r="AT145" s="272"/>
      <c r="AU145" s="272"/>
      <c r="AV145" s="272"/>
      <c r="AW145" s="272"/>
      <c r="AX145" s="272"/>
      <c r="AY145" s="272"/>
      <c r="AZ145" s="272"/>
      <c r="BA145" s="272"/>
      <c r="BB145" s="272"/>
    </row>
    <row r="146" spans="1:54" s="311" customFormat="1" ht="15" customHeight="1">
      <c r="Q146" s="54"/>
      <c r="R146" s="54"/>
      <c r="S146" s="54"/>
      <c r="T146" s="54"/>
      <c r="U146" s="52"/>
      <c r="V146" s="272"/>
      <c r="W146" s="272"/>
      <c r="X146" s="272"/>
      <c r="Y146" s="272"/>
      <c r="Z146" s="272"/>
      <c r="AA146" s="272"/>
      <c r="AB146" s="272"/>
      <c r="AC146" s="272"/>
      <c r="AD146" s="272"/>
      <c r="AE146" s="272"/>
      <c r="AF146" s="272"/>
      <c r="AG146" s="272"/>
      <c r="AH146" s="272"/>
      <c r="AI146" s="272"/>
      <c r="AJ146" s="272"/>
      <c r="AK146" s="272"/>
      <c r="AL146" s="272"/>
      <c r="AM146" s="272"/>
      <c r="AN146" s="272"/>
      <c r="AO146" s="272"/>
      <c r="AP146" s="272"/>
      <c r="AQ146" s="272"/>
      <c r="AR146" s="272"/>
      <c r="AS146" s="272"/>
      <c r="AT146" s="272"/>
      <c r="AU146" s="272"/>
      <c r="AV146" s="272"/>
      <c r="AW146" s="272"/>
      <c r="AX146" s="272"/>
      <c r="AY146" s="272"/>
      <c r="AZ146" s="272"/>
      <c r="BA146" s="272"/>
      <c r="BB146" s="272"/>
    </row>
    <row r="147" spans="1:54" s="311" customFormat="1" ht="15" customHeight="1">
      <c r="Q147" s="54"/>
      <c r="R147" s="54"/>
      <c r="S147" s="54"/>
      <c r="T147" s="54"/>
      <c r="U147" s="52"/>
      <c r="V147" s="272"/>
      <c r="W147" s="272"/>
      <c r="X147" s="272"/>
      <c r="Y147" s="272"/>
      <c r="Z147" s="272"/>
      <c r="AA147" s="272"/>
      <c r="AB147" s="272"/>
      <c r="AC147" s="272"/>
      <c r="AD147" s="272"/>
      <c r="AE147" s="272"/>
      <c r="AF147" s="272"/>
      <c r="AG147" s="272"/>
      <c r="AH147" s="272"/>
      <c r="AI147" s="272"/>
      <c r="AJ147" s="272"/>
      <c r="AK147" s="272"/>
      <c r="AL147" s="272"/>
      <c r="AM147" s="272"/>
      <c r="AN147" s="272"/>
      <c r="AO147" s="272"/>
      <c r="AP147" s="272"/>
      <c r="AQ147" s="272"/>
      <c r="AR147" s="272"/>
      <c r="AS147" s="272"/>
      <c r="AT147" s="272"/>
      <c r="AU147" s="272"/>
      <c r="AV147" s="272"/>
      <c r="AW147" s="272"/>
      <c r="AX147" s="272"/>
      <c r="AY147" s="272"/>
      <c r="AZ147" s="272"/>
      <c r="BA147" s="272"/>
      <c r="BB147" s="272"/>
    </row>
    <row r="148" spans="1:54" s="311" customFormat="1" ht="15" customHeight="1">
      <c r="Q148" s="54"/>
      <c r="R148" s="54"/>
      <c r="S148" s="54"/>
      <c r="T148" s="54"/>
      <c r="U148" s="52"/>
      <c r="V148" s="272"/>
      <c r="W148" s="272"/>
      <c r="X148" s="272"/>
      <c r="Y148" s="272"/>
      <c r="Z148" s="272"/>
      <c r="AA148" s="272"/>
      <c r="AB148" s="272"/>
      <c r="AC148" s="272"/>
      <c r="AD148" s="272"/>
      <c r="AE148" s="272"/>
      <c r="AF148" s="272"/>
      <c r="AG148" s="272"/>
      <c r="AH148" s="272"/>
      <c r="AI148" s="272"/>
      <c r="AJ148" s="272"/>
      <c r="AK148" s="272"/>
      <c r="AL148" s="272"/>
      <c r="AM148" s="272"/>
      <c r="AN148" s="272"/>
      <c r="AO148" s="272"/>
      <c r="AP148" s="272"/>
      <c r="AQ148" s="272"/>
      <c r="AR148" s="272"/>
      <c r="AS148" s="272"/>
      <c r="AT148" s="272"/>
      <c r="AU148" s="272"/>
      <c r="AV148" s="272"/>
      <c r="AW148" s="272"/>
      <c r="AX148" s="272"/>
      <c r="AY148" s="272"/>
      <c r="AZ148" s="272"/>
      <c r="BA148" s="272"/>
      <c r="BB148" s="272"/>
    </row>
    <row r="149" spans="1:54" s="311" customFormat="1" ht="15" customHeight="1">
      <c r="Q149" s="54"/>
      <c r="R149" s="54"/>
      <c r="S149" s="54"/>
      <c r="T149" s="54"/>
      <c r="U149" s="52"/>
      <c r="V149" s="272"/>
      <c r="W149" s="272"/>
      <c r="X149" s="272"/>
      <c r="Y149" s="272"/>
      <c r="Z149" s="272"/>
      <c r="AA149" s="272"/>
      <c r="AB149" s="272"/>
      <c r="AC149" s="272"/>
      <c r="AD149" s="272"/>
      <c r="AE149" s="272"/>
      <c r="AF149" s="272"/>
      <c r="AG149" s="272"/>
      <c r="AH149" s="272"/>
      <c r="AI149" s="272"/>
      <c r="AJ149" s="272"/>
      <c r="AK149" s="272"/>
      <c r="AL149" s="272"/>
      <c r="AM149" s="272"/>
      <c r="AN149" s="272"/>
      <c r="AO149" s="272"/>
      <c r="AP149" s="272"/>
      <c r="AQ149" s="272"/>
      <c r="AR149" s="272"/>
      <c r="AS149" s="272"/>
      <c r="AT149" s="272"/>
      <c r="AU149" s="272"/>
      <c r="AV149" s="272"/>
      <c r="AW149" s="272"/>
      <c r="AX149" s="272"/>
      <c r="AY149" s="272"/>
      <c r="AZ149" s="272"/>
      <c r="BA149" s="272"/>
      <c r="BB149" s="272"/>
    </row>
    <row r="150" spans="1:54" s="311" customFormat="1" ht="15" customHeight="1">
      <c r="Q150" s="54"/>
      <c r="R150" s="54"/>
      <c r="S150" s="54"/>
      <c r="T150" s="54"/>
      <c r="U150" s="52"/>
      <c r="V150" s="272"/>
      <c r="W150" s="272"/>
      <c r="X150" s="272"/>
      <c r="Y150" s="272"/>
      <c r="Z150" s="272"/>
      <c r="AA150" s="272"/>
      <c r="AB150" s="272"/>
      <c r="AC150" s="272"/>
      <c r="AD150" s="272"/>
      <c r="AE150" s="272"/>
      <c r="AF150" s="272"/>
      <c r="AG150" s="272"/>
      <c r="AH150" s="272"/>
      <c r="AI150" s="272"/>
      <c r="AJ150" s="272"/>
      <c r="AK150" s="272"/>
      <c r="AL150" s="272"/>
      <c r="AM150" s="272"/>
      <c r="AN150" s="272"/>
      <c r="AO150" s="272"/>
      <c r="AP150" s="272"/>
      <c r="AQ150" s="272"/>
      <c r="AR150" s="272"/>
      <c r="AS150" s="272"/>
      <c r="AT150" s="272"/>
      <c r="AU150" s="272"/>
      <c r="AV150" s="272"/>
      <c r="AW150" s="272"/>
      <c r="AX150" s="272"/>
      <c r="AY150" s="272"/>
      <c r="AZ150" s="272"/>
      <c r="BA150" s="272"/>
      <c r="BB150" s="272"/>
    </row>
    <row r="151" spans="1:54" s="311" customFormat="1" ht="15" customHeight="1">
      <c r="A151" s="348"/>
      <c r="B151" s="348"/>
      <c r="C151" s="348"/>
      <c r="D151" s="348"/>
      <c r="E151" s="348"/>
      <c r="F151" s="348"/>
      <c r="G151" s="348"/>
      <c r="H151" s="348"/>
      <c r="I151" s="348"/>
      <c r="J151" s="348"/>
      <c r="K151" s="348"/>
      <c r="L151" s="348"/>
      <c r="M151" s="348"/>
      <c r="N151" s="348"/>
      <c r="O151" s="348"/>
      <c r="P151" s="348"/>
      <c r="Q151" s="348"/>
      <c r="R151" s="348"/>
      <c r="S151" s="348"/>
      <c r="T151" s="348"/>
      <c r="U151" s="348"/>
      <c r="V151" s="272"/>
      <c r="W151" s="272"/>
      <c r="X151" s="272"/>
      <c r="Y151" s="272"/>
      <c r="Z151" s="272"/>
      <c r="AA151" s="272"/>
      <c r="AB151" s="272"/>
      <c r="AC151" s="272"/>
      <c r="AD151" s="272"/>
      <c r="AE151" s="272"/>
      <c r="AF151" s="272"/>
      <c r="AG151" s="272"/>
      <c r="AH151" s="272"/>
      <c r="AI151" s="272"/>
      <c r="AJ151" s="272"/>
      <c r="AK151" s="272"/>
      <c r="AL151" s="272"/>
      <c r="AM151" s="272"/>
      <c r="AN151" s="272"/>
      <c r="AO151" s="272"/>
      <c r="AP151" s="272"/>
      <c r="AQ151" s="272"/>
      <c r="AR151" s="272"/>
      <c r="AS151" s="272"/>
      <c r="AT151" s="272"/>
      <c r="AU151" s="272"/>
      <c r="AV151" s="272"/>
      <c r="AW151" s="272"/>
      <c r="AX151" s="272"/>
      <c r="AY151" s="272"/>
      <c r="AZ151" s="272"/>
      <c r="BA151" s="272"/>
      <c r="BB151" s="272"/>
    </row>
    <row r="152" spans="1:54" s="311" customFormat="1" ht="15" customHeight="1">
      <c r="A152" s="348"/>
      <c r="B152" s="348"/>
      <c r="C152" s="348"/>
      <c r="D152" s="348"/>
      <c r="E152" s="348"/>
      <c r="F152" s="348"/>
      <c r="G152" s="348"/>
      <c r="H152" s="348"/>
      <c r="I152" s="348"/>
      <c r="J152" s="348"/>
      <c r="K152" s="348"/>
      <c r="L152" s="348"/>
      <c r="M152" s="348"/>
      <c r="N152" s="348"/>
      <c r="O152" s="348"/>
      <c r="P152" s="348"/>
      <c r="Q152" s="348"/>
      <c r="R152" s="348"/>
      <c r="S152" s="348"/>
      <c r="T152" s="348"/>
      <c r="U152" s="348"/>
      <c r="V152" s="272"/>
      <c r="W152" s="272"/>
      <c r="X152" s="272"/>
      <c r="Y152" s="272"/>
      <c r="Z152" s="272"/>
      <c r="AA152" s="272"/>
      <c r="AB152" s="272"/>
      <c r="AC152" s="272"/>
      <c r="AD152" s="272"/>
      <c r="AE152" s="272"/>
      <c r="AF152" s="272"/>
      <c r="AG152" s="272"/>
      <c r="AH152" s="272"/>
      <c r="AI152" s="272"/>
      <c r="AJ152" s="272"/>
      <c r="AK152" s="272"/>
      <c r="AL152" s="272"/>
      <c r="AM152" s="272"/>
      <c r="AN152" s="272"/>
      <c r="AO152" s="272"/>
      <c r="AP152" s="272"/>
      <c r="AQ152" s="272"/>
      <c r="AR152" s="272"/>
      <c r="AS152" s="272"/>
      <c r="AT152" s="272"/>
      <c r="AU152" s="272"/>
      <c r="AV152" s="272"/>
      <c r="AW152" s="272"/>
      <c r="AX152" s="272"/>
      <c r="AY152" s="272"/>
      <c r="AZ152" s="272"/>
      <c r="BA152" s="272"/>
      <c r="BB152" s="272"/>
    </row>
    <row r="153" spans="1:54" s="311" customFormat="1" ht="15" customHeight="1">
      <c r="A153" s="348"/>
      <c r="B153" s="348"/>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272"/>
      <c r="Y153" s="272"/>
      <c r="Z153" s="272"/>
      <c r="AA153" s="272"/>
      <c r="AB153" s="272"/>
      <c r="AC153" s="272"/>
      <c r="AD153" s="272"/>
      <c r="AE153" s="272"/>
      <c r="AF153" s="272"/>
      <c r="AG153" s="272"/>
      <c r="AH153" s="272"/>
      <c r="AI153" s="272"/>
      <c r="AJ153" s="272"/>
      <c r="AK153" s="272"/>
      <c r="AL153" s="272"/>
      <c r="AM153" s="272"/>
      <c r="AN153" s="272"/>
      <c r="AO153" s="272"/>
      <c r="AP153" s="272"/>
      <c r="AQ153" s="272"/>
      <c r="AR153" s="272"/>
      <c r="AS153" s="272"/>
      <c r="AT153" s="272"/>
      <c r="AU153" s="272"/>
      <c r="AV153" s="272"/>
      <c r="AW153" s="272"/>
      <c r="AX153" s="272"/>
      <c r="AY153" s="272"/>
      <c r="AZ153" s="272"/>
      <c r="BA153" s="272"/>
      <c r="BB153" s="272"/>
    </row>
    <row r="154" spans="1:54" s="311" customFormat="1" ht="15" customHeight="1">
      <c r="A154" s="348"/>
      <c r="B154" s="348"/>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272"/>
      <c r="Y154" s="272"/>
      <c r="Z154" s="272"/>
      <c r="AA154" s="272"/>
      <c r="AB154" s="272"/>
      <c r="AC154" s="272"/>
      <c r="AD154" s="272"/>
      <c r="AE154" s="272"/>
      <c r="AF154" s="272"/>
      <c r="AG154" s="272"/>
      <c r="AH154" s="272"/>
      <c r="AI154" s="272"/>
      <c r="AJ154" s="272"/>
      <c r="AK154" s="272"/>
      <c r="AL154" s="272"/>
      <c r="AM154" s="272"/>
      <c r="AN154" s="272"/>
      <c r="AO154" s="272"/>
      <c r="AP154" s="272"/>
      <c r="AQ154" s="272"/>
      <c r="AR154" s="272"/>
      <c r="AS154" s="272"/>
      <c r="AT154" s="272"/>
      <c r="AU154" s="272"/>
      <c r="AV154" s="272"/>
      <c r="AW154" s="272"/>
      <c r="AX154" s="272"/>
      <c r="AY154" s="272"/>
      <c r="AZ154" s="272"/>
      <c r="BA154" s="272"/>
      <c r="BB154" s="272"/>
    </row>
    <row r="155" spans="1:54" s="311" customFormat="1" ht="15" customHeight="1">
      <c r="A155" s="348"/>
      <c r="B155" s="348"/>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272"/>
      <c r="Y155" s="272"/>
      <c r="Z155" s="272"/>
      <c r="AA155" s="272"/>
      <c r="AB155" s="272"/>
      <c r="AC155" s="272"/>
      <c r="AD155" s="272"/>
      <c r="AE155" s="272"/>
      <c r="AF155" s="272"/>
      <c r="AG155" s="272"/>
      <c r="AH155" s="272"/>
      <c r="AI155" s="272"/>
      <c r="AJ155" s="272"/>
      <c r="AK155" s="272"/>
      <c r="AL155" s="272"/>
      <c r="AM155" s="272"/>
      <c r="AN155" s="272"/>
      <c r="AO155" s="272"/>
      <c r="AP155" s="272"/>
      <c r="AQ155" s="272"/>
      <c r="AR155" s="272"/>
      <c r="AS155" s="272"/>
      <c r="AT155" s="272"/>
      <c r="AU155" s="272"/>
      <c r="AV155" s="272"/>
      <c r="AW155" s="272"/>
      <c r="AX155" s="272"/>
      <c r="AY155" s="272"/>
      <c r="AZ155" s="272"/>
      <c r="BA155" s="272"/>
      <c r="BB155" s="272"/>
    </row>
    <row r="156" spans="1:54" s="311" customFormat="1" ht="15" customHeight="1">
      <c r="A156" s="348"/>
      <c r="B156" s="348"/>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272"/>
      <c r="Y156" s="272"/>
      <c r="Z156" s="272"/>
      <c r="AA156" s="272"/>
      <c r="AB156" s="272"/>
      <c r="AC156" s="272"/>
      <c r="AD156" s="272"/>
      <c r="AE156" s="272"/>
      <c r="AF156" s="272"/>
      <c r="AG156" s="272"/>
      <c r="AH156" s="272"/>
      <c r="AI156" s="272"/>
      <c r="AJ156" s="272"/>
      <c r="AK156" s="272"/>
      <c r="AL156" s="272"/>
      <c r="AM156" s="272"/>
      <c r="AN156" s="272"/>
      <c r="AO156" s="272"/>
      <c r="AP156" s="272"/>
      <c r="AQ156" s="272"/>
      <c r="AR156" s="272"/>
      <c r="AS156" s="272"/>
      <c r="AT156" s="272"/>
      <c r="AU156" s="272"/>
      <c r="AV156" s="272"/>
      <c r="AW156" s="272"/>
      <c r="AX156" s="272"/>
      <c r="AY156" s="272"/>
      <c r="AZ156" s="272"/>
      <c r="BA156" s="272"/>
      <c r="BB156" s="272"/>
    </row>
    <row r="157" spans="1:54" s="311" customFormat="1" ht="15" customHeight="1">
      <c r="A157" s="348"/>
      <c r="B157" s="348"/>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272"/>
      <c r="Y157" s="272"/>
      <c r="Z157" s="272"/>
      <c r="AA157" s="272"/>
      <c r="AB157" s="272"/>
      <c r="AC157" s="272"/>
      <c r="AD157" s="272"/>
      <c r="AE157" s="272"/>
      <c r="AF157" s="272"/>
      <c r="AG157" s="272"/>
      <c r="AH157" s="272"/>
      <c r="AI157" s="272"/>
      <c r="AJ157" s="272"/>
      <c r="AK157" s="272"/>
      <c r="AL157" s="272"/>
      <c r="AM157" s="272"/>
      <c r="AN157" s="272"/>
      <c r="AO157" s="272"/>
      <c r="AP157" s="272"/>
      <c r="AQ157" s="272"/>
      <c r="AR157" s="272"/>
      <c r="AS157" s="272"/>
      <c r="AT157" s="272"/>
      <c r="AU157" s="272"/>
      <c r="AV157" s="272"/>
      <c r="AW157" s="272"/>
      <c r="AX157" s="272"/>
      <c r="AY157" s="272"/>
      <c r="AZ157" s="272"/>
      <c r="BA157" s="272"/>
      <c r="BB157" s="272"/>
    </row>
    <row r="158" spans="1:54" s="311" customFormat="1" ht="15" customHeight="1">
      <c r="A158" s="348"/>
      <c r="B158" s="348"/>
      <c r="C158" s="348"/>
      <c r="D158" s="348"/>
      <c r="E158" s="348"/>
      <c r="F158" s="348"/>
      <c r="G158" s="348"/>
      <c r="H158" s="348"/>
      <c r="I158" s="348"/>
      <c r="J158" s="348"/>
      <c r="K158" s="348"/>
      <c r="L158" s="348"/>
      <c r="M158" s="348"/>
      <c r="N158" s="348"/>
      <c r="O158" s="348"/>
      <c r="P158" s="348"/>
      <c r="Q158" s="348"/>
      <c r="R158" s="348"/>
      <c r="S158" s="348"/>
      <c r="T158" s="348"/>
      <c r="U158" s="348"/>
      <c r="V158" s="348"/>
      <c r="W158" s="348"/>
      <c r="X158" s="272"/>
      <c r="Y158" s="272"/>
      <c r="Z158" s="272"/>
      <c r="AA158" s="272"/>
      <c r="AB158" s="272"/>
      <c r="AC158" s="272"/>
      <c r="AD158" s="272"/>
      <c r="AE158" s="272"/>
      <c r="AF158" s="272"/>
      <c r="AG158" s="272"/>
      <c r="AH158" s="272"/>
      <c r="AI158" s="272"/>
      <c r="AJ158" s="272"/>
      <c r="AK158" s="272"/>
      <c r="AL158" s="272"/>
      <c r="AM158" s="272"/>
      <c r="AN158" s="272"/>
      <c r="AO158" s="272"/>
      <c r="AP158" s="272"/>
      <c r="AQ158" s="272"/>
      <c r="AR158" s="272"/>
      <c r="AS158" s="272"/>
      <c r="AT158" s="272"/>
      <c r="AU158" s="272"/>
      <c r="AV158" s="272"/>
      <c r="AW158" s="272"/>
      <c r="AX158" s="272"/>
      <c r="AY158" s="272"/>
      <c r="AZ158" s="272"/>
      <c r="BA158" s="272"/>
      <c r="BB158" s="272"/>
    </row>
    <row r="159" spans="1:54" s="311" customFormat="1" ht="15" customHeight="1">
      <c r="A159" s="348"/>
      <c r="B159" s="348"/>
      <c r="C159" s="348"/>
      <c r="D159" s="348"/>
      <c r="E159" s="348"/>
      <c r="F159" s="348"/>
      <c r="G159" s="348"/>
      <c r="H159" s="348"/>
      <c r="I159" s="348"/>
      <c r="J159" s="348"/>
      <c r="K159" s="348"/>
      <c r="L159" s="348"/>
      <c r="M159" s="348"/>
      <c r="N159" s="348"/>
      <c r="O159" s="348"/>
      <c r="P159" s="348"/>
      <c r="Q159" s="348"/>
      <c r="R159" s="348"/>
      <c r="S159" s="348"/>
      <c r="T159" s="348"/>
      <c r="U159" s="348"/>
      <c r="V159" s="348"/>
      <c r="W159" s="348"/>
      <c r="X159" s="272"/>
      <c r="Y159" s="272"/>
      <c r="Z159" s="272"/>
      <c r="AA159" s="272"/>
      <c r="AB159" s="272"/>
      <c r="AC159" s="272"/>
      <c r="AD159" s="272"/>
      <c r="AE159" s="272"/>
      <c r="AF159" s="272"/>
      <c r="AG159" s="272"/>
      <c r="AH159" s="272"/>
      <c r="AI159" s="272"/>
      <c r="AJ159" s="272"/>
      <c r="AK159" s="272"/>
      <c r="AL159" s="272"/>
      <c r="AM159" s="272"/>
      <c r="AN159" s="272"/>
      <c r="AO159" s="272"/>
      <c r="AP159" s="272"/>
      <c r="AQ159" s="272"/>
      <c r="AR159" s="272"/>
      <c r="AS159" s="272"/>
      <c r="AT159" s="272"/>
      <c r="AU159" s="272"/>
      <c r="AV159" s="272"/>
      <c r="AW159" s="272"/>
      <c r="AX159" s="272"/>
      <c r="AY159" s="272"/>
      <c r="AZ159" s="272"/>
      <c r="BA159" s="272"/>
      <c r="BB159" s="272"/>
    </row>
    <row r="160" spans="1:54" s="311" customFormat="1" ht="15" customHeight="1">
      <c r="A160" s="348"/>
      <c r="B160" s="348"/>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272"/>
      <c r="Y160" s="272"/>
      <c r="Z160" s="272"/>
      <c r="AA160" s="272"/>
      <c r="AB160" s="272"/>
      <c r="AC160" s="272"/>
      <c r="AD160" s="272"/>
      <c r="AE160" s="272"/>
      <c r="AF160" s="272"/>
      <c r="AG160" s="272"/>
      <c r="AH160" s="272"/>
      <c r="AI160" s="272"/>
      <c r="AJ160" s="272"/>
      <c r="AK160" s="272"/>
      <c r="AL160" s="272"/>
      <c r="AM160" s="272"/>
      <c r="AN160" s="272"/>
      <c r="AO160" s="272"/>
      <c r="AP160" s="272"/>
      <c r="AQ160" s="272"/>
      <c r="AR160" s="272"/>
      <c r="AS160" s="272"/>
      <c r="AT160" s="272"/>
      <c r="AU160" s="272"/>
      <c r="AV160" s="272"/>
      <c r="AW160" s="272"/>
      <c r="AX160" s="272"/>
      <c r="AY160" s="272"/>
      <c r="AZ160" s="272"/>
      <c r="BA160" s="272"/>
      <c r="BB160" s="272"/>
    </row>
    <row r="161" spans="1:54" s="311" customFormat="1" ht="15" customHeight="1">
      <c r="A161" s="348"/>
      <c r="B161" s="348"/>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272"/>
      <c r="Y161" s="272"/>
      <c r="Z161" s="272"/>
      <c r="AA161" s="272"/>
      <c r="AB161" s="272"/>
      <c r="AC161" s="272"/>
      <c r="AD161" s="272"/>
      <c r="AE161" s="272"/>
      <c r="AF161" s="272"/>
      <c r="AG161" s="272"/>
      <c r="AH161" s="272"/>
      <c r="AI161" s="272"/>
      <c r="AJ161" s="272"/>
      <c r="AK161" s="272"/>
      <c r="AL161" s="272"/>
      <c r="AM161" s="272"/>
      <c r="AN161" s="272"/>
      <c r="AO161" s="272"/>
      <c r="AP161" s="272"/>
      <c r="AQ161" s="272"/>
      <c r="AR161" s="272"/>
      <c r="AS161" s="272"/>
      <c r="AT161" s="272"/>
      <c r="AU161" s="272"/>
      <c r="AV161" s="272"/>
      <c r="AW161" s="272"/>
      <c r="AX161" s="272"/>
      <c r="AY161" s="272"/>
      <c r="AZ161" s="272"/>
      <c r="BA161" s="272"/>
      <c r="BB161" s="272"/>
    </row>
    <row r="162" spans="1:54" s="311" customFormat="1" ht="15" customHeight="1">
      <c r="A162" s="348"/>
      <c r="B162" s="348"/>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272"/>
      <c r="Y162" s="272"/>
      <c r="Z162" s="272"/>
      <c r="AA162" s="272"/>
      <c r="AB162" s="272"/>
      <c r="AC162" s="272"/>
      <c r="AD162" s="272"/>
      <c r="AE162" s="272"/>
      <c r="AF162" s="272"/>
      <c r="AG162" s="272"/>
      <c r="AH162" s="272"/>
      <c r="AI162" s="272"/>
      <c r="AJ162" s="272"/>
      <c r="AK162" s="272"/>
      <c r="AL162" s="272"/>
      <c r="AM162" s="272"/>
      <c r="AN162" s="272"/>
      <c r="AO162" s="272"/>
      <c r="AP162" s="272"/>
      <c r="AQ162" s="272"/>
      <c r="AR162" s="272"/>
      <c r="AS162" s="272"/>
      <c r="AT162" s="272"/>
      <c r="AU162" s="272"/>
      <c r="AV162" s="272"/>
      <c r="AW162" s="272"/>
      <c r="AX162" s="272"/>
      <c r="AY162" s="272"/>
      <c r="AZ162" s="272"/>
      <c r="BA162" s="272"/>
      <c r="BB162" s="272"/>
    </row>
    <row r="163" spans="1:54" s="311" customFormat="1" ht="15" customHeight="1">
      <c r="A163" s="348"/>
      <c r="B163" s="348"/>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272"/>
      <c r="Y163" s="272"/>
      <c r="Z163" s="272"/>
      <c r="AA163" s="272"/>
      <c r="AB163" s="272"/>
      <c r="AC163" s="272"/>
      <c r="AD163" s="272"/>
      <c r="AE163" s="272"/>
      <c r="AF163" s="272"/>
      <c r="AG163" s="272"/>
      <c r="AH163" s="272"/>
      <c r="AI163" s="272"/>
      <c r="AJ163" s="272"/>
      <c r="AK163" s="272"/>
      <c r="AL163" s="272"/>
      <c r="AM163" s="272"/>
      <c r="AN163" s="272"/>
      <c r="AO163" s="272"/>
      <c r="AP163" s="272"/>
      <c r="AQ163" s="272"/>
      <c r="AR163" s="272"/>
      <c r="AS163" s="272"/>
      <c r="AT163" s="272"/>
      <c r="AU163" s="272"/>
      <c r="AV163" s="272"/>
      <c r="AW163" s="272"/>
      <c r="AX163" s="272"/>
      <c r="AY163" s="272"/>
      <c r="AZ163" s="272"/>
      <c r="BA163" s="272"/>
      <c r="BB163" s="272"/>
    </row>
    <row r="164" spans="1:54" s="311" customFormat="1" ht="15" customHeight="1">
      <c r="A164" s="348"/>
      <c r="B164" s="348"/>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272"/>
      <c r="Y164" s="272"/>
      <c r="Z164" s="272"/>
      <c r="AA164" s="272"/>
      <c r="AB164" s="272"/>
      <c r="AC164" s="272"/>
      <c r="AD164" s="272"/>
      <c r="AE164" s="272"/>
      <c r="AF164" s="272"/>
      <c r="AG164" s="272"/>
      <c r="AH164" s="272"/>
      <c r="AI164" s="272"/>
      <c r="AJ164" s="272"/>
      <c r="AK164" s="272"/>
      <c r="AL164" s="272"/>
      <c r="AM164" s="272"/>
      <c r="AN164" s="272"/>
      <c r="AO164" s="272"/>
      <c r="AP164" s="272"/>
      <c r="AQ164" s="272"/>
      <c r="AR164" s="272"/>
      <c r="AS164" s="272"/>
      <c r="AT164" s="272"/>
      <c r="AU164" s="272"/>
      <c r="AV164" s="272"/>
      <c r="AW164" s="272"/>
      <c r="AX164" s="272"/>
      <c r="AY164" s="272"/>
      <c r="AZ164" s="272"/>
      <c r="BA164" s="272"/>
      <c r="BB164" s="272"/>
    </row>
    <row r="165" spans="1:54" s="311" customFormat="1" ht="15" customHeight="1">
      <c r="A165" s="348"/>
      <c r="B165" s="348"/>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272"/>
      <c r="Y165" s="272"/>
      <c r="Z165" s="272"/>
      <c r="AA165" s="272"/>
      <c r="AB165" s="272"/>
      <c r="AC165" s="272"/>
      <c r="AD165" s="272"/>
      <c r="AE165" s="272"/>
      <c r="AF165" s="272"/>
      <c r="AG165" s="272"/>
      <c r="AH165" s="272"/>
      <c r="AI165" s="272"/>
      <c r="AJ165" s="272"/>
      <c r="AK165" s="272"/>
      <c r="AL165" s="272"/>
      <c r="AM165" s="272"/>
      <c r="AN165" s="272"/>
      <c r="AO165" s="272"/>
      <c r="AP165" s="272"/>
      <c r="AQ165" s="272"/>
      <c r="AR165" s="272"/>
      <c r="AS165" s="272"/>
      <c r="AT165" s="272"/>
      <c r="AU165" s="272"/>
      <c r="AV165" s="272"/>
      <c r="AW165" s="272"/>
      <c r="AX165" s="272"/>
      <c r="AY165" s="272"/>
      <c r="AZ165" s="272"/>
      <c r="BA165" s="272"/>
      <c r="BB165" s="272"/>
    </row>
    <row r="166" spans="1:54" s="311" customFormat="1" ht="15" customHeight="1">
      <c r="A166" s="348"/>
      <c r="B166" s="348"/>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272"/>
      <c r="Y166" s="272"/>
      <c r="Z166" s="272"/>
      <c r="AA166" s="272"/>
      <c r="AB166" s="272"/>
      <c r="AC166" s="272"/>
      <c r="AD166" s="272"/>
      <c r="AE166" s="272"/>
      <c r="AF166" s="272"/>
      <c r="AG166" s="272"/>
      <c r="AH166" s="272"/>
      <c r="AI166" s="272"/>
      <c r="AJ166" s="272"/>
      <c r="AK166" s="272"/>
      <c r="AL166" s="272"/>
      <c r="AM166" s="272"/>
      <c r="AN166" s="272"/>
      <c r="AO166" s="272"/>
      <c r="AP166" s="272"/>
      <c r="AQ166" s="272"/>
      <c r="AR166" s="272"/>
      <c r="AS166" s="272"/>
      <c r="AT166" s="272"/>
      <c r="AU166" s="272"/>
      <c r="AV166" s="272"/>
      <c r="AW166" s="272"/>
      <c r="AX166" s="272"/>
      <c r="AY166" s="272"/>
      <c r="AZ166" s="272"/>
      <c r="BA166" s="272"/>
      <c r="BB166" s="272"/>
    </row>
    <row r="167" spans="1:54" s="311" customFormat="1" ht="15" customHeight="1">
      <c r="A167" s="348"/>
      <c r="B167" s="348"/>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272"/>
      <c r="Y167" s="272"/>
      <c r="Z167" s="272"/>
      <c r="AA167" s="272"/>
      <c r="AB167" s="272"/>
      <c r="AC167" s="272"/>
      <c r="AD167" s="272"/>
      <c r="AE167" s="272"/>
      <c r="AF167" s="272"/>
      <c r="AG167" s="272"/>
      <c r="AH167" s="272"/>
      <c r="AI167" s="272"/>
      <c r="AJ167" s="272"/>
      <c r="AK167" s="272"/>
      <c r="AL167" s="272"/>
      <c r="AM167" s="272"/>
      <c r="AN167" s="272"/>
      <c r="AO167" s="272"/>
      <c r="AP167" s="272"/>
      <c r="AQ167" s="272"/>
      <c r="AR167" s="272"/>
      <c r="AS167" s="272"/>
      <c r="AT167" s="272"/>
      <c r="AU167" s="272"/>
      <c r="AV167" s="272"/>
      <c r="AW167" s="272"/>
      <c r="AX167" s="272"/>
      <c r="AY167" s="272"/>
      <c r="AZ167" s="272"/>
      <c r="BA167" s="272"/>
      <c r="BB167" s="272"/>
    </row>
    <row r="168" spans="1:54" s="311" customFormat="1" ht="15" customHeight="1">
      <c r="A168" s="348"/>
      <c r="B168" s="348"/>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272"/>
      <c r="Y168" s="272"/>
      <c r="Z168" s="272"/>
      <c r="AA168" s="272"/>
      <c r="AB168" s="272"/>
      <c r="AC168" s="272"/>
      <c r="AD168" s="272"/>
      <c r="AE168" s="272"/>
      <c r="AF168" s="272"/>
      <c r="AG168" s="272"/>
      <c r="AH168" s="272"/>
      <c r="AI168" s="272"/>
      <c r="AJ168" s="272"/>
      <c r="AK168" s="272"/>
      <c r="AL168" s="272"/>
      <c r="AM168" s="272"/>
      <c r="AN168" s="272"/>
      <c r="AO168" s="272"/>
      <c r="AP168" s="272"/>
      <c r="AQ168" s="272"/>
      <c r="AR168" s="272"/>
      <c r="AS168" s="272"/>
      <c r="AT168" s="272"/>
      <c r="AU168" s="272"/>
      <c r="AV168" s="272"/>
      <c r="AW168" s="272"/>
      <c r="AX168" s="272"/>
      <c r="AY168" s="272"/>
      <c r="AZ168" s="272"/>
      <c r="BA168" s="272"/>
      <c r="BB168" s="272"/>
    </row>
    <row r="169" spans="1:54" s="311" customFormat="1" ht="15" customHeight="1">
      <c r="A169" s="348"/>
      <c r="B169" s="348"/>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272"/>
      <c r="Y169" s="272"/>
      <c r="Z169" s="272"/>
      <c r="AA169" s="272"/>
      <c r="AB169" s="272"/>
      <c r="AC169" s="272"/>
      <c r="AD169" s="272"/>
      <c r="AE169" s="272"/>
      <c r="AF169" s="272"/>
      <c r="AG169" s="272"/>
      <c r="AH169" s="272"/>
      <c r="AI169" s="272"/>
      <c r="AJ169" s="272"/>
      <c r="AK169" s="272"/>
      <c r="AL169" s="272"/>
      <c r="AM169" s="272"/>
      <c r="AN169" s="272"/>
      <c r="AO169" s="272"/>
      <c r="AP169" s="272"/>
      <c r="AQ169" s="272"/>
      <c r="AR169" s="272"/>
      <c r="AS169" s="272"/>
      <c r="AT169" s="272"/>
      <c r="AU169" s="272"/>
      <c r="AV169" s="272"/>
      <c r="AW169" s="272"/>
      <c r="AX169" s="272"/>
      <c r="AY169" s="272"/>
      <c r="AZ169" s="272"/>
      <c r="BA169" s="272"/>
      <c r="BB169" s="272"/>
    </row>
    <row r="170" spans="1:54" s="311" customFormat="1" ht="15" customHeight="1">
      <c r="A170" s="348"/>
      <c r="B170" s="348"/>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272"/>
      <c r="Y170" s="272"/>
      <c r="Z170" s="272"/>
      <c r="AA170" s="272"/>
      <c r="AB170" s="272"/>
      <c r="AC170" s="272"/>
      <c r="AD170" s="272"/>
      <c r="AE170" s="272"/>
      <c r="AF170" s="272"/>
      <c r="AG170" s="272"/>
      <c r="AH170" s="272"/>
      <c r="AI170" s="272"/>
      <c r="AJ170" s="272"/>
      <c r="AK170" s="272"/>
      <c r="AL170" s="272"/>
      <c r="AM170" s="272"/>
      <c r="AN170" s="272"/>
      <c r="AO170" s="272"/>
      <c r="AP170" s="272"/>
      <c r="AQ170" s="272"/>
      <c r="AR170" s="272"/>
      <c r="AS170" s="272"/>
      <c r="AT170" s="272"/>
      <c r="AU170" s="272"/>
      <c r="AV170" s="272"/>
      <c r="AW170" s="272"/>
      <c r="AX170" s="272"/>
      <c r="AY170" s="272"/>
      <c r="AZ170" s="272"/>
      <c r="BA170" s="272"/>
      <c r="BB170" s="272"/>
    </row>
    <row r="171" spans="1:54" s="311" customFormat="1" ht="15" customHeight="1">
      <c r="A171" s="348"/>
      <c r="B171" s="348"/>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272"/>
      <c r="Y171" s="272"/>
      <c r="Z171" s="272"/>
      <c r="AA171" s="272"/>
      <c r="AB171" s="272"/>
      <c r="AC171" s="272"/>
      <c r="AD171" s="272"/>
      <c r="AE171" s="272"/>
      <c r="AF171" s="272"/>
      <c r="AG171" s="272"/>
      <c r="AH171" s="272"/>
      <c r="AI171" s="272"/>
      <c r="AJ171" s="272"/>
      <c r="AK171" s="272"/>
      <c r="AL171" s="272"/>
      <c r="AM171" s="272"/>
      <c r="AN171" s="272"/>
      <c r="AO171" s="272"/>
      <c r="AP171" s="272"/>
      <c r="AQ171" s="272"/>
      <c r="AR171" s="272"/>
      <c r="AS171" s="272"/>
      <c r="AT171" s="272"/>
      <c r="AU171" s="272"/>
      <c r="AV171" s="272"/>
      <c r="AW171" s="272"/>
      <c r="AX171" s="272"/>
      <c r="AY171" s="272"/>
      <c r="AZ171" s="272"/>
      <c r="BA171" s="272"/>
      <c r="BB171" s="272"/>
    </row>
    <row r="172" spans="1:54" s="311" customFormat="1" ht="15" customHeight="1">
      <c r="A172" s="348"/>
      <c r="B172" s="348"/>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272"/>
      <c r="Y172" s="272"/>
      <c r="Z172" s="272"/>
      <c r="AA172" s="272"/>
      <c r="AB172" s="272"/>
      <c r="AC172" s="272"/>
      <c r="AD172" s="272"/>
      <c r="AE172" s="272"/>
      <c r="AF172" s="272"/>
      <c r="AG172" s="272"/>
      <c r="AH172" s="272"/>
      <c r="AI172" s="272"/>
      <c r="AJ172" s="272"/>
      <c r="AK172" s="272"/>
      <c r="AL172" s="272"/>
      <c r="AM172" s="272"/>
      <c r="AN172" s="272"/>
      <c r="AO172" s="272"/>
      <c r="AP172" s="272"/>
      <c r="AQ172" s="272"/>
      <c r="AR172" s="272"/>
      <c r="AS172" s="272"/>
      <c r="AT172" s="272"/>
      <c r="AU172" s="272"/>
      <c r="AV172" s="272"/>
      <c r="AW172" s="272"/>
      <c r="AX172" s="272"/>
      <c r="AY172" s="272"/>
      <c r="AZ172" s="272"/>
      <c r="BA172" s="272"/>
      <c r="BB172" s="272"/>
    </row>
    <row r="173" spans="1:54" s="311" customFormat="1" ht="15" customHeight="1">
      <c r="A173" s="348"/>
      <c r="B173" s="348"/>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272"/>
      <c r="Y173" s="272"/>
      <c r="Z173" s="272"/>
      <c r="AA173" s="272"/>
      <c r="AB173" s="272"/>
      <c r="AC173" s="272"/>
      <c r="AD173" s="272"/>
      <c r="AE173" s="272"/>
      <c r="AF173" s="272"/>
      <c r="AG173" s="272"/>
      <c r="AH173" s="272"/>
      <c r="AI173" s="272"/>
      <c r="AJ173" s="272"/>
      <c r="AK173" s="272"/>
      <c r="AL173" s="272"/>
      <c r="AM173" s="272"/>
      <c r="AN173" s="272"/>
      <c r="AO173" s="272"/>
      <c r="AP173" s="272"/>
      <c r="AQ173" s="272"/>
      <c r="AR173" s="272"/>
      <c r="AS173" s="272"/>
      <c r="AT173" s="272"/>
      <c r="AU173" s="272"/>
      <c r="AV173" s="272"/>
      <c r="AW173" s="272"/>
      <c r="AX173" s="272"/>
      <c r="AY173" s="272"/>
      <c r="AZ173" s="272"/>
      <c r="BA173" s="272"/>
      <c r="BB173" s="272"/>
    </row>
    <row r="174" spans="1:54" s="311" customFormat="1" ht="15" customHeight="1">
      <c r="A174" s="348"/>
      <c r="B174" s="348"/>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272"/>
      <c r="Y174" s="272"/>
      <c r="Z174" s="272"/>
      <c r="AA174" s="272"/>
      <c r="AB174" s="272"/>
      <c r="AC174" s="272"/>
      <c r="AD174" s="272"/>
      <c r="AE174" s="272"/>
      <c r="AF174" s="272"/>
      <c r="AG174" s="272"/>
      <c r="AH174" s="272"/>
      <c r="AI174" s="272"/>
      <c r="AJ174" s="272"/>
      <c r="AK174" s="272"/>
      <c r="AL174" s="272"/>
      <c r="AM174" s="272"/>
      <c r="AN174" s="272"/>
      <c r="AO174" s="272"/>
      <c r="AP174" s="272"/>
      <c r="AQ174" s="272"/>
      <c r="AR174" s="272"/>
      <c r="AS174" s="272"/>
      <c r="AT174" s="272"/>
      <c r="AU174" s="272"/>
      <c r="AV174" s="272"/>
      <c r="AW174" s="272"/>
      <c r="AX174" s="272"/>
      <c r="AY174" s="272"/>
      <c r="AZ174" s="272"/>
      <c r="BA174" s="272"/>
      <c r="BB174" s="272"/>
    </row>
    <row r="175" spans="1:54" s="311" customFormat="1" ht="15" customHeight="1">
      <c r="A175" s="348"/>
      <c r="B175" s="348"/>
      <c r="C175" s="348"/>
      <c r="D175" s="348"/>
      <c r="E175" s="348"/>
      <c r="F175" s="348"/>
      <c r="G175" s="348"/>
      <c r="H175" s="348"/>
      <c r="I175" s="348"/>
      <c r="J175" s="348"/>
      <c r="K175" s="348"/>
      <c r="L175" s="348"/>
      <c r="M175" s="348"/>
      <c r="N175" s="348"/>
      <c r="O175" s="348"/>
      <c r="P175" s="348"/>
      <c r="Q175" s="348"/>
      <c r="R175" s="348"/>
      <c r="S175" s="348"/>
      <c r="T175" s="348"/>
      <c r="U175" s="348"/>
      <c r="V175" s="348"/>
      <c r="W175" s="348"/>
      <c r="X175" s="272"/>
      <c r="Y175" s="272"/>
      <c r="Z175" s="272"/>
      <c r="AA175" s="272"/>
      <c r="AB175" s="272"/>
      <c r="AC175" s="272"/>
      <c r="AD175" s="272"/>
      <c r="AE175" s="272"/>
      <c r="AF175" s="272"/>
      <c r="AG175" s="272"/>
      <c r="AH175" s="272"/>
      <c r="AI175" s="272"/>
      <c r="AJ175" s="272"/>
      <c r="AK175" s="272"/>
      <c r="AL175" s="272"/>
      <c r="AM175" s="272"/>
      <c r="AN175" s="272"/>
      <c r="AO175" s="272"/>
      <c r="AP175" s="272"/>
      <c r="AQ175" s="272"/>
      <c r="AR175" s="272"/>
      <c r="AS175" s="272"/>
      <c r="AT175" s="272"/>
      <c r="AU175" s="272"/>
      <c r="AV175" s="272"/>
      <c r="AW175" s="272"/>
      <c r="AX175" s="272"/>
      <c r="AY175" s="272"/>
      <c r="AZ175" s="272"/>
      <c r="BA175" s="272"/>
      <c r="BB175" s="272"/>
    </row>
    <row r="176" spans="1:54" s="311" customFormat="1" ht="15" customHeight="1">
      <c r="A176" s="348"/>
      <c r="B176" s="348"/>
      <c r="C176" s="348"/>
      <c r="D176" s="348"/>
      <c r="E176" s="348"/>
      <c r="F176" s="348"/>
      <c r="G176" s="348"/>
      <c r="H176" s="348"/>
      <c r="I176" s="348"/>
      <c r="J176" s="348"/>
      <c r="K176" s="348"/>
      <c r="L176" s="348"/>
      <c r="M176" s="348"/>
      <c r="N176" s="348"/>
      <c r="O176" s="348"/>
      <c r="P176" s="348"/>
      <c r="Q176" s="348"/>
      <c r="R176" s="348"/>
      <c r="S176" s="348"/>
      <c r="T176" s="348"/>
      <c r="U176" s="348"/>
      <c r="V176" s="348"/>
      <c r="W176" s="348"/>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row>
    <row r="177" spans="1:54" s="311" customFormat="1" ht="15" customHeight="1">
      <c r="A177" s="348"/>
      <c r="B177" s="348"/>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272"/>
      <c r="Y177" s="272"/>
      <c r="Z177" s="272"/>
      <c r="AA177" s="272"/>
      <c r="AB177" s="272"/>
      <c r="AC177" s="272"/>
      <c r="AD177" s="272"/>
      <c r="AE177" s="272"/>
      <c r="AF177" s="272"/>
      <c r="AG177" s="272"/>
      <c r="AH177" s="272"/>
      <c r="AI177" s="272"/>
      <c r="AJ177" s="272"/>
      <c r="AK177" s="272"/>
      <c r="AL177" s="272"/>
      <c r="AM177" s="272"/>
      <c r="AN177" s="272"/>
      <c r="AO177" s="272"/>
      <c r="AP177" s="272"/>
      <c r="AQ177" s="272"/>
      <c r="AR177" s="272"/>
      <c r="AS177" s="272"/>
      <c r="AT177" s="272"/>
      <c r="AU177" s="272"/>
      <c r="AV177" s="272"/>
      <c r="AW177" s="272"/>
      <c r="AX177" s="272"/>
      <c r="AY177" s="272"/>
      <c r="AZ177" s="272"/>
      <c r="BA177" s="272"/>
      <c r="BB177" s="272"/>
    </row>
    <row r="178" spans="1:54" s="311" customFormat="1" ht="15" customHeight="1">
      <c r="A178" s="348"/>
      <c r="B178" s="348"/>
      <c r="C178" s="348"/>
      <c r="D178" s="348"/>
      <c r="E178" s="348"/>
      <c r="F178" s="348"/>
      <c r="G178" s="348"/>
      <c r="H178" s="348"/>
      <c r="I178" s="348"/>
      <c r="J178" s="348"/>
      <c r="K178" s="348"/>
      <c r="L178" s="348"/>
      <c r="M178" s="348"/>
      <c r="N178" s="348"/>
      <c r="O178" s="348"/>
      <c r="P178" s="348"/>
      <c r="Q178" s="348"/>
      <c r="R178" s="348"/>
      <c r="S178" s="348"/>
      <c r="T178" s="348"/>
      <c r="U178" s="348"/>
      <c r="V178" s="348"/>
      <c r="W178" s="348"/>
      <c r="X178" s="272"/>
      <c r="Y178" s="272"/>
      <c r="Z178" s="272"/>
      <c r="AA178" s="272"/>
      <c r="AB178" s="272"/>
      <c r="AC178" s="272"/>
      <c r="AD178" s="272"/>
      <c r="AE178" s="272"/>
      <c r="AF178" s="272"/>
      <c r="AG178" s="272"/>
      <c r="AH178" s="272"/>
      <c r="AI178" s="272"/>
      <c r="AJ178" s="272"/>
      <c r="AK178" s="272"/>
      <c r="AL178" s="272"/>
      <c r="AM178" s="272"/>
      <c r="AN178" s="272"/>
      <c r="AO178" s="272"/>
      <c r="AP178" s="272"/>
      <c r="AQ178" s="272"/>
      <c r="AR178" s="272"/>
      <c r="AS178" s="272"/>
      <c r="AT178" s="272"/>
      <c r="AU178" s="272"/>
      <c r="AV178" s="272"/>
      <c r="AW178" s="272"/>
      <c r="AX178" s="272"/>
      <c r="AY178" s="272"/>
      <c r="AZ178" s="272"/>
      <c r="BA178" s="272"/>
      <c r="BB178" s="272"/>
    </row>
    <row r="179" spans="1:54" s="311" customFormat="1" ht="15" customHeight="1">
      <c r="A179" s="348"/>
      <c r="B179" s="348"/>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272"/>
      <c r="Y179" s="272"/>
      <c r="Z179" s="272"/>
      <c r="AA179" s="272"/>
      <c r="AB179" s="272"/>
      <c r="AC179" s="272"/>
      <c r="AD179" s="272"/>
      <c r="AE179" s="272"/>
      <c r="AF179" s="272"/>
      <c r="AG179" s="272"/>
      <c r="AH179" s="272"/>
      <c r="AI179" s="272"/>
      <c r="AJ179" s="272"/>
      <c r="AK179" s="272"/>
      <c r="AL179" s="272"/>
      <c r="AM179" s="272"/>
      <c r="AN179" s="272"/>
      <c r="AO179" s="272"/>
      <c r="AP179" s="272"/>
      <c r="AQ179" s="272"/>
      <c r="AR179" s="272"/>
      <c r="AS179" s="272"/>
      <c r="AT179" s="272"/>
      <c r="AU179" s="272"/>
      <c r="AV179" s="272"/>
      <c r="AW179" s="272"/>
      <c r="AX179" s="272"/>
      <c r="AY179" s="272"/>
      <c r="AZ179" s="272"/>
      <c r="BA179" s="272"/>
      <c r="BB179" s="272"/>
    </row>
    <row r="180" spans="1:54" s="311" customFormat="1" ht="15" customHeight="1">
      <c r="A180" s="348"/>
      <c r="B180" s="348"/>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272"/>
      <c r="Y180" s="272"/>
      <c r="Z180" s="272"/>
      <c r="AA180" s="272"/>
      <c r="AB180" s="272"/>
      <c r="AC180" s="272"/>
      <c r="AD180" s="272"/>
      <c r="AE180" s="272"/>
      <c r="AF180" s="272"/>
      <c r="AG180" s="272"/>
      <c r="AH180" s="272"/>
      <c r="AI180" s="272"/>
      <c r="AJ180" s="272"/>
      <c r="AK180" s="272"/>
      <c r="AL180" s="272"/>
      <c r="AM180" s="272"/>
      <c r="AN180" s="272"/>
      <c r="AO180" s="272"/>
      <c r="AP180" s="272"/>
      <c r="AQ180" s="272"/>
      <c r="AR180" s="272"/>
      <c r="AS180" s="272"/>
      <c r="AT180" s="272"/>
      <c r="AU180" s="272"/>
      <c r="AV180" s="272"/>
      <c r="AW180" s="272"/>
      <c r="AX180" s="272"/>
      <c r="AY180" s="272"/>
      <c r="AZ180" s="272"/>
      <c r="BA180" s="272"/>
      <c r="BB180" s="272"/>
    </row>
    <row r="181" spans="1:54" s="311" customFormat="1" ht="15" customHeight="1">
      <c r="A181" s="348"/>
      <c r="B181" s="348"/>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272"/>
      <c r="Y181" s="272"/>
      <c r="Z181" s="272"/>
      <c r="AA181" s="272"/>
      <c r="AB181" s="272"/>
      <c r="AC181" s="272"/>
      <c r="AD181" s="272"/>
      <c r="AE181" s="272"/>
      <c r="AF181" s="272"/>
      <c r="AG181" s="272"/>
      <c r="AH181" s="272"/>
      <c r="AI181" s="272"/>
      <c r="AJ181" s="272"/>
      <c r="AK181" s="272"/>
      <c r="AL181" s="272"/>
      <c r="AM181" s="272"/>
      <c r="AN181" s="272"/>
      <c r="AO181" s="272"/>
      <c r="AP181" s="272"/>
      <c r="AQ181" s="272"/>
      <c r="AR181" s="272"/>
      <c r="AS181" s="272"/>
      <c r="AT181" s="272"/>
      <c r="AU181" s="272"/>
      <c r="AV181" s="272"/>
      <c r="AW181" s="272"/>
      <c r="AX181" s="272"/>
      <c r="AY181" s="272"/>
      <c r="AZ181" s="272"/>
      <c r="BA181" s="272"/>
      <c r="BB181" s="272"/>
    </row>
    <row r="182" spans="1:54" s="311" customFormat="1" ht="15" customHeight="1">
      <c r="A182" s="348"/>
      <c r="B182" s="348"/>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272"/>
      <c r="Y182" s="272"/>
      <c r="Z182" s="272"/>
      <c r="AA182" s="272"/>
      <c r="AB182" s="272"/>
      <c r="AC182" s="272"/>
      <c r="AD182" s="272"/>
      <c r="AE182" s="272"/>
      <c r="AF182" s="272"/>
      <c r="AG182" s="272"/>
      <c r="AH182" s="272"/>
      <c r="AI182" s="272"/>
      <c r="AJ182" s="272"/>
      <c r="AK182" s="272"/>
      <c r="AL182" s="272"/>
      <c r="AM182" s="272"/>
      <c r="AN182" s="272"/>
      <c r="AO182" s="272"/>
      <c r="AP182" s="272"/>
      <c r="AQ182" s="272"/>
      <c r="AR182" s="272"/>
      <c r="AS182" s="272"/>
      <c r="AT182" s="272"/>
      <c r="AU182" s="272"/>
      <c r="AV182" s="272"/>
      <c r="AW182" s="272"/>
      <c r="AX182" s="272"/>
      <c r="AY182" s="272"/>
      <c r="AZ182" s="272"/>
      <c r="BA182" s="272"/>
      <c r="BB182" s="272"/>
    </row>
    <row r="183" spans="1:54" s="311" customFormat="1" ht="15" customHeight="1">
      <c r="A183" s="348"/>
      <c r="B183" s="348"/>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272"/>
      <c r="Y183" s="272"/>
      <c r="Z183" s="272"/>
      <c r="AA183" s="272"/>
      <c r="AB183" s="272"/>
      <c r="AC183" s="272"/>
      <c r="AD183" s="272"/>
      <c r="AE183" s="272"/>
      <c r="AF183" s="272"/>
      <c r="AG183" s="272"/>
      <c r="AH183" s="272"/>
      <c r="AI183" s="272"/>
      <c r="AJ183" s="272"/>
      <c r="AK183" s="272"/>
      <c r="AL183" s="272"/>
      <c r="AM183" s="272"/>
      <c r="AN183" s="272"/>
      <c r="AO183" s="272"/>
      <c r="AP183" s="272"/>
      <c r="AQ183" s="272"/>
      <c r="AR183" s="272"/>
      <c r="AS183" s="272"/>
      <c r="AT183" s="272"/>
      <c r="AU183" s="272"/>
      <c r="AV183" s="272"/>
      <c r="AW183" s="272"/>
      <c r="AX183" s="272"/>
      <c r="AY183" s="272"/>
      <c r="AZ183" s="272"/>
      <c r="BA183" s="272"/>
      <c r="BB183" s="272"/>
    </row>
    <row r="184" spans="1:54" s="311" customFormat="1" ht="15" customHeight="1">
      <c r="A184" s="348"/>
      <c r="B184" s="348"/>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272"/>
      <c r="Y184" s="272"/>
      <c r="Z184" s="272"/>
      <c r="AA184" s="272"/>
      <c r="AB184" s="272"/>
      <c r="AC184" s="272"/>
      <c r="AD184" s="272"/>
      <c r="AE184" s="272"/>
      <c r="AF184" s="272"/>
      <c r="AG184" s="272"/>
      <c r="AH184" s="272"/>
      <c r="AI184" s="272"/>
      <c r="AJ184" s="272"/>
      <c r="AK184" s="272"/>
      <c r="AL184" s="272"/>
      <c r="AM184" s="272"/>
      <c r="AN184" s="272"/>
      <c r="AO184" s="272"/>
      <c r="AP184" s="272"/>
      <c r="AQ184" s="272"/>
      <c r="AR184" s="272"/>
      <c r="AS184" s="272"/>
      <c r="AT184" s="272"/>
      <c r="AU184" s="272"/>
      <c r="AV184" s="272"/>
      <c r="AW184" s="272"/>
      <c r="AX184" s="272"/>
      <c r="AY184" s="272"/>
      <c r="AZ184" s="272"/>
      <c r="BA184" s="272"/>
      <c r="BB184" s="272"/>
    </row>
    <row r="185" spans="1:54" s="311" customFormat="1" ht="15" customHeight="1">
      <c r="A185" s="348"/>
      <c r="B185" s="348"/>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272"/>
      <c r="Y185" s="272"/>
      <c r="Z185" s="272"/>
      <c r="AA185" s="272"/>
      <c r="AB185" s="272"/>
      <c r="AC185" s="272"/>
      <c r="AD185" s="272"/>
      <c r="AE185" s="272"/>
      <c r="AF185" s="272"/>
      <c r="AG185" s="272"/>
      <c r="AH185" s="272"/>
      <c r="AI185" s="272"/>
      <c r="AJ185" s="272"/>
      <c r="AK185" s="272"/>
      <c r="AL185" s="272"/>
      <c r="AM185" s="272"/>
      <c r="AN185" s="272"/>
      <c r="AO185" s="272"/>
      <c r="AP185" s="272"/>
      <c r="AQ185" s="272"/>
      <c r="AR185" s="272"/>
      <c r="AS185" s="272"/>
      <c r="AT185" s="272"/>
      <c r="AU185" s="272"/>
      <c r="AV185" s="272"/>
      <c r="AW185" s="272"/>
      <c r="AX185" s="272"/>
      <c r="AY185" s="272"/>
      <c r="AZ185" s="272"/>
      <c r="BA185" s="272"/>
      <c r="BB185" s="272"/>
    </row>
    <row r="186" spans="1:54" s="311" customFormat="1" ht="15" customHeight="1">
      <c r="A186" s="348"/>
      <c r="B186" s="348"/>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272"/>
      <c r="Y186" s="272"/>
      <c r="Z186" s="272"/>
      <c r="AA186" s="272"/>
      <c r="AB186" s="272"/>
      <c r="AC186" s="272"/>
      <c r="AD186" s="272"/>
      <c r="AE186" s="272"/>
      <c r="AF186" s="272"/>
      <c r="AG186" s="272"/>
      <c r="AH186" s="272"/>
      <c r="AI186" s="272"/>
      <c r="AJ186" s="272"/>
      <c r="AK186" s="272"/>
      <c r="AL186" s="272"/>
      <c r="AM186" s="272"/>
      <c r="AN186" s="272"/>
      <c r="AO186" s="272"/>
      <c r="AP186" s="272"/>
      <c r="AQ186" s="272"/>
      <c r="AR186" s="272"/>
      <c r="AS186" s="272"/>
      <c r="AT186" s="272"/>
      <c r="AU186" s="272"/>
      <c r="AV186" s="272"/>
      <c r="AW186" s="272"/>
      <c r="AX186" s="272"/>
      <c r="AY186" s="272"/>
      <c r="AZ186" s="272"/>
      <c r="BA186" s="272"/>
      <c r="BB186" s="272"/>
    </row>
    <row r="187" spans="1:54" s="311" customFormat="1" ht="15" customHeight="1">
      <c r="A187" s="348"/>
      <c r="B187" s="348"/>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272"/>
      <c r="Y187" s="272"/>
      <c r="Z187" s="272"/>
      <c r="AA187" s="272"/>
      <c r="AB187" s="272"/>
      <c r="AC187" s="272"/>
      <c r="AD187" s="272"/>
      <c r="AE187" s="272"/>
      <c r="AF187" s="272"/>
      <c r="AG187" s="272"/>
      <c r="AH187" s="272"/>
      <c r="AI187" s="272"/>
      <c r="AJ187" s="272"/>
      <c r="AK187" s="272"/>
      <c r="AL187" s="272"/>
      <c r="AM187" s="272"/>
      <c r="AN187" s="272"/>
      <c r="AO187" s="272"/>
      <c r="AP187" s="272"/>
      <c r="AQ187" s="272"/>
      <c r="AR187" s="272"/>
      <c r="AS187" s="272"/>
      <c r="AT187" s="272"/>
      <c r="AU187" s="272"/>
      <c r="AV187" s="272"/>
      <c r="AW187" s="272"/>
      <c r="AX187" s="272"/>
      <c r="AY187" s="272"/>
      <c r="AZ187" s="272"/>
      <c r="BA187" s="272"/>
      <c r="BB187" s="272"/>
    </row>
    <row r="188" spans="1:54" s="311" customFormat="1" ht="15" customHeight="1">
      <c r="A188" s="348"/>
      <c r="B188" s="348"/>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272"/>
      <c r="Y188" s="272"/>
      <c r="Z188" s="272"/>
      <c r="AA188" s="272"/>
      <c r="AB188" s="272"/>
      <c r="AC188" s="272"/>
      <c r="AD188" s="272"/>
      <c r="AE188" s="272"/>
      <c r="AF188" s="272"/>
      <c r="AG188" s="272"/>
      <c r="AH188" s="272"/>
      <c r="AI188" s="272"/>
      <c r="AJ188" s="272"/>
      <c r="AK188" s="272"/>
      <c r="AL188" s="272"/>
      <c r="AM188" s="272"/>
      <c r="AN188" s="272"/>
      <c r="AO188" s="272"/>
      <c r="AP188" s="272"/>
      <c r="AQ188" s="272"/>
      <c r="AR188" s="272"/>
      <c r="AS188" s="272"/>
      <c r="AT188" s="272"/>
      <c r="AU188" s="272"/>
      <c r="AV188" s="272"/>
      <c r="AW188" s="272"/>
      <c r="AX188" s="272"/>
      <c r="AY188" s="272"/>
      <c r="AZ188" s="272"/>
      <c r="BA188" s="272"/>
      <c r="BB188" s="272"/>
    </row>
    <row r="189" spans="1:54" s="311" customFormat="1" ht="15" customHeight="1">
      <c r="A189" s="348"/>
      <c r="B189" s="348"/>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272"/>
      <c r="Y189" s="272"/>
      <c r="Z189" s="272"/>
      <c r="AA189" s="272"/>
      <c r="AB189" s="272"/>
      <c r="AC189" s="272"/>
      <c r="AD189" s="272"/>
      <c r="AE189" s="272"/>
      <c r="AF189" s="272"/>
      <c r="AG189" s="272"/>
      <c r="AH189" s="272"/>
      <c r="AI189" s="272"/>
      <c r="AJ189" s="272"/>
      <c r="AK189" s="272"/>
      <c r="AL189" s="272"/>
      <c r="AM189" s="272"/>
      <c r="AN189" s="272"/>
      <c r="AO189" s="272"/>
      <c r="AP189" s="272"/>
      <c r="AQ189" s="272"/>
      <c r="AR189" s="272"/>
      <c r="AS189" s="272"/>
      <c r="AT189" s="272"/>
      <c r="AU189" s="272"/>
      <c r="AV189" s="272"/>
      <c r="AW189" s="272"/>
      <c r="AX189" s="272"/>
      <c r="AY189" s="272"/>
      <c r="AZ189" s="272"/>
      <c r="BA189" s="272"/>
      <c r="BB189" s="272"/>
    </row>
    <row r="190" spans="1:54" s="311" customFormat="1" ht="15" customHeight="1">
      <c r="A190" s="348"/>
      <c r="B190" s="348"/>
      <c r="C190" s="348"/>
      <c r="D190" s="348"/>
      <c r="E190" s="348"/>
      <c r="F190" s="348"/>
      <c r="G190" s="348"/>
      <c r="H190" s="348"/>
      <c r="I190" s="348"/>
      <c r="J190" s="348"/>
      <c r="K190" s="348"/>
      <c r="L190" s="348"/>
      <c r="M190" s="348"/>
      <c r="N190" s="348"/>
      <c r="O190" s="348"/>
      <c r="P190" s="348"/>
      <c r="Q190" s="348"/>
      <c r="R190" s="348"/>
      <c r="S190" s="348"/>
      <c r="T190" s="348"/>
      <c r="U190" s="348"/>
      <c r="V190" s="348"/>
      <c r="W190" s="348"/>
      <c r="X190" s="272"/>
      <c r="Y190" s="272"/>
      <c r="Z190" s="272"/>
      <c r="AA190" s="272"/>
      <c r="AB190" s="272"/>
      <c r="AC190" s="272"/>
      <c r="AD190" s="272"/>
      <c r="AE190" s="272"/>
      <c r="AF190" s="272"/>
      <c r="AG190" s="272"/>
      <c r="AH190" s="272"/>
      <c r="AI190" s="272"/>
      <c r="AJ190" s="272"/>
      <c r="AK190" s="272"/>
      <c r="AL190" s="272"/>
      <c r="AM190" s="272"/>
      <c r="AN190" s="272"/>
      <c r="AO190" s="272"/>
      <c r="AP190" s="272"/>
      <c r="AQ190" s="272"/>
      <c r="AR190" s="272"/>
      <c r="AS190" s="272"/>
      <c r="AT190" s="272"/>
      <c r="AU190" s="272"/>
      <c r="AV190" s="272"/>
      <c r="AW190" s="272"/>
      <c r="AX190" s="272"/>
      <c r="AY190" s="272"/>
      <c r="AZ190" s="272"/>
      <c r="BA190" s="272"/>
      <c r="BB190" s="272"/>
    </row>
    <row r="191" spans="1:54" s="311" customFormat="1" ht="15" customHeight="1">
      <c r="A191" s="348"/>
      <c r="B191" s="348"/>
      <c r="C191" s="348"/>
      <c r="D191" s="348"/>
      <c r="E191" s="348"/>
      <c r="F191" s="348"/>
      <c r="G191" s="348"/>
      <c r="H191" s="348"/>
      <c r="I191" s="348"/>
      <c r="J191" s="348"/>
      <c r="K191" s="348"/>
      <c r="L191" s="348"/>
      <c r="M191" s="348"/>
      <c r="N191" s="348"/>
      <c r="O191" s="348"/>
      <c r="P191" s="348"/>
      <c r="Q191" s="348"/>
      <c r="R191" s="348"/>
      <c r="S191" s="348"/>
      <c r="T191" s="348"/>
      <c r="U191" s="348"/>
      <c r="V191" s="348"/>
      <c r="W191" s="348"/>
      <c r="X191" s="272"/>
      <c r="Y191" s="272"/>
      <c r="Z191" s="272"/>
      <c r="AA191" s="272"/>
      <c r="AB191" s="272"/>
      <c r="AC191" s="272"/>
      <c r="AD191" s="272"/>
      <c r="AE191" s="272"/>
      <c r="AF191" s="272"/>
      <c r="AG191" s="272"/>
      <c r="AH191" s="272"/>
      <c r="AI191" s="272"/>
      <c r="AJ191" s="272"/>
      <c r="AK191" s="272"/>
      <c r="AL191" s="272"/>
      <c r="AM191" s="272"/>
      <c r="AN191" s="272"/>
      <c r="AO191" s="272"/>
      <c r="AP191" s="272"/>
      <c r="AQ191" s="272"/>
      <c r="AR191" s="272"/>
      <c r="AS191" s="272"/>
      <c r="AT191" s="272"/>
      <c r="AU191" s="272"/>
      <c r="AV191" s="272"/>
      <c r="AW191" s="272"/>
      <c r="AX191" s="272"/>
      <c r="AY191" s="272"/>
      <c r="AZ191" s="272"/>
      <c r="BA191" s="272"/>
      <c r="BB191" s="272"/>
    </row>
    <row r="192" spans="1:54" s="311" customFormat="1" ht="15" customHeight="1">
      <c r="A192" s="348"/>
      <c r="B192" s="348"/>
      <c r="C192" s="348"/>
      <c r="D192" s="348"/>
      <c r="E192" s="348"/>
      <c r="F192" s="348"/>
      <c r="G192" s="348"/>
      <c r="H192" s="348"/>
      <c r="I192" s="348"/>
      <c r="J192" s="348"/>
      <c r="K192" s="348"/>
      <c r="L192" s="348"/>
      <c r="M192" s="348"/>
      <c r="N192" s="348"/>
      <c r="O192" s="348"/>
      <c r="P192" s="348"/>
      <c r="Q192" s="348"/>
      <c r="R192" s="348"/>
      <c r="S192" s="348"/>
      <c r="T192" s="348"/>
      <c r="U192" s="348"/>
      <c r="V192" s="348"/>
      <c r="W192" s="348"/>
      <c r="X192" s="272"/>
      <c r="Y192" s="272"/>
      <c r="Z192" s="272"/>
      <c r="AA192" s="272"/>
      <c r="AB192" s="272"/>
      <c r="AC192" s="272"/>
      <c r="AD192" s="272"/>
      <c r="AE192" s="272"/>
      <c r="AF192" s="272"/>
      <c r="AG192" s="272"/>
      <c r="AH192" s="272"/>
      <c r="AI192" s="272"/>
      <c r="AJ192" s="272"/>
      <c r="AK192" s="272"/>
      <c r="AL192" s="272"/>
      <c r="AM192" s="272"/>
      <c r="AN192" s="272"/>
      <c r="AO192" s="272"/>
      <c r="AP192" s="272"/>
      <c r="AQ192" s="272"/>
      <c r="AR192" s="272"/>
      <c r="AS192" s="272"/>
      <c r="AT192" s="272"/>
      <c r="AU192" s="272"/>
      <c r="AV192" s="272"/>
      <c r="AW192" s="272"/>
      <c r="AX192" s="272"/>
      <c r="AY192" s="272"/>
      <c r="AZ192" s="272"/>
      <c r="BA192" s="272"/>
      <c r="BB192" s="272"/>
    </row>
    <row r="193" spans="1:54" s="311" customFormat="1" ht="15" customHeight="1">
      <c r="A193" s="348"/>
      <c r="B193" s="348"/>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272"/>
      <c r="Y193" s="272"/>
      <c r="Z193" s="272"/>
      <c r="AA193" s="272"/>
      <c r="AB193" s="272"/>
      <c r="AC193" s="272"/>
      <c r="AD193" s="272"/>
      <c r="AE193" s="272"/>
      <c r="AF193" s="272"/>
      <c r="AG193" s="272"/>
      <c r="AH193" s="272"/>
      <c r="AI193" s="272"/>
      <c r="AJ193" s="272"/>
      <c r="AK193" s="272"/>
      <c r="AL193" s="272"/>
      <c r="AM193" s="272"/>
      <c r="AN193" s="272"/>
      <c r="AO193" s="272"/>
      <c r="AP193" s="272"/>
      <c r="AQ193" s="272"/>
      <c r="AR193" s="272"/>
      <c r="AS193" s="272"/>
      <c r="AT193" s="272"/>
      <c r="AU193" s="272"/>
      <c r="AV193" s="272"/>
      <c r="AW193" s="272"/>
      <c r="AX193" s="272"/>
      <c r="AY193" s="272"/>
      <c r="AZ193" s="272"/>
      <c r="BA193" s="272"/>
      <c r="BB193" s="272"/>
    </row>
    <row r="194" spans="1:54" s="311" customFormat="1" ht="15" customHeight="1">
      <c r="A194" s="348"/>
      <c r="B194" s="348"/>
      <c r="C194" s="348"/>
      <c r="D194" s="348"/>
      <c r="E194" s="348"/>
      <c r="F194" s="348"/>
      <c r="G194" s="348"/>
      <c r="H194" s="348"/>
      <c r="I194" s="348"/>
      <c r="J194" s="348"/>
      <c r="K194" s="348"/>
      <c r="L194" s="348"/>
      <c r="M194" s="348"/>
      <c r="N194" s="348"/>
      <c r="O194" s="348"/>
      <c r="P194" s="348"/>
      <c r="Q194" s="348"/>
      <c r="R194" s="348"/>
      <c r="S194" s="348"/>
      <c r="T194" s="348"/>
      <c r="U194" s="348"/>
      <c r="V194" s="348"/>
      <c r="W194" s="348"/>
      <c r="X194" s="272"/>
      <c r="Y194" s="272"/>
      <c r="Z194" s="272"/>
      <c r="AA194" s="272"/>
      <c r="AB194" s="272"/>
      <c r="AC194" s="272"/>
      <c r="AD194" s="272"/>
      <c r="AE194" s="272"/>
      <c r="AF194" s="272"/>
      <c r="AG194" s="272"/>
      <c r="AH194" s="272"/>
      <c r="AI194" s="272"/>
      <c r="AJ194" s="272"/>
      <c r="AK194" s="272"/>
      <c r="AL194" s="272"/>
      <c r="AM194" s="272"/>
      <c r="AN194" s="272"/>
      <c r="AO194" s="272"/>
      <c r="AP194" s="272"/>
      <c r="AQ194" s="272"/>
      <c r="AR194" s="272"/>
      <c r="AS194" s="272"/>
      <c r="AT194" s="272"/>
      <c r="AU194" s="272"/>
      <c r="AV194" s="272"/>
      <c r="AW194" s="272"/>
      <c r="AX194" s="272"/>
      <c r="AY194" s="272"/>
      <c r="AZ194" s="272"/>
      <c r="BA194" s="272"/>
      <c r="BB194" s="272"/>
    </row>
    <row r="195" spans="1:54" s="311" customFormat="1" ht="15" customHeight="1">
      <c r="A195" s="348"/>
      <c r="B195" s="348"/>
      <c r="C195" s="348"/>
      <c r="D195" s="348"/>
      <c r="E195" s="348"/>
      <c r="F195" s="348"/>
      <c r="G195" s="348"/>
      <c r="H195" s="348"/>
      <c r="I195" s="348"/>
      <c r="J195" s="348"/>
      <c r="K195" s="348"/>
      <c r="L195" s="348"/>
      <c r="M195" s="348"/>
      <c r="N195" s="348"/>
      <c r="O195" s="348"/>
      <c r="P195" s="348"/>
      <c r="Q195" s="348"/>
      <c r="R195" s="348"/>
      <c r="S195" s="348"/>
      <c r="T195" s="348"/>
      <c r="U195" s="348"/>
      <c r="V195" s="348"/>
      <c r="W195" s="348"/>
      <c r="X195" s="272"/>
      <c r="Y195" s="272"/>
      <c r="Z195" s="272"/>
      <c r="AA195" s="272"/>
      <c r="AB195" s="272"/>
      <c r="AC195" s="272"/>
      <c r="AD195" s="272"/>
      <c r="AE195" s="272"/>
      <c r="AF195" s="272"/>
      <c r="AG195" s="272"/>
      <c r="AH195" s="272"/>
      <c r="AI195" s="272"/>
      <c r="AJ195" s="272"/>
      <c r="AK195" s="272"/>
      <c r="AL195" s="272"/>
      <c r="AM195" s="272"/>
      <c r="AN195" s="272"/>
      <c r="AO195" s="272"/>
      <c r="AP195" s="272"/>
      <c r="AQ195" s="272"/>
      <c r="AR195" s="272"/>
      <c r="AS195" s="272"/>
      <c r="AT195" s="272"/>
      <c r="AU195" s="272"/>
      <c r="AV195" s="272"/>
      <c r="AW195" s="272"/>
      <c r="AX195" s="272"/>
      <c r="AY195" s="272"/>
      <c r="AZ195" s="272"/>
      <c r="BA195" s="272"/>
      <c r="BB195" s="272"/>
    </row>
    <row r="196" spans="1:54" s="311" customFormat="1" ht="15" customHeight="1">
      <c r="A196" s="348"/>
      <c r="B196" s="348"/>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272"/>
      <c r="Y196" s="272"/>
      <c r="Z196" s="272"/>
      <c r="AA196" s="272"/>
      <c r="AB196" s="272"/>
      <c r="AC196" s="272"/>
      <c r="AD196" s="272"/>
      <c r="AE196" s="272"/>
      <c r="AF196" s="272"/>
      <c r="AG196" s="272"/>
      <c r="AH196" s="272"/>
      <c r="AI196" s="272"/>
      <c r="AJ196" s="272"/>
      <c r="AK196" s="272"/>
      <c r="AL196" s="272"/>
      <c r="AM196" s="272"/>
      <c r="AN196" s="272"/>
      <c r="AO196" s="272"/>
      <c r="AP196" s="272"/>
      <c r="AQ196" s="272"/>
      <c r="AR196" s="272"/>
      <c r="AS196" s="272"/>
      <c r="AT196" s="272"/>
      <c r="AU196" s="272"/>
      <c r="AV196" s="272"/>
      <c r="AW196" s="272"/>
      <c r="AX196" s="272"/>
      <c r="AY196" s="272"/>
      <c r="AZ196" s="272"/>
      <c r="BA196" s="272"/>
      <c r="BB196" s="272"/>
    </row>
    <row r="197" spans="1:54" s="311" customFormat="1" ht="15" customHeight="1">
      <c r="A197" s="348"/>
      <c r="B197" s="348"/>
      <c r="C197" s="348"/>
      <c r="D197" s="348"/>
      <c r="E197" s="348"/>
      <c r="F197" s="348"/>
      <c r="G197" s="348"/>
      <c r="H197" s="348"/>
      <c r="I197" s="348"/>
      <c r="J197" s="348"/>
      <c r="K197" s="348"/>
      <c r="L197" s="348"/>
      <c r="M197" s="348"/>
      <c r="N197" s="348"/>
      <c r="O197" s="348"/>
      <c r="P197" s="348"/>
      <c r="Q197" s="348"/>
      <c r="R197" s="348"/>
      <c r="S197" s="348"/>
      <c r="T197" s="348"/>
      <c r="U197" s="348"/>
      <c r="V197" s="348"/>
      <c r="W197" s="348"/>
      <c r="X197" s="272"/>
      <c r="Y197" s="272"/>
      <c r="Z197" s="272"/>
      <c r="AA197" s="272"/>
      <c r="AB197" s="272"/>
      <c r="AC197" s="272"/>
      <c r="AD197" s="272"/>
      <c r="AE197" s="272"/>
      <c r="AF197" s="272"/>
      <c r="AG197" s="272"/>
      <c r="AH197" s="272"/>
      <c r="AI197" s="272"/>
      <c r="AJ197" s="272"/>
      <c r="AK197" s="272"/>
      <c r="AL197" s="272"/>
      <c r="AM197" s="272"/>
      <c r="AN197" s="272"/>
      <c r="AO197" s="272"/>
      <c r="AP197" s="272"/>
      <c r="AQ197" s="272"/>
      <c r="AR197" s="272"/>
      <c r="AS197" s="272"/>
      <c r="AT197" s="272"/>
      <c r="AU197" s="272"/>
      <c r="AV197" s="272"/>
      <c r="AW197" s="272"/>
      <c r="AX197" s="272"/>
      <c r="AY197" s="272"/>
      <c r="AZ197" s="272"/>
      <c r="BA197" s="272"/>
      <c r="BB197" s="272"/>
    </row>
    <row r="198" spans="1:54" s="311" customFormat="1" ht="15" customHeight="1">
      <c r="A198" s="348"/>
      <c r="B198" s="348"/>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272"/>
      <c r="Y198" s="272"/>
      <c r="Z198" s="272"/>
      <c r="AA198" s="272"/>
      <c r="AB198" s="272"/>
      <c r="AC198" s="272"/>
      <c r="AD198" s="272"/>
      <c r="AE198" s="272"/>
      <c r="AF198" s="272"/>
      <c r="AG198" s="272"/>
      <c r="AH198" s="272"/>
      <c r="AI198" s="272"/>
      <c r="AJ198" s="272"/>
      <c r="AK198" s="272"/>
      <c r="AL198" s="272"/>
      <c r="AM198" s="272"/>
      <c r="AN198" s="272"/>
      <c r="AO198" s="272"/>
      <c r="AP198" s="272"/>
      <c r="AQ198" s="272"/>
      <c r="AR198" s="272"/>
      <c r="AS198" s="272"/>
      <c r="AT198" s="272"/>
      <c r="AU198" s="272"/>
      <c r="AV198" s="272"/>
      <c r="AW198" s="272"/>
      <c r="AX198" s="272"/>
      <c r="AY198" s="272"/>
      <c r="AZ198" s="272"/>
      <c r="BA198" s="272"/>
      <c r="BB198" s="272"/>
    </row>
    <row r="199" spans="1:54" s="311" customFormat="1" ht="15" customHeight="1">
      <c r="A199" s="348"/>
      <c r="B199" s="348"/>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272"/>
      <c r="Y199" s="272"/>
      <c r="Z199" s="272"/>
      <c r="AA199" s="272"/>
      <c r="AB199" s="272"/>
      <c r="AC199" s="272"/>
      <c r="AD199" s="272"/>
      <c r="AE199" s="272"/>
      <c r="AF199" s="272"/>
      <c r="AG199" s="272"/>
      <c r="AH199" s="272"/>
      <c r="AI199" s="272"/>
      <c r="AJ199" s="272"/>
      <c r="AK199" s="272"/>
      <c r="AL199" s="272"/>
      <c r="AM199" s="272"/>
      <c r="AN199" s="272"/>
      <c r="AO199" s="272"/>
      <c r="AP199" s="272"/>
      <c r="AQ199" s="272"/>
      <c r="AR199" s="272"/>
      <c r="AS199" s="272"/>
      <c r="AT199" s="272"/>
      <c r="AU199" s="272"/>
      <c r="AV199" s="272"/>
      <c r="AW199" s="272"/>
      <c r="AX199" s="272"/>
      <c r="AY199" s="272"/>
      <c r="AZ199" s="272"/>
      <c r="BA199" s="272"/>
      <c r="BB199" s="272"/>
    </row>
    <row r="200" spans="1:54" s="311" customFormat="1" ht="15" customHeight="1">
      <c r="A200" s="348"/>
      <c r="B200" s="348"/>
      <c r="C200" s="348"/>
      <c r="D200" s="348"/>
      <c r="E200" s="348"/>
      <c r="F200" s="348"/>
      <c r="G200" s="348"/>
      <c r="H200" s="348"/>
      <c r="I200" s="348"/>
      <c r="J200" s="348"/>
      <c r="K200" s="348"/>
      <c r="L200" s="348"/>
      <c r="M200" s="348"/>
      <c r="N200" s="348"/>
      <c r="O200" s="348"/>
      <c r="P200" s="348"/>
      <c r="Q200" s="348"/>
      <c r="R200" s="348"/>
      <c r="S200" s="348"/>
      <c r="T200" s="348"/>
      <c r="U200" s="348"/>
      <c r="V200" s="348"/>
      <c r="W200" s="348"/>
      <c r="X200" s="272"/>
      <c r="Y200" s="272"/>
      <c r="Z200" s="272"/>
      <c r="AA200" s="272"/>
      <c r="AB200" s="272"/>
      <c r="AC200" s="272"/>
      <c r="AD200" s="272"/>
      <c r="AE200" s="272"/>
      <c r="AF200" s="272"/>
      <c r="AG200" s="272"/>
      <c r="AH200" s="272"/>
      <c r="AI200" s="272"/>
      <c r="AJ200" s="272"/>
      <c r="AK200" s="272"/>
      <c r="AL200" s="272"/>
      <c r="AM200" s="272"/>
      <c r="AN200" s="272"/>
      <c r="AO200" s="272"/>
      <c r="AP200" s="272"/>
      <c r="AQ200" s="272"/>
      <c r="AR200" s="272"/>
      <c r="AS200" s="272"/>
      <c r="AT200" s="272"/>
      <c r="AU200" s="272"/>
      <c r="AV200" s="272"/>
      <c r="AW200" s="272"/>
      <c r="AX200" s="272"/>
      <c r="AY200" s="272"/>
      <c r="AZ200" s="272"/>
      <c r="BA200" s="272"/>
      <c r="BB200" s="272"/>
    </row>
    <row r="201" spans="1:54" s="311" customFormat="1" ht="15" customHeight="1">
      <c r="A201" s="348"/>
      <c r="B201" s="348"/>
      <c r="C201" s="348"/>
      <c r="D201" s="348"/>
      <c r="E201" s="348"/>
      <c r="F201" s="348"/>
      <c r="G201" s="348"/>
      <c r="H201" s="348"/>
      <c r="I201" s="348"/>
      <c r="J201" s="348"/>
      <c r="K201" s="348"/>
      <c r="L201" s="348"/>
      <c r="M201" s="348"/>
      <c r="N201" s="348"/>
      <c r="O201" s="348"/>
      <c r="P201" s="348"/>
      <c r="Q201" s="348"/>
      <c r="R201" s="348"/>
      <c r="S201" s="348"/>
      <c r="T201" s="348"/>
      <c r="U201" s="348"/>
      <c r="V201" s="348"/>
      <c r="W201" s="348"/>
      <c r="X201" s="272"/>
      <c r="Y201" s="272"/>
      <c r="Z201" s="272"/>
      <c r="AA201" s="272"/>
      <c r="AB201" s="272"/>
      <c r="AC201" s="272"/>
      <c r="AD201" s="272"/>
      <c r="AE201" s="272"/>
      <c r="AF201" s="272"/>
      <c r="AG201" s="272"/>
      <c r="AH201" s="272"/>
      <c r="AI201" s="272"/>
      <c r="AJ201" s="272"/>
      <c r="AK201" s="272"/>
      <c r="AL201" s="272"/>
      <c r="AM201" s="272"/>
      <c r="AN201" s="272"/>
      <c r="AO201" s="272"/>
      <c r="AP201" s="272"/>
      <c r="AQ201" s="272"/>
      <c r="AR201" s="272"/>
      <c r="AS201" s="272"/>
      <c r="AT201" s="272"/>
      <c r="AU201" s="272"/>
      <c r="AV201" s="272"/>
      <c r="AW201" s="272"/>
      <c r="AX201" s="272"/>
      <c r="AY201" s="272"/>
      <c r="AZ201" s="272"/>
      <c r="BA201" s="272"/>
      <c r="BB201" s="272"/>
    </row>
    <row r="202" spans="1:54" s="311" customFormat="1" ht="15" customHeight="1">
      <c r="A202" s="348"/>
      <c r="B202" s="348"/>
      <c r="C202" s="348"/>
      <c r="D202" s="348"/>
      <c r="E202" s="348"/>
      <c r="F202" s="348"/>
      <c r="G202" s="348"/>
      <c r="H202" s="348"/>
      <c r="I202" s="348"/>
      <c r="J202" s="348"/>
      <c r="K202" s="348"/>
      <c r="L202" s="348"/>
      <c r="M202" s="348"/>
      <c r="N202" s="348"/>
      <c r="O202" s="348"/>
      <c r="P202" s="348"/>
      <c r="Q202" s="348"/>
      <c r="R202" s="348"/>
      <c r="S202" s="348"/>
      <c r="T202" s="348"/>
      <c r="U202" s="348"/>
      <c r="V202" s="348"/>
      <c r="W202" s="348"/>
      <c r="X202" s="272"/>
      <c r="Y202" s="272"/>
      <c r="Z202" s="272"/>
      <c r="AA202" s="272"/>
      <c r="AB202" s="272"/>
      <c r="AC202" s="272"/>
      <c r="AD202" s="272"/>
      <c r="AE202" s="272"/>
      <c r="AF202" s="272"/>
      <c r="AG202" s="272"/>
      <c r="AH202" s="272"/>
      <c r="AI202" s="272"/>
      <c r="AJ202" s="272"/>
      <c r="AK202" s="272"/>
      <c r="AL202" s="272"/>
      <c r="AM202" s="272"/>
      <c r="AN202" s="272"/>
      <c r="AO202" s="272"/>
      <c r="AP202" s="272"/>
      <c r="AQ202" s="272"/>
      <c r="AR202" s="272"/>
      <c r="AS202" s="272"/>
      <c r="AT202" s="272"/>
      <c r="AU202" s="272"/>
      <c r="AV202" s="272"/>
      <c r="AW202" s="272"/>
      <c r="AX202" s="272"/>
      <c r="AY202" s="272"/>
      <c r="AZ202" s="272"/>
      <c r="BA202" s="272"/>
      <c r="BB202" s="272"/>
    </row>
    <row r="203" spans="1:54" s="311" customFormat="1" ht="15" customHeight="1">
      <c r="A203" s="348"/>
      <c r="B203" s="348"/>
      <c r="C203" s="348"/>
      <c r="D203" s="348"/>
      <c r="E203" s="348"/>
      <c r="F203" s="348"/>
      <c r="G203" s="348"/>
      <c r="H203" s="348"/>
      <c r="I203" s="348"/>
      <c r="J203" s="348"/>
      <c r="K203" s="348"/>
      <c r="L203" s="348"/>
      <c r="M203" s="348"/>
      <c r="N203" s="348"/>
      <c r="O203" s="348"/>
      <c r="P203" s="348"/>
      <c r="Q203" s="348"/>
      <c r="R203" s="348"/>
      <c r="S203" s="348"/>
      <c r="T203" s="348"/>
      <c r="U203" s="348"/>
      <c r="V203" s="348"/>
      <c r="W203" s="348"/>
      <c r="X203" s="272"/>
      <c r="Y203" s="272"/>
      <c r="Z203" s="272"/>
      <c r="AA203" s="272"/>
      <c r="AB203" s="272"/>
      <c r="AC203" s="272"/>
      <c r="AD203" s="272"/>
      <c r="AE203" s="272"/>
      <c r="AF203" s="272"/>
      <c r="AG203" s="272"/>
      <c r="AH203" s="272"/>
      <c r="AI203" s="272"/>
      <c r="AJ203" s="272"/>
      <c r="AK203" s="272"/>
      <c r="AL203" s="272"/>
      <c r="AM203" s="272"/>
      <c r="AN203" s="272"/>
      <c r="AO203" s="272"/>
      <c r="AP203" s="272"/>
      <c r="AQ203" s="272"/>
      <c r="AR203" s="272"/>
      <c r="AS203" s="272"/>
      <c r="AT203" s="272"/>
      <c r="AU203" s="272"/>
      <c r="AV203" s="272"/>
      <c r="AW203" s="272"/>
      <c r="AX203" s="272"/>
      <c r="AY203" s="272"/>
      <c r="AZ203" s="272"/>
      <c r="BA203" s="272"/>
      <c r="BB203" s="272"/>
    </row>
    <row r="204" spans="1:54" s="311" customFormat="1" ht="15" customHeight="1">
      <c r="A204" s="348"/>
      <c r="B204" s="348"/>
      <c r="C204" s="348"/>
      <c r="D204" s="348"/>
      <c r="E204" s="348"/>
      <c r="F204" s="348"/>
      <c r="G204" s="348"/>
      <c r="H204" s="348"/>
      <c r="I204" s="348"/>
      <c r="J204" s="348"/>
      <c r="K204" s="348"/>
      <c r="L204" s="348"/>
      <c r="M204" s="348"/>
      <c r="N204" s="348"/>
      <c r="O204" s="348"/>
      <c r="P204" s="348"/>
      <c r="Q204" s="348"/>
      <c r="R204" s="348"/>
      <c r="S204" s="348"/>
      <c r="T204" s="348"/>
      <c r="U204" s="348"/>
      <c r="V204" s="348"/>
      <c r="W204" s="348"/>
      <c r="X204" s="272"/>
      <c r="Y204" s="272"/>
      <c r="Z204" s="272"/>
      <c r="AA204" s="272"/>
      <c r="AB204" s="272"/>
      <c r="AC204" s="272"/>
      <c r="AD204" s="272"/>
      <c r="AE204" s="272"/>
      <c r="AF204" s="272"/>
      <c r="AG204" s="272"/>
      <c r="AH204" s="272"/>
      <c r="AI204" s="272"/>
      <c r="AJ204" s="272"/>
      <c r="AK204" s="272"/>
      <c r="AL204" s="272"/>
      <c r="AM204" s="272"/>
      <c r="AN204" s="272"/>
      <c r="AO204" s="272"/>
      <c r="AP204" s="272"/>
      <c r="AQ204" s="272"/>
      <c r="AR204" s="272"/>
      <c r="AS204" s="272"/>
      <c r="AT204" s="272"/>
      <c r="AU204" s="272"/>
      <c r="AV204" s="272"/>
      <c r="AW204" s="272"/>
      <c r="AX204" s="272"/>
      <c r="AY204" s="272"/>
      <c r="AZ204" s="272"/>
      <c r="BA204" s="272"/>
      <c r="BB204" s="272"/>
    </row>
    <row r="205" spans="1:54" s="311" customFormat="1" ht="15" customHeight="1">
      <c r="A205" s="348"/>
      <c r="B205" s="348"/>
      <c r="C205" s="348"/>
      <c r="D205" s="348"/>
      <c r="E205" s="348"/>
      <c r="F205" s="348"/>
      <c r="G205" s="348"/>
      <c r="H205" s="348"/>
      <c r="I205" s="348"/>
      <c r="J205" s="348"/>
      <c r="K205" s="348"/>
      <c r="L205" s="348"/>
      <c r="M205" s="348"/>
      <c r="N205" s="348"/>
      <c r="O205" s="348"/>
      <c r="P205" s="348"/>
      <c r="Q205" s="348"/>
      <c r="R205" s="348"/>
      <c r="S205" s="348"/>
      <c r="T205" s="348"/>
      <c r="U205" s="348"/>
      <c r="V205" s="348"/>
      <c r="W205" s="348"/>
      <c r="X205" s="272"/>
      <c r="Y205" s="272"/>
      <c r="Z205" s="272"/>
      <c r="AA205" s="272"/>
      <c r="AB205" s="272"/>
      <c r="AC205" s="272"/>
      <c r="AD205" s="272"/>
      <c r="AE205" s="272"/>
      <c r="AF205" s="272"/>
      <c r="AG205" s="272"/>
      <c r="AH205" s="272"/>
      <c r="AI205" s="272"/>
      <c r="AJ205" s="272"/>
      <c r="AK205" s="272"/>
      <c r="AL205" s="272"/>
      <c r="AM205" s="272"/>
      <c r="AN205" s="272"/>
      <c r="AO205" s="272"/>
      <c r="AP205" s="272"/>
      <c r="AQ205" s="272"/>
      <c r="AR205" s="272"/>
      <c r="AS205" s="272"/>
      <c r="AT205" s="272"/>
      <c r="AU205" s="272"/>
      <c r="AV205" s="272"/>
      <c r="AW205" s="272"/>
      <c r="AX205" s="272"/>
      <c r="AY205" s="272"/>
      <c r="AZ205" s="272"/>
      <c r="BA205" s="272"/>
      <c r="BB205" s="272"/>
    </row>
    <row r="206" spans="1:54" s="311" customFormat="1" ht="15" customHeight="1">
      <c r="A206" s="348"/>
      <c r="B206" s="348"/>
      <c r="C206" s="348"/>
      <c r="D206" s="348"/>
      <c r="E206" s="348"/>
      <c r="F206" s="348"/>
      <c r="G206" s="348"/>
      <c r="H206" s="348"/>
      <c r="I206" s="348"/>
      <c r="J206" s="348"/>
      <c r="K206" s="348"/>
      <c r="L206" s="348"/>
      <c r="M206" s="348"/>
      <c r="N206" s="348"/>
      <c r="O206" s="348"/>
      <c r="P206" s="348"/>
      <c r="Q206" s="348"/>
      <c r="R206" s="348"/>
      <c r="S206" s="348"/>
      <c r="T206" s="348"/>
      <c r="U206" s="348"/>
      <c r="V206" s="348"/>
      <c r="W206" s="348"/>
      <c r="X206" s="272"/>
      <c r="Y206" s="272"/>
      <c r="Z206" s="272"/>
      <c r="AA206" s="272"/>
      <c r="AB206" s="272"/>
      <c r="AC206" s="272"/>
      <c r="AD206" s="272"/>
      <c r="AE206" s="272"/>
      <c r="AF206" s="272"/>
      <c r="AG206" s="272"/>
      <c r="AH206" s="272"/>
      <c r="AI206" s="272"/>
      <c r="AJ206" s="272"/>
      <c r="AK206" s="272"/>
      <c r="AL206" s="272"/>
      <c r="AM206" s="272"/>
      <c r="AN206" s="272"/>
      <c r="AO206" s="272"/>
      <c r="AP206" s="272"/>
      <c r="AQ206" s="272"/>
      <c r="AR206" s="272"/>
      <c r="AS206" s="272"/>
      <c r="AT206" s="272"/>
      <c r="AU206" s="272"/>
      <c r="AV206" s="272"/>
      <c r="AW206" s="272"/>
      <c r="AX206" s="272"/>
      <c r="AY206" s="272"/>
      <c r="AZ206" s="272"/>
      <c r="BA206" s="272"/>
      <c r="BB206" s="272"/>
    </row>
    <row r="207" spans="1:54" s="311" customFormat="1" ht="15" customHeight="1">
      <c r="A207" s="348"/>
      <c r="B207" s="348"/>
      <c r="C207" s="348"/>
      <c r="D207" s="348"/>
      <c r="E207" s="348"/>
      <c r="F207" s="348"/>
      <c r="G207" s="348"/>
      <c r="H207" s="348"/>
      <c r="I207" s="348"/>
      <c r="J207" s="348"/>
      <c r="K207" s="348"/>
      <c r="L207" s="348"/>
      <c r="M207" s="348"/>
      <c r="N207" s="348"/>
      <c r="O207" s="348"/>
      <c r="P207" s="348"/>
      <c r="Q207" s="348"/>
      <c r="R207" s="348"/>
      <c r="S207" s="348"/>
      <c r="T207" s="348"/>
      <c r="U207" s="348"/>
      <c r="V207" s="348"/>
      <c r="W207" s="348"/>
      <c r="X207" s="272"/>
      <c r="Y207" s="272"/>
      <c r="Z207" s="272"/>
      <c r="AA207" s="272"/>
      <c r="AB207" s="272"/>
      <c r="AC207" s="272"/>
      <c r="AD207" s="272"/>
      <c r="AE207" s="272"/>
      <c r="AF207" s="272"/>
      <c r="AG207" s="272"/>
      <c r="AH207" s="272"/>
      <c r="AI207" s="272"/>
      <c r="AJ207" s="272"/>
      <c r="AK207" s="272"/>
      <c r="AL207" s="272"/>
      <c r="AM207" s="272"/>
      <c r="AN207" s="272"/>
      <c r="AO207" s="272"/>
      <c r="AP207" s="272"/>
      <c r="AQ207" s="272"/>
      <c r="AR207" s="272"/>
      <c r="AS207" s="272"/>
      <c r="AT207" s="272"/>
      <c r="AU207" s="272"/>
      <c r="AV207" s="272"/>
      <c r="AW207" s="272"/>
      <c r="AX207" s="272"/>
      <c r="AY207" s="272"/>
      <c r="AZ207" s="272"/>
      <c r="BA207" s="272"/>
      <c r="BB207" s="272"/>
    </row>
    <row r="208" spans="1:54" s="311" customFormat="1" ht="15" customHeight="1">
      <c r="A208" s="348"/>
      <c r="B208" s="348"/>
      <c r="C208" s="348"/>
      <c r="D208" s="348"/>
      <c r="E208" s="348"/>
      <c r="F208" s="348"/>
      <c r="G208" s="348"/>
      <c r="H208" s="348"/>
      <c r="I208" s="348"/>
      <c r="J208" s="348"/>
      <c r="K208" s="348"/>
      <c r="L208" s="348"/>
      <c r="M208" s="348"/>
      <c r="N208" s="348"/>
      <c r="O208" s="348"/>
      <c r="P208" s="348"/>
      <c r="Q208" s="348"/>
      <c r="R208" s="348"/>
      <c r="S208" s="348"/>
      <c r="T208" s="348"/>
      <c r="U208" s="348"/>
      <c r="V208" s="348"/>
      <c r="W208" s="348"/>
      <c r="X208" s="272"/>
      <c r="Y208" s="272"/>
      <c r="Z208" s="272"/>
      <c r="AA208" s="272"/>
      <c r="AB208" s="272"/>
      <c r="AC208" s="272"/>
      <c r="AD208" s="272"/>
      <c r="AE208" s="272"/>
      <c r="AF208" s="272"/>
      <c r="AG208" s="272"/>
      <c r="AH208" s="272"/>
      <c r="AI208" s="272"/>
      <c r="AJ208" s="272"/>
      <c r="AK208" s="272"/>
      <c r="AL208" s="272"/>
      <c r="AM208" s="272"/>
      <c r="AN208" s="272"/>
      <c r="AO208" s="272"/>
      <c r="AP208" s="272"/>
      <c r="AQ208" s="272"/>
      <c r="AR208" s="272"/>
      <c r="AS208" s="272"/>
      <c r="AT208" s="272"/>
      <c r="AU208" s="272"/>
      <c r="AV208" s="272"/>
      <c r="AW208" s="272"/>
      <c r="AX208" s="272"/>
      <c r="AY208" s="272"/>
      <c r="AZ208" s="272"/>
      <c r="BA208" s="272"/>
      <c r="BB208" s="272"/>
    </row>
    <row r="209" spans="1:54" s="311" customFormat="1" ht="15" customHeight="1">
      <c r="A209" s="348"/>
      <c r="B209" s="348"/>
      <c r="C209" s="348"/>
      <c r="D209" s="348"/>
      <c r="E209" s="348"/>
      <c r="F209" s="348"/>
      <c r="G209" s="348"/>
      <c r="H209" s="348"/>
      <c r="I209" s="348"/>
      <c r="J209" s="348"/>
      <c r="K209" s="348"/>
      <c r="L209" s="348"/>
      <c r="M209" s="348"/>
      <c r="N209" s="348"/>
      <c r="O209" s="348"/>
      <c r="P209" s="348"/>
      <c r="Q209" s="348"/>
      <c r="R209" s="348"/>
      <c r="S209" s="348"/>
      <c r="T209" s="348"/>
      <c r="U209" s="348"/>
      <c r="V209" s="348"/>
      <c r="W209" s="348"/>
      <c r="X209" s="272"/>
      <c r="Y209" s="272"/>
      <c r="Z209" s="272"/>
      <c r="AA209" s="272"/>
      <c r="AB209" s="272"/>
      <c r="AC209" s="272"/>
      <c r="AD209" s="272"/>
      <c r="AE209" s="272"/>
      <c r="AF209" s="272"/>
      <c r="AG209" s="272"/>
      <c r="AH209" s="272"/>
      <c r="AI209" s="272"/>
      <c r="AJ209" s="272"/>
      <c r="AK209" s="272"/>
      <c r="AL209" s="272"/>
      <c r="AM209" s="272"/>
      <c r="AN209" s="272"/>
      <c r="AO209" s="272"/>
      <c r="AP209" s="272"/>
      <c r="AQ209" s="272"/>
      <c r="AR209" s="272"/>
      <c r="AS209" s="272"/>
      <c r="AT209" s="272"/>
      <c r="AU209" s="272"/>
      <c r="AV209" s="272"/>
      <c r="AW209" s="272"/>
      <c r="AX209" s="272"/>
      <c r="AY209" s="272"/>
      <c r="AZ209" s="272"/>
      <c r="BA209" s="272"/>
      <c r="BB209" s="272"/>
    </row>
    <row r="210" spans="1:54" s="311" customFormat="1" ht="15" customHeight="1">
      <c r="A210" s="348"/>
      <c r="B210" s="348"/>
      <c r="C210" s="348"/>
      <c r="D210" s="348"/>
      <c r="E210" s="348"/>
      <c r="F210" s="348"/>
      <c r="G210" s="348"/>
      <c r="H210" s="348"/>
      <c r="I210" s="348"/>
      <c r="J210" s="348"/>
      <c r="K210" s="348"/>
      <c r="L210" s="348"/>
      <c r="M210" s="348"/>
      <c r="N210" s="348"/>
      <c r="O210" s="348"/>
      <c r="P210" s="348"/>
      <c r="Q210" s="348"/>
      <c r="R210" s="348"/>
      <c r="S210" s="348"/>
      <c r="T210" s="348"/>
      <c r="U210" s="348"/>
      <c r="V210" s="348"/>
      <c r="W210" s="348"/>
      <c r="X210" s="272"/>
      <c r="Y210" s="272"/>
      <c r="Z210" s="272"/>
      <c r="AA210" s="272"/>
      <c r="AB210" s="272"/>
      <c r="AC210" s="272"/>
      <c r="AD210" s="272"/>
      <c r="AE210" s="272"/>
      <c r="AF210" s="272"/>
      <c r="AG210" s="272"/>
      <c r="AH210" s="272"/>
      <c r="AI210" s="272"/>
      <c r="AJ210" s="272"/>
      <c r="AK210" s="272"/>
      <c r="AL210" s="272"/>
      <c r="AM210" s="272"/>
      <c r="AN210" s="272"/>
      <c r="AO210" s="272"/>
      <c r="AP210" s="272"/>
      <c r="AQ210" s="272"/>
      <c r="AR210" s="272"/>
      <c r="AS210" s="272"/>
      <c r="AT210" s="272"/>
      <c r="AU210" s="272"/>
      <c r="AV210" s="272"/>
      <c r="AW210" s="272"/>
      <c r="AX210" s="272"/>
      <c r="AY210" s="272"/>
      <c r="AZ210" s="272"/>
      <c r="BA210" s="272"/>
      <c r="BB210" s="272"/>
    </row>
    <row r="211" spans="1:54" s="311" customFormat="1" ht="15" customHeight="1">
      <c r="A211" s="348"/>
      <c r="B211" s="348"/>
      <c r="C211" s="348"/>
      <c r="D211" s="348"/>
      <c r="E211" s="348"/>
      <c r="F211" s="348"/>
      <c r="G211" s="348"/>
      <c r="H211" s="348"/>
      <c r="I211" s="348"/>
      <c r="J211" s="348"/>
      <c r="K211" s="348"/>
      <c r="L211" s="348"/>
      <c r="M211" s="348"/>
      <c r="N211" s="348"/>
      <c r="O211" s="348"/>
      <c r="P211" s="348"/>
      <c r="Q211" s="348"/>
      <c r="R211" s="348"/>
      <c r="S211" s="348"/>
      <c r="T211" s="348"/>
      <c r="U211" s="348"/>
      <c r="V211" s="348"/>
      <c r="W211" s="348"/>
      <c r="X211" s="272"/>
      <c r="Y211" s="272"/>
      <c r="Z211" s="272"/>
      <c r="AA211" s="272"/>
      <c r="AB211" s="272"/>
      <c r="AC211" s="272"/>
      <c r="AD211" s="272"/>
      <c r="AE211" s="272"/>
      <c r="AF211" s="272"/>
      <c r="AG211" s="272"/>
      <c r="AH211" s="272"/>
      <c r="AI211" s="272"/>
      <c r="AJ211" s="272"/>
      <c r="AK211" s="272"/>
      <c r="AL211" s="272"/>
      <c r="AM211" s="272"/>
      <c r="AN211" s="272"/>
      <c r="AO211" s="272"/>
      <c r="AP211" s="272"/>
      <c r="AQ211" s="272"/>
      <c r="AR211" s="272"/>
      <c r="AS211" s="272"/>
      <c r="AT211" s="272"/>
      <c r="AU211" s="272"/>
      <c r="AV211" s="272"/>
      <c r="AW211" s="272"/>
      <c r="AX211" s="272"/>
      <c r="AY211" s="272"/>
      <c r="AZ211" s="272"/>
      <c r="BA211" s="272"/>
      <c r="BB211" s="272"/>
    </row>
    <row r="212" spans="1:54" s="311" customFormat="1" ht="15" customHeight="1">
      <c r="A212" s="348"/>
      <c r="B212" s="348"/>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272"/>
      <c r="Y212" s="272"/>
      <c r="Z212" s="272"/>
      <c r="AA212" s="272"/>
      <c r="AB212" s="272"/>
      <c r="AC212" s="272"/>
      <c r="AD212" s="272"/>
      <c r="AE212" s="272"/>
      <c r="AF212" s="272"/>
      <c r="AG212" s="272"/>
      <c r="AH212" s="272"/>
      <c r="AI212" s="272"/>
      <c r="AJ212" s="272"/>
      <c r="AK212" s="272"/>
      <c r="AL212" s="272"/>
      <c r="AM212" s="272"/>
      <c r="AN212" s="272"/>
      <c r="AO212" s="272"/>
      <c r="AP212" s="272"/>
      <c r="AQ212" s="272"/>
      <c r="AR212" s="272"/>
      <c r="AS212" s="272"/>
      <c r="AT212" s="272"/>
      <c r="AU212" s="272"/>
      <c r="AV212" s="272"/>
      <c r="AW212" s="272"/>
      <c r="AX212" s="272"/>
      <c r="AY212" s="272"/>
      <c r="AZ212" s="272"/>
      <c r="BA212" s="272"/>
      <c r="BB212" s="272"/>
    </row>
    <row r="213" spans="1:54" s="311" customFormat="1" ht="15" customHeight="1">
      <c r="A213" s="348"/>
      <c r="B213" s="348"/>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272"/>
      <c r="Y213" s="272"/>
      <c r="Z213" s="272"/>
      <c r="AA213" s="272"/>
      <c r="AB213" s="272"/>
      <c r="AC213" s="272"/>
      <c r="AD213" s="272"/>
      <c r="AE213" s="272"/>
      <c r="AF213" s="272"/>
      <c r="AG213" s="272"/>
      <c r="AH213" s="272"/>
      <c r="AI213" s="272"/>
      <c r="AJ213" s="272"/>
      <c r="AK213" s="272"/>
      <c r="AL213" s="272"/>
      <c r="AM213" s="272"/>
      <c r="AN213" s="272"/>
      <c r="AO213" s="272"/>
      <c r="AP213" s="272"/>
      <c r="AQ213" s="272"/>
      <c r="AR213" s="272"/>
      <c r="AS213" s="272"/>
      <c r="AT213" s="272"/>
      <c r="AU213" s="272"/>
      <c r="AV213" s="272"/>
      <c r="AW213" s="272"/>
      <c r="AX213" s="272"/>
      <c r="AY213" s="272"/>
      <c r="AZ213" s="272"/>
      <c r="BA213" s="272"/>
      <c r="BB213" s="272"/>
    </row>
    <row r="214" spans="1:54" s="311" customFormat="1" ht="15" customHeight="1">
      <c r="A214" s="348"/>
      <c r="B214" s="348"/>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272"/>
      <c r="Y214" s="272"/>
      <c r="Z214" s="272"/>
      <c r="AA214" s="272"/>
      <c r="AB214" s="272"/>
      <c r="AC214" s="272"/>
      <c r="AD214" s="272"/>
      <c r="AE214" s="272"/>
      <c r="AF214" s="272"/>
      <c r="AG214" s="272"/>
      <c r="AH214" s="272"/>
      <c r="AI214" s="272"/>
      <c r="AJ214" s="272"/>
      <c r="AK214" s="272"/>
      <c r="AL214" s="272"/>
      <c r="AM214" s="272"/>
      <c r="AN214" s="272"/>
      <c r="AO214" s="272"/>
      <c r="AP214" s="272"/>
      <c r="AQ214" s="272"/>
      <c r="AR214" s="272"/>
      <c r="AS214" s="272"/>
      <c r="AT214" s="272"/>
      <c r="AU214" s="272"/>
      <c r="AV214" s="272"/>
      <c r="AW214" s="272"/>
      <c r="AX214" s="272"/>
      <c r="AY214" s="272"/>
      <c r="AZ214" s="272"/>
      <c r="BA214" s="272"/>
      <c r="BB214" s="272"/>
    </row>
    <row r="215" spans="1:54" s="311" customFormat="1" ht="15" customHeight="1">
      <c r="A215" s="348"/>
      <c r="B215" s="348"/>
      <c r="C215" s="348"/>
      <c r="D215" s="348"/>
      <c r="E215" s="348"/>
      <c r="F215" s="348"/>
      <c r="G215" s="348"/>
      <c r="H215" s="348"/>
      <c r="I215" s="348"/>
      <c r="J215" s="348"/>
      <c r="K215" s="348"/>
      <c r="L215" s="348"/>
      <c r="M215" s="348"/>
      <c r="N215" s="348"/>
      <c r="O215" s="348"/>
      <c r="P215" s="348"/>
      <c r="Q215" s="348"/>
      <c r="R215" s="348"/>
      <c r="S215" s="348"/>
      <c r="T215" s="348"/>
      <c r="U215" s="348"/>
      <c r="V215" s="348"/>
      <c r="W215" s="348"/>
      <c r="X215" s="272"/>
      <c r="Y215" s="272"/>
      <c r="Z215" s="272"/>
      <c r="AA215" s="272"/>
      <c r="AB215" s="272"/>
      <c r="AC215" s="272"/>
      <c r="AD215" s="272"/>
      <c r="AE215" s="272"/>
      <c r="AF215" s="272"/>
      <c r="AG215" s="272"/>
      <c r="AH215" s="272"/>
      <c r="AI215" s="272"/>
      <c r="AJ215" s="272"/>
      <c r="AK215" s="272"/>
      <c r="AL215" s="272"/>
      <c r="AM215" s="272"/>
      <c r="AN215" s="272"/>
      <c r="AO215" s="272"/>
      <c r="AP215" s="272"/>
      <c r="AQ215" s="272"/>
      <c r="AR215" s="272"/>
      <c r="AS215" s="272"/>
      <c r="AT215" s="272"/>
      <c r="AU215" s="272"/>
      <c r="AV215" s="272"/>
      <c r="AW215" s="272"/>
      <c r="AX215" s="272"/>
      <c r="AY215" s="272"/>
      <c r="AZ215" s="272"/>
      <c r="BA215" s="272"/>
      <c r="BB215" s="272"/>
    </row>
    <row r="216" spans="1:54" s="311" customFormat="1" ht="15" customHeight="1">
      <c r="A216" s="348"/>
      <c r="B216" s="348"/>
      <c r="C216" s="348"/>
      <c r="D216" s="348"/>
      <c r="E216" s="348"/>
      <c r="F216" s="348"/>
      <c r="G216" s="348"/>
      <c r="H216" s="348"/>
      <c r="I216" s="348"/>
      <c r="J216" s="348"/>
      <c r="K216" s="348"/>
      <c r="L216" s="348"/>
      <c r="M216" s="348"/>
      <c r="N216" s="348"/>
      <c r="O216" s="348"/>
      <c r="P216" s="348"/>
      <c r="Q216" s="348"/>
      <c r="R216" s="348"/>
      <c r="S216" s="348"/>
      <c r="T216" s="348"/>
      <c r="U216" s="348"/>
      <c r="V216" s="348"/>
      <c r="W216" s="348"/>
      <c r="X216" s="272"/>
      <c r="Y216" s="272"/>
      <c r="Z216" s="272"/>
      <c r="AA216" s="272"/>
      <c r="AB216" s="272"/>
      <c r="AC216" s="272"/>
      <c r="AD216" s="272"/>
      <c r="AE216" s="272"/>
      <c r="AF216" s="272"/>
      <c r="AG216" s="272"/>
      <c r="AH216" s="272"/>
      <c r="AI216" s="272"/>
      <c r="AJ216" s="272"/>
      <c r="AK216" s="272"/>
      <c r="AL216" s="272"/>
      <c r="AM216" s="272"/>
      <c r="AN216" s="272"/>
      <c r="AO216" s="272"/>
      <c r="AP216" s="272"/>
      <c r="AQ216" s="272"/>
      <c r="AR216" s="272"/>
      <c r="AS216" s="272"/>
      <c r="AT216" s="272"/>
      <c r="AU216" s="272"/>
      <c r="AV216" s="272"/>
      <c r="AW216" s="272"/>
      <c r="AX216" s="272"/>
      <c r="AY216" s="272"/>
      <c r="AZ216" s="272"/>
      <c r="BA216" s="272"/>
      <c r="BB216" s="272"/>
    </row>
    <row r="217" spans="1:54" s="311" customFormat="1" ht="15" customHeight="1">
      <c r="A217" s="348"/>
      <c r="B217" s="348"/>
      <c r="C217" s="348"/>
      <c r="D217" s="348"/>
      <c r="E217" s="348"/>
      <c r="F217" s="348"/>
      <c r="G217" s="348"/>
      <c r="H217" s="348"/>
      <c r="I217" s="348"/>
      <c r="J217" s="348"/>
      <c r="K217" s="348"/>
      <c r="L217" s="348"/>
      <c r="M217" s="348"/>
      <c r="N217" s="348"/>
      <c r="O217" s="348"/>
      <c r="P217" s="348"/>
      <c r="Q217" s="348"/>
      <c r="R217" s="348"/>
      <c r="S217" s="348"/>
      <c r="T217" s="348"/>
      <c r="U217" s="348"/>
      <c r="V217" s="348"/>
      <c r="W217" s="348"/>
      <c r="X217" s="272"/>
      <c r="Y217" s="272"/>
      <c r="Z217" s="272"/>
      <c r="AA217" s="272"/>
      <c r="AB217" s="272"/>
      <c r="AC217" s="272"/>
      <c r="AD217" s="272"/>
      <c r="AE217" s="272"/>
      <c r="AF217" s="272"/>
      <c r="AG217" s="272"/>
      <c r="AH217" s="272"/>
      <c r="AI217" s="272"/>
      <c r="AJ217" s="272"/>
      <c r="AK217" s="272"/>
      <c r="AL217" s="272"/>
      <c r="AM217" s="272"/>
      <c r="AN217" s="272"/>
      <c r="AO217" s="272"/>
      <c r="AP217" s="272"/>
      <c r="AQ217" s="272"/>
      <c r="AR217" s="272"/>
      <c r="AS217" s="272"/>
      <c r="AT217" s="272"/>
      <c r="AU217" s="272"/>
      <c r="AV217" s="272"/>
      <c r="AW217" s="272"/>
      <c r="AX217" s="272"/>
      <c r="AY217" s="272"/>
      <c r="AZ217" s="272"/>
      <c r="BA217" s="272"/>
      <c r="BB217" s="272"/>
    </row>
    <row r="218" spans="1:54" s="311" customFormat="1" ht="15" customHeight="1">
      <c r="A218" s="348"/>
      <c r="B218" s="348"/>
      <c r="C218" s="348"/>
      <c r="D218" s="348"/>
      <c r="E218" s="348"/>
      <c r="F218" s="348"/>
      <c r="G218" s="348"/>
      <c r="H218" s="348"/>
      <c r="I218" s="348"/>
      <c r="J218" s="348"/>
      <c r="K218" s="348"/>
      <c r="L218" s="348"/>
      <c r="M218" s="348"/>
      <c r="N218" s="348"/>
      <c r="O218" s="348"/>
      <c r="P218" s="348"/>
      <c r="Q218" s="348"/>
      <c r="R218" s="348"/>
      <c r="S218" s="348"/>
      <c r="T218" s="348"/>
      <c r="U218" s="348"/>
      <c r="V218" s="348"/>
      <c r="W218" s="348"/>
      <c r="X218" s="272"/>
      <c r="Y218" s="272"/>
      <c r="Z218" s="272"/>
      <c r="AA218" s="272"/>
      <c r="AB218" s="272"/>
      <c r="AC218" s="272"/>
      <c r="AD218" s="272"/>
      <c r="AE218" s="272"/>
      <c r="AF218" s="272"/>
      <c r="AG218" s="272"/>
      <c r="AH218" s="272"/>
      <c r="AI218" s="272"/>
      <c r="AJ218" s="272"/>
      <c r="AK218" s="272"/>
      <c r="AL218" s="272"/>
      <c r="AM218" s="272"/>
      <c r="AN218" s="272"/>
      <c r="AO218" s="272"/>
      <c r="AP218" s="272"/>
      <c r="AQ218" s="272"/>
      <c r="AR218" s="272"/>
      <c r="AS218" s="272"/>
      <c r="AT218" s="272"/>
      <c r="AU218" s="272"/>
      <c r="AV218" s="272"/>
      <c r="AW218" s="272"/>
      <c r="AX218" s="272"/>
      <c r="AY218" s="272"/>
      <c r="AZ218" s="272"/>
      <c r="BA218" s="272"/>
      <c r="BB218" s="272"/>
    </row>
    <row r="219" spans="1:54" s="311" customFormat="1" ht="15" customHeight="1">
      <c r="A219" s="348"/>
      <c r="B219" s="348"/>
      <c r="C219" s="348"/>
      <c r="D219" s="348"/>
      <c r="E219" s="348"/>
      <c r="F219" s="348"/>
      <c r="G219" s="348"/>
      <c r="H219" s="348"/>
      <c r="I219" s="348"/>
      <c r="J219" s="348"/>
      <c r="K219" s="348"/>
      <c r="L219" s="348"/>
      <c r="M219" s="348"/>
      <c r="N219" s="348"/>
      <c r="O219" s="348"/>
      <c r="P219" s="348"/>
      <c r="Q219" s="348"/>
      <c r="R219" s="348"/>
      <c r="S219" s="348"/>
      <c r="T219" s="348"/>
      <c r="U219" s="348"/>
      <c r="V219" s="348"/>
      <c r="W219" s="348"/>
      <c r="X219" s="272"/>
      <c r="Y219" s="272"/>
      <c r="Z219" s="272"/>
      <c r="AA219" s="272"/>
      <c r="AB219" s="272"/>
      <c r="AC219" s="272"/>
      <c r="AD219" s="272"/>
      <c r="AE219" s="272"/>
      <c r="AF219" s="272"/>
      <c r="AG219" s="272"/>
      <c r="AH219" s="272"/>
      <c r="AI219" s="272"/>
      <c r="AJ219" s="272"/>
      <c r="AK219" s="272"/>
      <c r="AL219" s="272"/>
      <c r="AM219" s="272"/>
      <c r="AN219" s="272"/>
      <c r="AO219" s="272"/>
      <c r="AP219" s="272"/>
      <c r="AQ219" s="272"/>
      <c r="AR219" s="272"/>
      <c r="AS219" s="272"/>
      <c r="AT219" s="272"/>
      <c r="AU219" s="272"/>
      <c r="AV219" s="272"/>
      <c r="AW219" s="272"/>
      <c r="AX219" s="272"/>
      <c r="AY219" s="272"/>
      <c r="AZ219" s="272"/>
      <c r="BA219" s="272"/>
      <c r="BB219" s="272"/>
    </row>
    <row r="220" spans="1:54" s="311" customFormat="1" ht="15" customHeight="1">
      <c r="A220" s="348"/>
      <c r="B220" s="348"/>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272"/>
      <c r="Y220" s="272"/>
      <c r="Z220" s="272"/>
      <c r="AA220" s="272"/>
      <c r="AB220" s="272"/>
      <c r="AC220" s="272"/>
      <c r="AD220" s="272"/>
      <c r="AE220" s="272"/>
      <c r="AF220" s="272"/>
      <c r="AG220" s="272"/>
      <c r="AH220" s="272"/>
      <c r="AI220" s="272"/>
      <c r="AJ220" s="272"/>
      <c r="AK220" s="272"/>
      <c r="AL220" s="272"/>
      <c r="AM220" s="272"/>
      <c r="AN220" s="272"/>
      <c r="AO220" s="272"/>
      <c r="AP220" s="272"/>
      <c r="AQ220" s="272"/>
      <c r="AR220" s="272"/>
      <c r="AS220" s="272"/>
      <c r="AT220" s="272"/>
      <c r="AU220" s="272"/>
      <c r="AV220" s="272"/>
      <c r="AW220" s="272"/>
      <c r="AX220" s="272"/>
      <c r="AY220" s="272"/>
      <c r="AZ220" s="272"/>
      <c r="BA220" s="272"/>
      <c r="BB220" s="272"/>
    </row>
    <row r="221" spans="1:54" s="311" customFormat="1" ht="15" customHeight="1">
      <c r="A221" s="348"/>
      <c r="B221" s="348"/>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272"/>
      <c r="Y221" s="272"/>
      <c r="Z221" s="272"/>
      <c r="AA221" s="272"/>
      <c r="AB221" s="272"/>
      <c r="AC221" s="272"/>
      <c r="AD221" s="272"/>
      <c r="AE221" s="272"/>
      <c r="AF221" s="272"/>
      <c r="AG221" s="272"/>
      <c r="AH221" s="272"/>
      <c r="AI221" s="272"/>
      <c r="AJ221" s="272"/>
      <c r="AK221" s="272"/>
      <c r="AL221" s="272"/>
      <c r="AM221" s="272"/>
      <c r="AN221" s="272"/>
      <c r="AO221" s="272"/>
      <c r="AP221" s="272"/>
      <c r="AQ221" s="272"/>
      <c r="AR221" s="272"/>
      <c r="AS221" s="272"/>
      <c r="AT221" s="272"/>
      <c r="AU221" s="272"/>
      <c r="AV221" s="272"/>
      <c r="AW221" s="272"/>
      <c r="AX221" s="272"/>
      <c r="AY221" s="272"/>
      <c r="AZ221" s="272"/>
      <c r="BA221" s="272"/>
      <c r="BB221" s="272"/>
    </row>
    <row r="222" spans="1:54" s="311" customFormat="1" ht="15" customHeight="1">
      <c r="A222" s="348"/>
      <c r="B222" s="348"/>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272"/>
      <c r="Y222" s="272"/>
      <c r="Z222" s="272"/>
      <c r="AA222" s="272"/>
      <c r="AB222" s="272"/>
      <c r="AC222" s="272"/>
      <c r="AD222" s="272"/>
      <c r="AE222" s="272"/>
      <c r="AF222" s="272"/>
      <c r="AG222" s="272"/>
      <c r="AH222" s="272"/>
      <c r="AI222" s="272"/>
      <c r="AJ222" s="272"/>
      <c r="AK222" s="272"/>
      <c r="AL222" s="272"/>
      <c r="AM222" s="272"/>
      <c r="AN222" s="272"/>
      <c r="AO222" s="272"/>
      <c r="AP222" s="272"/>
      <c r="AQ222" s="272"/>
      <c r="AR222" s="272"/>
      <c r="AS222" s="272"/>
      <c r="AT222" s="272"/>
      <c r="AU222" s="272"/>
      <c r="AV222" s="272"/>
      <c r="AW222" s="272"/>
      <c r="AX222" s="272"/>
      <c r="AY222" s="272"/>
      <c r="AZ222" s="272"/>
      <c r="BA222" s="272"/>
      <c r="BB222" s="272"/>
    </row>
    <row r="223" spans="1:54" s="311" customFormat="1" ht="15" customHeight="1">
      <c r="A223" s="348"/>
      <c r="B223" s="348"/>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272"/>
      <c r="Y223" s="272"/>
      <c r="Z223" s="272"/>
      <c r="AA223" s="272"/>
      <c r="AB223" s="272"/>
      <c r="AC223" s="272"/>
      <c r="AD223" s="272"/>
      <c r="AE223" s="272"/>
      <c r="AF223" s="272"/>
      <c r="AG223" s="272"/>
      <c r="AH223" s="272"/>
      <c r="AI223" s="272"/>
      <c r="AJ223" s="272"/>
      <c r="AK223" s="272"/>
      <c r="AL223" s="272"/>
      <c r="AM223" s="272"/>
      <c r="AN223" s="272"/>
      <c r="AO223" s="272"/>
      <c r="AP223" s="272"/>
      <c r="AQ223" s="272"/>
      <c r="AR223" s="272"/>
      <c r="AS223" s="272"/>
      <c r="AT223" s="272"/>
      <c r="AU223" s="272"/>
      <c r="AV223" s="272"/>
      <c r="AW223" s="272"/>
      <c r="AX223" s="272"/>
      <c r="AY223" s="272"/>
      <c r="AZ223" s="272"/>
      <c r="BA223" s="272"/>
      <c r="BB223" s="272"/>
    </row>
    <row r="224" spans="1:54" s="311" customFormat="1" ht="15" customHeight="1">
      <c r="A224" s="348"/>
      <c r="B224" s="348"/>
      <c r="C224" s="348"/>
      <c r="D224" s="348"/>
      <c r="E224" s="348"/>
      <c r="F224" s="348"/>
      <c r="G224" s="348"/>
      <c r="H224" s="348"/>
      <c r="I224" s="348"/>
      <c r="J224" s="348"/>
      <c r="K224" s="348"/>
      <c r="L224" s="348"/>
      <c r="M224" s="348"/>
      <c r="N224" s="348"/>
      <c r="O224" s="348"/>
      <c r="P224" s="348"/>
      <c r="Q224" s="348"/>
      <c r="R224" s="348"/>
      <c r="S224" s="348"/>
      <c r="T224" s="348"/>
      <c r="U224" s="348"/>
      <c r="V224" s="348"/>
      <c r="W224" s="348"/>
      <c r="X224" s="272"/>
      <c r="Y224" s="272"/>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2"/>
      <c r="AY224" s="272"/>
      <c r="AZ224" s="272"/>
      <c r="BA224" s="272"/>
      <c r="BB224" s="272"/>
    </row>
    <row r="225" spans="1:54" s="311" customFormat="1" ht="15" customHeight="1">
      <c r="A225" s="348"/>
      <c r="B225" s="348"/>
      <c r="C225" s="348"/>
      <c r="D225" s="348"/>
      <c r="E225" s="348"/>
      <c r="F225" s="348"/>
      <c r="G225" s="348"/>
      <c r="H225" s="348"/>
      <c r="I225" s="348"/>
      <c r="J225" s="348"/>
      <c r="K225" s="348"/>
      <c r="L225" s="348"/>
      <c r="M225" s="348"/>
      <c r="N225" s="348"/>
      <c r="O225" s="348"/>
      <c r="P225" s="348"/>
      <c r="Q225" s="348"/>
      <c r="R225" s="348"/>
      <c r="S225" s="348"/>
      <c r="T225" s="348"/>
      <c r="U225" s="348"/>
      <c r="V225" s="348"/>
      <c r="W225" s="348"/>
      <c r="X225" s="272"/>
      <c r="Y225" s="272"/>
      <c r="Z225" s="272"/>
      <c r="AA225" s="272"/>
      <c r="AB225" s="272"/>
      <c r="AC225" s="272"/>
      <c r="AD225" s="272"/>
      <c r="AE225" s="272"/>
      <c r="AF225" s="272"/>
      <c r="AG225" s="272"/>
      <c r="AH225" s="272"/>
      <c r="AI225" s="272"/>
      <c r="AJ225" s="272"/>
      <c r="AK225" s="272"/>
      <c r="AL225" s="272"/>
      <c r="AM225" s="272"/>
      <c r="AN225" s="272"/>
      <c r="AO225" s="272"/>
      <c r="AP225" s="272"/>
      <c r="AQ225" s="272"/>
      <c r="AR225" s="272"/>
      <c r="AS225" s="272"/>
      <c r="AT225" s="272"/>
      <c r="AU225" s="272"/>
      <c r="AV225" s="272"/>
      <c r="AW225" s="272"/>
      <c r="AX225" s="272"/>
      <c r="AY225" s="272"/>
      <c r="AZ225" s="272"/>
      <c r="BA225" s="272"/>
      <c r="BB225" s="272"/>
    </row>
    <row r="226" spans="1:54" s="311" customFormat="1" ht="15" customHeight="1">
      <c r="A226" s="348"/>
      <c r="B226" s="348"/>
      <c r="C226" s="348"/>
      <c r="D226" s="348"/>
      <c r="E226" s="348"/>
      <c r="F226" s="348"/>
      <c r="G226" s="348"/>
      <c r="H226" s="348"/>
      <c r="I226" s="348"/>
      <c r="J226" s="348"/>
      <c r="K226" s="348"/>
      <c r="L226" s="348"/>
      <c r="M226" s="348"/>
      <c r="N226" s="348"/>
      <c r="O226" s="348"/>
      <c r="P226" s="348"/>
      <c r="Q226" s="348"/>
      <c r="R226" s="348"/>
      <c r="S226" s="348"/>
      <c r="T226" s="348"/>
      <c r="U226" s="348"/>
      <c r="V226" s="348"/>
      <c r="W226" s="348"/>
      <c r="X226" s="272"/>
      <c r="Y226" s="272"/>
      <c r="Z226" s="272"/>
      <c r="AA226" s="272"/>
      <c r="AB226" s="272"/>
      <c r="AC226" s="272"/>
      <c r="AD226" s="272"/>
      <c r="AE226" s="272"/>
      <c r="AF226" s="272"/>
      <c r="AG226" s="272"/>
      <c r="AH226" s="272"/>
      <c r="AI226" s="272"/>
      <c r="AJ226" s="272"/>
      <c r="AK226" s="272"/>
      <c r="AL226" s="272"/>
      <c r="AM226" s="272"/>
      <c r="AN226" s="272"/>
      <c r="AO226" s="272"/>
      <c r="AP226" s="272"/>
      <c r="AQ226" s="272"/>
      <c r="AR226" s="272"/>
      <c r="AS226" s="272"/>
      <c r="AT226" s="272"/>
      <c r="AU226" s="272"/>
      <c r="AV226" s="272"/>
      <c r="AW226" s="272"/>
      <c r="AX226" s="272"/>
      <c r="AY226" s="272"/>
      <c r="AZ226" s="272"/>
      <c r="BA226" s="272"/>
      <c r="BB226" s="272"/>
    </row>
    <row r="227" spans="1:54" s="311" customFormat="1" ht="15" customHeight="1">
      <c r="A227" s="348"/>
      <c r="B227" s="348"/>
      <c r="C227" s="348"/>
      <c r="D227" s="348"/>
      <c r="E227" s="348"/>
      <c r="F227" s="348"/>
      <c r="G227" s="348"/>
      <c r="H227" s="348"/>
      <c r="I227" s="348"/>
      <c r="J227" s="348"/>
      <c r="K227" s="348"/>
      <c r="L227" s="348"/>
      <c r="M227" s="348"/>
      <c r="N227" s="348"/>
      <c r="O227" s="348"/>
      <c r="P227" s="348"/>
      <c r="Q227" s="348"/>
      <c r="R227" s="348"/>
      <c r="S227" s="348"/>
      <c r="T227" s="348"/>
      <c r="U227" s="348"/>
      <c r="V227" s="348"/>
      <c r="W227" s="348"/>
      <c r="X227" s="272"/>
      <c r="Y227" s="272"/>
      <c r="Z227" s="272"/>
      <c r="AA227" s="272"/>
      <c r="AB227" s="272"/>
      <c r="AC227" s="272"/>
      <c r="AD227" s="272"/>
      <c r="AE227" s="272"/>
      <c r="AF227" s="272"/>
      <c r="AG227" s="272"/>
      <c r="AH227" s="272"/>
      <c r="AI227" s="272"/>
      <c r="AJ227" s="272"/>
      <c r="AK227" s="272"/>
      <c r="AL227" s="272"/>
      <c r="AM227" s="272"/>
      <c r="AN227" s="272"/>
      <c r="AO227" s="272"/>
      <c r="AP227" s="272"/>
      <c r="AQ227" s="272"/>
      <c r="AR227" s="272"/>
      <c r="AS227" s="272"/>
      <c r="AT227" s="272"/>
      <c r="AU227" s="272"/>
      <c r="AV227" s="272"/>
      <c r="AW227" s="272"/>
      <c r="AX227" s="272"/>
      <c r="AY227" s="272"/>
      <c r="AZ227" s="272"/>
      <c r="BA227" s="272"/>
      <c r="BB227" s="272"/>
    </row>
    <row r="228" spans="1:54" s="311" customFormat="1" ht="15" customHeight="1">
      <c r="A228" s="348"/>
      <c r="B228" s="348"/>
      <c r="C228" s="348"/>
      <c r="D228" s="348"/>
      <c r="E228" s="348"/>
      <c r="F228" s="348"/>
      <c r="G228" s="348"/>
      <c r="H228" s="348"/>
      <c r="I228" s="348"/>
      <c r="J228" s="348"/>
      <c r="K228" s="348"/>
      <c r="L228" s="348"/>
      <c r="M228" s="348"/>
      <c r="N228" s="348"/>
      <c r="O228" s="348"/>
      <c r="P228" s="348"/>
      <c r="Q228" s="348"/>
      <c r="R228" s="348"/>
      <c r="S228" s="348"/>
      <c r="T228" s="348"/>
      <c r="U228" s="348"/>
      <c r="V228" s="348"/>
      <c r="W228" s="348"/>
      <c r="X228" s="272"/>
      <c r="Y228" s="272"/>
      <c r="Z228" s="272"/>
      <c r="AA228" s="272"/>
      <c r="AB228" s="272"/>
      <c r="AC228" s="272"/>
      <c r="AD228" s="272"/>
      <c r="AE228" s="272"/>
      <c r="AF228" s="272"/>
      <c r="AG228" s="272"/>
      <c r="AH228" s="272"/>
      <c r="AI228" s="272"/>
      <c r="AJ228" s="272"/>
      <c r="AK228" s="272"/>
      <c r="AL228" s="272"/>
      <c r="AM228" s="272"/>
      <c r="AN228" s="272"/>
      <c r="AO228" s="272"/>
      <c r="AP228" s="272"/>
      <c r="AQ228" s="272"/>
      <c r="AR228" s="272"/>
      <c r="AS228" s="272"/>
      <c r="AT228" s="272"/>
      <c r="AU228" s="272"/>
      <c r="AV228" s="272"/>
      <c r="AW228" s="272"/>
      <c r="AX228" s="272"/>
      <c r="AY228" s="272"/>
      <c r="AZ228" s="272"/>
      <c r="BA228" s="272"/>
      <c r="BB228" s="272"/>
    </row>
    <row r="229" spans="1:54" s="311" customFormat="1" ht="15">
      <c r="A229" s="348"/>
      <c r="B229" s="348"/>
      <c r="C229" s="348"/>
      <c r="D229" s="348"/>
      <c r="E229" s="348"/>
      <c r="F229" s="348"/>
      <c r="G229" s="348"/>
      <c r="H229" s="348"/>
      <c r="I229" s="348"/>
      <c r="J229" s="348"/>
      <c r="K229" s="348"/>
      <c r="L229" s="348"/>
      <c r="M229" s="348"/>
      <c r="N229" s="348"/>
      <c r="O229" s="348"/>
      <c r="P229" s="348"/>
      <c r="Q229" s="348"/>
      <c r="R229" s="348"/>
      <c r="S229" s="348"/>
      <c r="T229" s="348"/>
      <c r="U229" s="348"/>
      <c r="V229" s="348"/>
      <c r="W229" s="348"/>
      <c r="X229" s="272"/>
      <c r="Y229" s="272"/>
      <c r="Z229" s="272"/>
      <c r="AA229" s="272"/>
      <c r="AB229" s="272"/>
      <c r="AC229" s="272"/>
      <c r="AD229" s="272"/>
      <c r="AE229" s="272"/>
      <c r="AF229" s="272"/>
      <c r="AG229" s="272"/>
      <c r="AH229" s="272"/>
      <c r="AI229" s="272"/>
      <c r="AJ229" s="272"/>
      <c r="AK229" s="272"/>
      <c r="AL229" s="272"/>
      <c r="AM229" s="272"/>
      <c r="AN229" s="272"/>
      <c r="AO229" s="272"/>
      <c r="AP229" s="272"/>
      <c r="AQ229" s="272"/>
      <c r="AR229" s="272"/>
      <c r="AS229" s="272"/>
      <c r="AT229" s="272"/>
      <c r="AU229" s="272"/>
      <c r="AV229" s="272"/>
      <c r="AW229" s="272"/>
      <c r="AX229" s="272"/>
      <c r="AY229" s="272"/>
      <c r="AZ229" s="272"/>
      <c r="BA229" s="272"/>
      <c r="BB229" s="272"/>
    </row>
    <row r="230" spans="1:54" s="311" customFormat="1" ht="15">
      <c r="A230" s="348"/>
      <c r="B230" s="348"/>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272"/>
      <c r="Y230" s="272"/>
      <c r="Z230" s="272"/>
      <c r="AA230" s="272"/>
      <c r="AB230" s="272"/>
      <c r="AC230" s="272"/>
      <c r="AD230" s="272"/>
      <c r="AE230" s="272"/>
      <c r="AF230" s="272"/>
      <c r="AG230" s="272"/>
      <c r="AH230" s="272"/>
      <c r="AI230" s="272"/>
      <c r="AJ230" s="272"/>
      <c r="AK230" s="272"/>
      <c r="AL230" s="272"/>
      <c r="AM230" s="272"/>
      <c r="AN230" s="272"/>
      <c r="AO230" s="272"/>
      <c r="AP230" s="272"/>
      <c r="AQ230" s="272"/>
      <c r="AR230" s="272"/>
      <c r="AS230" s="272"/>
      <c r="AT230" s="272"/>
      <c r="AU230" s="272"/>
      <c r="AV230" s="272"/>
      <c r="AW230" s="272"/>
      <c r="AX230" s="272"/>
      <c r="AY230" s="272"/>
      <c r="AZ230" s="272"/>
      <c r="BA230" s="272"/>
      <c r="BB230" s="272"/>
    </row>
    <row r="231" spans="1:54" s="311" customFormat="1" ht="15">
      <c r="A231" s="348"/>
      <c r="B231" s="348"/>
      <c r="C231" s="348"/>
      <c r="D231" s="348"/>
      <c r="E231" s="348"/>
      <c r="F231" s="348"/>
      <c r="G231" s="348"/>
      <c r="H231" s="348"/>
      <c r="I231" s="348"/>
      <c r="J231" s="348"/>
      <c r="K231" s="348"/>
      <c r="L231" s="348"/>
      <c r="M231" s="348"/>
      <c r="N231" s="348"/>
      <c r="O231" s="348"/>
      <c r="P231" s="348"/>
      <c r="Q231" s="348"/>
      <c r="R231" s="348"/>
      <c r="S231" s="348"/>
      <c r="T231" s="348"/>
      <c r="U231" s="348"/>
      <c r="V231" s="348"/>
      <c r="W231" s="348"/>
      <c r="X231" s="272"/>
      <c r="Y231" s="272"/>
      <c r="Z231" s="272"/>
      <c r="AA231" s="272"/>
      <c r="AB231" s="272"/>
      <c r="AC231" s="272"/>
      <c r="AD231" s="272"/>
      <c r="AE231" s="272"/>
      <c r="AF231" s="272"/>
      <c r="AG231" s="272"/>
      <c r="AH231" s="272"/>
      <c r="AI231" s="272"/>
      <c r="AJ231" s="272"/>
      <c r="AK231" s="272"/>
      <c r="AL231" s="272"/>
      <c r="AM231" s="272"/>
      <c r="AN231" s="272"/>
      <c r="AO231" s="272"/>
      <c r="AP231" s="272"/>
      <c r="AQ231" s="272"/>
      <c r="AR231" s="272"/>
      <c r="AS231" s="272"/>
      <c r="AT231" s="272"/>
      <c r="AU231" s="272"/>
      <c r="AV231" s="272"/>
      <c r="AW231" s="272"/>
      <c r="AX231" s="272"/>
      <c r="AY231" s="272"/>
      <c r="AZ231" s="272"/>
      <c r="BA231" s="272"/>
      <c r="BB231" s="272"/>
    </row>
    <row r="232" spans="1:54" s="311" customFormat="1" ht="15">
      <c r="A232" s="348"/>
      <c r="B232" s="348"/>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272"/>
      <c r="Y232" s="272"/>
      <c r="Z232" s="272"/>
      <c r="AA232" s="272"/>
      <c r="AB232" s="272"/>
      <c r="AC232" s="272"/>
      <c r="AD232" s="272"/>
      <c r="AE232" s="272"/>
      <c r="AF232" s="272"/>
      <c r="AG232" s="272"/>
      <c r="AH232" s="272"/>
      <c r="AI232" s="272"/>
      <c r="AJ232" s="272"/>
      <c r="AK232" s="272"/>
      <c r="AL232" s="272"/>
      <c r="AM232" s="272"/>
      <c r="AN232" s="272"/>
      <c r="AO232" s="272"/>
      <c r="AP232" s="272"/>
      <c r="AQ232" s="272"/>
      <c r="AR232" s="272"/>
      <c r="AS232" s="272"/>
      <c r="AT232" s="272"/>
      <c r="AU232" s="272"/>
      <c r="AV232" s="272"/>
      <c r="AW232" s="272"/>
      <c r="AX232" s="272"/>
      <c r="AY232" s="272"/>
      <c r="AZ232" s="272"/>
      <c r="BA232" s="272"/>
      <c r="BB232" s="272"/>
    </row>
    <row r="233" spans="1:54" s="311" customFormat="1" ht="15">
      <c r="A233" s="348"/>
      <c r="B233" s="348"/>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272"/>
      <c r="Y233" s="272"/>
      <c r="Z233" s="272"/>
      <c r="AA233" s="272"/>
      <c r="AB233" s="272"/>
      <c r="AC233" s="272"/>
      <c r="AD233" s="272"/>
      <c r="AE233" s="272"/>
      <c r="AF233" s="272"/>
      <c r="AG233" s="272"/>
      <c r="AH233" s="272"/>
      <c r="AI233" s="272"/>
      <c r="AJ233" s="272"/>
      <c r="AK233" s="272"/>
      <c r="AL233" s="272"/>
      <c r="AM233" s="272"/>
      <c r="AN233" s="272"/>
      <c r="AO233" s="272"/>
      <c r="AP233" s="272"/>
      <c r="AQ233" s="272"/>
      <c r="AR233" s="272"/>
      <c r="AS233" s="272"/>
      <c r="AT233" s="272"/>
      <c r="AU233" s="272"/>
      <c r="AV233" s="272"/>
      <c r="AW233" s="272"/>
      <c r="AX233" s="272"/>
      <c r="AY233" s="272"/>
      <c r="AZ233" s="272"/>
      <c r="BA233" s="272"/>
      <c r="BB233" s="272"/>
    </row>
    <row r="234" spans="1:54" s="311" customFormat="1" ht="15">
      <c r="A234" s="348"/>
      <c r="B234" s="348"/>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272"/>
      <c r="Y234" s="272"/>
      <c r="Z234" s="272"/>
      <c r="AA234" s="272"/>
      <c r="AB234" s="272"/>
      <c r="AC234" s="272"/>
      <c r="AD234" s="272"/>
      <c r="AE234" s="272"/>
      <c r="AF234" s="272"/>
      <c r="AG234" s="272"/>
      <c r="AH234" s="272"/>
      <c r="AI234" s="272"/>
      <c r="AJ234" s="272"/>
      <c r="AK234" s="272"/>
      <c r="AL234" s="272"/>
      <c r="AM234" s="272"/>
      <c r="AN234" s="272"/>
      <c r="AO234" s="272"/>
      <c r="AP234" s="272"/>
      <c r="AQ234" s="272"/>
      <c r="AR234" s="272"/>
      <c r="AS234" s="272"/>
      <c r="AT234" s="272"/>
      <c r="AU234" s="272"/>
      <c r="AV234" s="272"/>
      <c r="AW234" s="272"/>
      <c r="AX234" s="272"/>
      <c r="AY234" s="272"/>
      <c r="AZ234" s="272"/>
      <c r="BA234" s="272"/>
      <c r="BB234" s="272"/>
    </row>
    <row r="235" spans="1:54" s="311" customFormat="1" ht="15">
      <c r="A235" s="348"/>
      <c r="B235" s="348"/>
      <c r="C235" s="348"/>
      <c r="D235" s="348"/>
      <c r="E235" s="348"/>
      <c r="F235" s="348"/>
      <c r="G235" s="348"/>
      <c r="H235" s="348"/>
      <c r="I235" s="348"/>
      <c r="J235" s="348"/>
      <c r="K235" s="348"/>
      <c r="L235" s="348"/>
      <c r="M235" s="348"/>
      <c r="N235" s="348"/>
      <c r="O235" s="348"/>
      <c r="P235" s="348"/>
      <c r="Q235" s="348"/>
      <c r="R235" s="348"/>
      <c r="S235" s="348"/>
      <c r="T235" s="348"/>
      <c r="U235" s="348"/>
      <c r="V235" s="348"/>
      <c r="W235" s="348"/>
      <c r="X235" s="272"/>
      <c r="Y235" s="272"/>
      <c r="Z235" s="272"/>
      <c r="AA235" s="272"/>
      <c r="AB235" s="272"/>
      <c r="AC235" s="272"/>
      <c r="AD235" s="272"/>
      <c r="AE235" s="272"/>
      <c r="AF235" s="272"/>
      <c r="AG235" s="272"/>
      <c r="AH235" s="272"/>
      <c r="AI235" s="272"/>
      <c r="AJ235" s="272"/>
      <c r="AK235" s="272"/>
      <c r="AL235" s="272"/>
      <c r="AM235" s="272"/>
      <c r="AN235" s="272"/>
      <c r="AO235" s="272"/>
      <c r="AP235" s="272"/>
      <c r="AQ235" s="272"/>
      <c r="AR235" s="272"/>
      <c r="AS235" s="272"/>
      <c r="AT235" s="272"/>
      <c r="AU235" s="272"/>
      <c r="AV235" s="272"/>
      <c r="AW235" s="272"/>
      <c r="AX235" s="272"/>
      <c r="AY235" s="272"/>
      <c r="AZ235" s="272"/>
      <c r="BA235" s="272"/>
      <c r="BB235" s="272"/>
    </row>
    <row r="236" spans="1:54" s="311" customFormat="1" ht="15">
      <c r="A236" s="348"/>
      <c r="B236" s="348"/>
      <c r="C236" s="348"/>
      <c r="D236" s="348"/>
      <c r="E236" s="348"/>
      <c r="F236" s="348"/>
      <c r="G236" s="348"/>
      <c r="H236" s="348"/>
      <c r="I236" s="348"/>
      <c r="J236" s="348"/>
      <c r="K236" s="348"/>
      <c r="L236" s="348"/>
      <c r="M236" s="348"/>
      <c r="N236" s="348"/>
      <c r="O236" s="348"/>
      <c r="P236" s="348"/>
      <c r="Q236" s="348"/>
      <c r="R236" s="348"/>
      <c r="S236" s="348"/>
      <c r="T236" s="348"/>
      <c r="U236" s="348"/>
      <c r="V236" s="348"/>
      <c r="W236" s="348"/>
      <c r="X236" s="272"/>
      <c r="Y236" s="272"/>
      <c r="Z236" s="272"/>
      <c r="AA236" s="272"/>
      <c r="AB236" s="272"/>
      <c r="AC236" s="272"/>
      <c r="AD236" s="272"/>
      <c r="AE236" s="272"/>
      <c r="AF236" s="272"/>
      <c r="AG236" s="272"/>
      <c r="AH236" s="272"/>
      <c r="AI236" s="272"/>
      <c r="AJ236" s="272"/>
      <c r="AK236" s="272"/>
      <c r="AL236" s="272"/>
      <c r="AM236" s="272"/>
      <c r="AN236" s="272"/>
      <c r="AO236" s="272"/>
      <c r="AP236" s="272"/>
      <c r="AQ236" s="272"/>
      <c r="AR236" s="272"/>
      <c r="AS236" s="272"/>
      <c r="AT236" s="272"/>
      <c r="AU236" s="272"/>
      <c r="AV236" s="272"/>
      <c r="AW236" s="272"/>
      <c r="AX236" s="272"/>
      <c r="AY236" s="272"/>
      <c r="AZ236" s="272"/>
      <c r="BA236" s="272"/>
      <c r="BB236" s="272"/>
    </row>
    <row r="237" spans="1:54" s="311" customFormat="1" ht="15">
      <c r="A237" s="348"/>
      <c r="B237" s="348"/>
      <c r="C237" s="348"/>
      <c r="D237" s="348"/>
      <c r="E237" s="348"/>
      <c r="F237" s="348"/>
      <c r="G237" s="348"/>
      <c r="H237" s="348"/>
      <c r="I237" s="348"/>
      <c r="J237" s="348"/>
      <c r="K237" s="348"/>
      <c r="L237" s="348"/>
      <c r="M237" s="348"/>
      <c r="N237" s="348"/>
      <c r="O237" s="348"/>
      <c r="P237" s="348"/>
      <c r="Q237" s="348"/>
      <c r="R237" s="348"/>
      <c r="S237" s="348"/>
      <c r="T237" s="348"/>
      <c r="U237" s="348"/>
      <c r="V237" s="348"/>
      <c r="W237" s="348"/>
      <c r="X237" s="272"/>
      <c r="Y237" s="272"/>
      <c r="Z237" s="272"/>
      <c r="AA237" s="272"/>
      <c r="AB237" s="272"/>
      <c r="AC237" s="272"/>
      <c r="AD237" s="272"/>
      <c r="AE237" s="272"/>
      <c r="AF237" s="272"/>
      <c r="AG237" s="272"/>
      <c r="AH237" s="272"/>
      <c r="AI237" s="272"/>
      <c r="AJ237" s="272"/>
      <c r="AK237" s="272"/>
      <c r="AL237" s="272"/>
      <c r="AM237" s="272"/>
      <c r="AN237" s="272"/>
      <c r="AO237" s="272"/>
      <c r="AP237" s="272"/>
      <c r="AQ237" s="272"/>
      <c r="AR237" s="272"/>
      <c r="AS237" s="272"/>
      <c r="AT237" s="272"/>
      <c r="AU237" s="272"/>
      <c r="AV237" s="272"/>
      <c r="AW237" s="272"/>
      <c r="AX237" s="272"/>
      <c r="AY237" s="272"/>
      <c r="AZ237" s="272"/>
      <c r="BA237" s="272"/>
      <c r="BB237" s="272"/>
    </row>
    <row r="238" spans="1:54" s="311" customFormat="1" ht="15">
      <c r="A238" s="348"/>
      <c r="B238" s="348"/>
      <c r="C238" s="348"/>
      <c r="D238" s="348"/>
      <c r="E238" s="348"/>
      <c r="F238" s="348"/>
      <c r="G238" s="348"/>
      <c r="H238" s="348"/>
      <c r="I238" s="348"/>
      <c r="J238" s="348"/>
      <c r="K238" s="348"/>
      <c r="L238" s="348"/>
      <c r="M238" s="348"/>
      <c r="N238" s="348"/>
      <c r="O238" s="348"/>
      <c r="P238" s="348"/>
      <c r="Q238" s="348"/>
      <c r="R238" s="348"/>
      <c r="S238" s="348"/>
      <c r="T238" s="348"/>
      <c r="U238" s="348"/>
      <c r="V238" s="348"/>
      <c r="W238" s="348"/>
      <c r="X238" s="272"/>
      <c r="Y238" s="272"/>
      <c r="Z238" s="272"/>
      <c r="AA238" s="272"/>
      <c r="AB238" s="272"/>
      <c r="AC238" s="272"/>
      <c r="AD238" s="272"/>
      <c r="AE238" s="272"/>
      <c r="AF238" s="272"/>
      <c r="AG238" s="272"/>
      <c r="AH238" s="272"/>
      <c r="AI238" s="272"/>
      <c r="AJ238" s="272"/>
      <c r="AK238" s="272"/>
      <c r="AL238" s="272"/>
      <c r="AM238" s="272"/>
      <c r="AN238" s="272"/>
      <c r="AO238" s="272"/>
      <c r="AP238" s="272"/>
      <c r="AQ238" s="272"/>
      <c r="AR238" s="272"/>
      <c r="AS238" s="272"/>
      <c r="AT238" s="272"/>
      <c r="AU238" s="272"/>
      <c r="AV238" s="272"/>
      <c r="AW238" s="272"/>
      <c r="AX238" s="272"/>
      <c r="AY238" s="272"/>
      <c r="AZ238" s="272"/>
      <c r="BA238" s="272"/>
      <c r="BB238" s="272"/>
    </row>
    <row r="239" spans="1:54" s="311" customFormat="1" ht="15">
      <c r="A239" s="348"/>
      <c r="B239" s="348"/>
      <c r="C239" s="348"/>
      <c r="D239" s="348"/>
      <c r="E239" s="348"/>
      <c r="F239" s="348"/>
      <c r="G239" s="348"/>
      <c r="H239" s="348"/>
      <c r="I239" s="348"/>
      <c r="J239" s="348"/>
      <c r="K239" s="348"/>
      <c r="L239" s="348"/>
      <c r="M239" s="348"/>
      <c r="N239" s="348"/>
      <c r="O239" s="348"/>
      <c r="P239" s="348"/>
      <c r="Q239" s="348"/>
      <c r="R239" s="348"/>
      <c r="S239" s="348"/>
      <c r="T239" s="348"/>
      <c r="U239" s="348"/>
      <c r="V239" s="348"/>
      <c r="W239" s="348"/>
      <c r="X239" s="272"/>
      <c r="Y239" s="272"/>
      <c r="Z239" s="272"/>
      <c r="AA239" s="272"/>
      <c r="AB239" s="272"/>
      <c r="AC239" s="272"/>
      <c r="AD239" s="272"/>
      <c r="AE239" s="272"/>
      <c r="AF239" s="272"/>
      <c r="AG239" s="272"/>
      <c r="AH239" s="272"/>
      <c r="AI239" s="272"/>
      <c r="AJ239" s="272"/>
      <c r="AK239" s="272"/>
      <c r="AL239" s="272"/>
      <c r="AM239" s="272"/>
      <c r="AN239" s="272"/>
      <c r="AO239" s="272"/>
      <c r="AP239" s="272"/>
      <c r="AQ239" s="272"/>
      <c r="AR239" s="272"/>
      <c r="AS239" s="272"/>
      <c r="AT239" s="272"/>
      <c r="AU239" s="272"/>
      <c r="AV239" s="272"/>
      <c r="AW239" s="272"/>
      <c r="AX239" s="272"/>
      <c r="AY239" s="272"/>
      <c r="AZ239" s="272"/>
      <c r="BA239" s="272"/>
      <c r="BB239" s="272"/>
    </row>
    <row r="240" spans="1:54" s="311" customFormat="1" ht="15">
      <c r="A240" s="348"/>
      <c r="B240" s="348"/>
      <c r="C240" s="348"/>
      <c r="D240" s="348"/>
      <c r="E240" s="348"/>
      <c r="F240" s="348"/>
      <c r="G240" s="348"/>
      <c r="H240" s="348"/>
      <c r="I240" s="348"/>
      <c r="J240" s="348"/>
      <c r="K240" s="348"/>
      <c r="L240" s="348"/>
      <c r="M240" s="348"/>
      <c r="N240" s="348"/>
      <c r="O240" s="348"/>
      <c r="P240" s="348"/>
      <c r="Q240" s="348"/>
      <c r="R240" s="348"/>
      <c r="S240" s="348"/>
      <c r="T240" s="348"/>
      <c r="U240" s="348"/>
      <c r="V240" s="348"/>
      <c r="W240" s="348"/>
      <c r="X240" s="272"/>
      <c r="Y240" s="272"/>
      <c r="Z240" s="272"/>
      <c r="AA240" s="272"/>
      <c r="AB240" s="272"/>
      <c r="AC240" s="272"/>
      <c r="AD240" s="272"/>
      <c r="AE240" s="272"/>
      <c r="AF240" s="272"/>
      <c r="AG240" s="272"/>
      <c r="AH240" s="272"/>
      <c r="AI240" s="272"/>
      <c r="AJ240" s="272"/>
      <c r="AK240" s="272"/>
      <c r="AL240" s="272"/>
      <c r="AM240" s="272"/>
      <c r="AN240" s="272"/>
      <c r="AO240" s="272"/>
      <c r="AP240" s="272"/>
      <c r="AQ240" s="272"/>
      <c r="AR240" s="272"/>
      <c r="AS240" s="272"/>
      <c r="AT240" s="272"/>
      <c r="AU240" s="272"/>
      <c r="AV240" s="272"/>
      <c r="AW240" s="272"/>
      <c r="AX240" s="272"/>
      <c r="AY240" s="272"/>
      <c r="AZ240" s="272"/>
      <c r="BA240" s="272"/>
      <c r="BB240" s="272"/>
    </row>
    <row r="241" spans="1:54" s="311" customFormat="1" ht="15">
      <c r="A241" s="348"/>
      <c r="B241" s="348"/>
      <c r="C241" s="348"/>
      <c r="D241" s="348"/>
      <c r="E241" s="348"/>
      <c r="F241" s="348"/>
      <c r="G241" s="348"/>
      <c r="H241" s="348"/>
      <c r="I241" s="348"/>
      <c r="J241" s="348"/>
      <c r="K241" s="348"/>
      <c r="L241" s="348"/>
      <c r="M241" s="348"/>
      <c r="N241" s="348"/>
      <c r="O241" s="348"/>
      <c r="P241" s="348"/>
      <c r="Q241" s="348"/>
      <c r="R241" s="348"/>
      <c r="S241" s="348"/>
      <c r="T241" s="348"/>
      <c r="U241" s="348"/>
      <c r="V241" s="348"/>
      <c r="W241" s="348"/>
      <c r="X241" s="272"/>
      <c r="Y241" s="272"/>
      <c r="Z241" s="272"/>
      <c r="AA241" s="272"/>
      <c r="AB241" s="272"/>
      <c r="AC241" s="272"/>
      <c r="AD241" s="272"/>
      <c r="AE241" s="272"/>
      <c r="AF241" s="272"/>
      <c r="AG241" s="272"/>
      <c r="AH241" s="272"/>
      <c r="AI241" s="272"/>
      <c r="AJ241" s="272"/>
      <c r="AK241" s="272"/>
      <c r="AL241" s="272"/>
      <c r="AM241" s="272"/>
      <c r="AN241" s="272"/>
      <c r="AO241" s="272"/>
      <c r="AP241" s="272"/>
      <c r="AQ241" s="272"/>
      <c r="AR241" s="272"/>
      <c r="AS241" s="272"/>
      <c r="AT241" s="272"/>
      <c r="AU241" s="272"/>
      <c r="AV241" s="272"/>
      <c r="AW241" s="272"/>
      <c r="AX241" s="272"/>
      <c r="AY241" s="272"/>
      <c r="AZ241" s="272"/>
      <c r="BA241" s="272"/>
      <c r="BB241" s="272"/>
    </row>
    <row r="242" spans="1:54" s="311" customFormat="1" ht="15">
      <c r="A242" s="348"/>
      <c r="B242" s="348"/>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272"/>
      <c r="Y242" s="272"/>
      <c r="Z242" s="272"/>
      <c r="AA242" s="272"/>
      <c r="AB242" s="272"/>
      <c r="AC242" s="272"/>
      <c r="AD242" s="272"/>
      <c r="AE242" s="272"/>
      <c r="AF242" s="272"/>
      <c r="AG242" s="272"/>
      <c r="AH242" s="272"/>
      <c r="AI242" s="272"/>
      <c r="AJ242" s="272"/>
      <c r="AK242" s="272"/>
      <c r="AL242" s="272"/>
      <c r="AM242" s="272"/>
      <c r="AN242" s="272"/>
      <c r="AO242" s="272"/>
      <c r="AP242" s="272"/>
      <c r="AQ242" s="272"/>
      <c r="AR242" s="272"/>
      <c r="AS242" s="272"/>
      <c r="AT242" s="272"/>
      <c r="AU242" s="272"/>
      <c r="AV242" s="272"/>
      <c r="AW242" s="272"/>
      <c r="AX242" s="272"/>
      <c r="AY242" s="272"/>
      <c r="AZ242" s="272"/>
      <c r="BA242" s="272"/>
      <c r="BB242" s="272"/>
    </row>
    <row r="243" spans="1:54" s="311" customFormat="1" ht="15">
      <c r="A243" s="348"/>
      <c r="B243" s="348"/>
      <c r="C243" s="348"/>
      <c r="D243" s="348"/>
      <c r="E243" s="348"/>
      <c r="F243" s="348"/>
      <c r="G243" s="348"/>
      <c r="H243" s="348"/>
      <c r="I243" s="348"/>
      <c r="J243" s="348"/>
      <c r="K243" s="348"/>
      <c r="L243" s="348"/>
      <c r="M243" s="348"/>
      <c r="N243" s="348"/>
      <c r="O243" s="348"/>
      <c r="P243" s="348"/>
      <c r="Q243" s="348"/>
      <c r="R243" s="348"/>
      <c r="S243" s="348"/>
      <c r="T243" s="348"/>
      <c r="U243" s="348"/>
      <c r="V243" s="348"/>
      <c r="W243" s="348"/>
      <c r="X243" s="272"/>
      <c r="Y243" s="272"/>
      <c r="Z243" s="272"/>
      <c r="AA243" s="272"/>
      <c r="AB243" s="272"/>
      <c r="AC243" s="272"/>
      <c r="AD243" s="272"/>
      <c r="AE243" s="272"/>
      <c r="AF243" s="272"/>
      <c r="AG243" s="272"/>
      <c r="AH243" s="272"/>
      <c r="AI243" s="272"/>
      <c r="AJ243" s="272"/>
      <c r="AK243" s="272"/>
      <c r="AL243" s="272"/>
      <c r="AM243" s="272"/>
      <c r="AN243" s="272"/>
      <c r="AO243" s="272"/>
      <c r="AP243" s="272"/>
      <c r="AQ243" s="272"/>
      <c r="AR243" s="272"/>
      <c r="AS243" s="272"/>
      <c r="AT243" s="272"/>
      <c r="AU243" s="272"/>
      <c r="AV243" s="272"/>
      <c r="AW243" s="272"/>
      <c r="AX243" s="272"/>
      <c r="AY243" s="272"/>
      <c r="AZ243" s="272"/>
      <c r="BA243" s="272"/>
      <c r="BB243" s="272"/>
    </row>
    <row r="244" spans="1:54" s="311" customFormat="1" ht="15">
      <c r="A244" s="348"/>
      <c r="B244" s="348"/>
      <c r="C244" s="348"/>
      <c r="D244" s="348"/>
      <c r="E244" s="348"/>
      <c r="F244" s="348"/>
      <c r="G244" s="348"/>
      <c r="H244" s="348"/>
      <c r="I244" s="348"/>
      <c r="J244" s="348"/>
      <c r="K244" s="348"/>
      <c r="L244" s="348"/>
      <c r="M244" s="348"/>
      <c r="N244" s="348"/>
      <c r="O244" s="348"/>
      <c r="P244" s="348"/>
      <c r="Q244" s="348"/>
      <c r="R244" s="348"/>
      <c r="S244" s="348"/>
      <c r="T244" s="348"/>
      <c r="U244" s="348"/>
      <c r="V244" s="348"/>
      <c r="W244" s="348"/>
      <c r="X244" s="272"/>
      <c r="Y244" s="272"/>
      <c r="Z244" s="272"/>
      <c r="AA244" s="272"/>
      <c r="AB244" s="272"/>
      <c r="AC244" s="272"/>
      <c r="AD244" s="272"/>
      <c r="AE244" s="272"/>
      <c r="AF244" s="272"/>
      <c r="AG244" s="272"/>
      <c r="AH244" s="272"/>
      <c r="AI244" s="272"/>
      <c r="AJ244" s="272"/>
      <c r="AK244" s="272"/>
      <c r="AL244" s="272"/>
      <c r="AM244" s="272"/>
      <c r="AN244" s="272"/>
      <c r="AO244" s="272"/>
      <c r="AP244" s="272"/>
      <c r="AQ244" s="272"/>
      <c r="AR244" s="272"/>
      <c r="AS244" s="272"/>
      <c r="AT244" s="272"/>
      <c r="AU244" s="272"/>
      <c r="AV244" s="272"/>
      <c r="AW244" s="272"/>
      <c r="AX244" s="272"/>
      <c r="AY244" s="272"/>
      <c r="AZ244" s="272"/>
      <c r="BA244" s="272"/>
      <c r="BB244" s="272"/>
    </row>
    <row r="245" spans="1:54" s="311" customFormat="1" ht="15">
      <c r="A245" s="348"/>
      <c r="B245" s="348"/>
      <c r="C245" s="348"/>
      <c r="D245" s="348"/>
      <c r="E245" s="348"/>
      <c r="F245" s="348"/>
      <c r="G245" s="348"/>
      <c r="H245" s="348"/>
      <c r="I245" s="348"/>
      <c r="J245" s="348"/>
      <c r="K245" s="348"/>
      <c r="L245" s="348"/>
      <c r="M245" s="348"/>
      <c r="N245" s="348"/>
      <c r="O245" s="348"/>
      <c r="P245" s="348"/>
      <c r="Q245" s="348"/>
      <c r="R245" s="348"/>
      <c r="S245" s="348"/>
      <c r="T245" s="348"/>
      <c r="U245" s="348"/>
      <c r="V245" s="348"/>
      <c r="W245" s="348"/>
      <c r="X245" s="272"/>
      <c r="Y245" s="272"/>
      <c r="Z245" s="272"/>
      <c r="AA245" s="272"/>
      <c r="AB245" s="272"/>
      <c r="AC245" s="272"/>
      <c r="AD245" s="272"/>
      <c r="AE245" s="272"/>
      <c r="AF245" s="272"/>
      <c r="AG245" s="272"/>
      <c r="AH245" s="272"/>
      <c r="AI245" s="272"/>
      <c r="AJ245" s="272"/>
      <c r="AK245" s="272"/>
      <c r="AL245" s="272"/>
      <c r="AM245" s="272"/>
      <c r="AN245" s="272"/>
      <c r="AO245" s="272"/>
      <c r="AP245" s="272"/>
      <c r="AQ245" s="272"/>
      <c r="AR245" s="272"/>
      <c r="AS245" s="272"/>
      <c r="AT245" s="272"/>
      <c r="AU245" s="272"/>
      <c r="AV245" s="272"/>
      <c r="AW245" s="272"/>
      <c r="AX245" s="272"/>
      <c r="AY245" s="272"/>
      <c r="AZ245" s="272"/>
      <c r="BA245" s="272"/>
      <c r="BB245" s="272"/>
    </row>
    <row r="246" spans="1:54" s="311" customFormat="1" ht="15">
      <c r="A246" s="348"/>
      <c r="B246" s="348"/>
      <c r="C246" s="348"/>
      <c r="D246" s="348"/>
      <c r="E246" s="348"/>
      <c r="F246" s="348"/>
      <c r="G246" s="348"/>
      <c r="H246" s="348"/>
      <c r="I246" s="348"/>
      <c r="J246" s="348"/>
      <c r="K246" s="348"/>
      <c r="L246" s="348"/>
      <c r="M246" s="348"/>
      <c r="N246" s="348"/>
      <c r="O246" s="348"/>
      <c r="P246" s="348"/>
      <c r="Q246" s="348"/>
      <c r="R246" s="348"/>
      <c r="S246" s="348"/>
      <c r="T246" s="348"/>
      <c r="U246" s="348"/>
      <c r="V246" s="348"/>
      <c r="W246" s="348"/>
      <c r="X246" s="272"/>
      <c r="Y246" s="272"/>
      <c r="Z246" s="272"/>
      <c r="AA246" s="272"/>
      <c r="AB246" s="272"/>
      <c r="AC246" s="272"/>
      <c r="AD246" s="272"/>
      <c r="AE246" s="272"/>
      <c r="AF246" s="272"/>
      <c r="AG246" s="272"/>
      <c r="AH246" s="272"/>
      <c r="AI246" s="272"/>
      <c r="AJ246" s="272"/>
      <c r="AK246" s="272"/>
      <c r="AL246" s="272"/>
      <c r="AM246" s="272"/>
      <c r="AN246" s="272"/>
      <c r="AO246" s="272"/>
      <c r="AP246" s="272"/>
      <c r="AQ246" s="272"/>
      <c r="AR246" s="272"/>
      <c r="AS246" s="272"/>
      <c r="AT246" s="272"/>
      <c r="AU246" s="272"/>
      <c r="AV246" s="272"/>
      <c r="AW246" s="272"/>
      <c r="AX246" s="272"/>
      <c r="AY246" s="272"/>
      <c r="AZ246" s="272"/>
      <c r="BA246" s="272"/>
      <c r="BB246" s="272"/>
    </row>
    <row r="247" spans="1:54" s="311" customFormat="1" ht="15">
      <c r="A247" s="348"/>
      <c r="B247" s="348"/>
      <c r="C247" s="348"/>
      <c r="D247" s="348"/>
      <c r="E247" s="348"/>
      <c r="F247" s="348"/>
      <c r="G247" s="348"/>
      <c r="H247" s="348"/>
      <c r="I247" s="348"/>
      <c r="J247" s="348"/>
      <c r="K247" s="348"/>
      <c r="L247" s="348"/>
      <c r="M247" s="348"/>
      <c r="N247" s="348"/>
      <c r="O247" s="348"/>
      <c r="P247" s="348"/>
      <c r="Q247" s="348"/>
      <c r="R247" s="348"/>
      <c r="S247" s="348"/>
      <c r="T247" s="348"/>
      <c r="U247" s="348"/>
      <c r="V247" s="348"/>
      <c r="W247" s="348"/>
      <c r="X247" s="272"/>
      <c r="Y247" s="272"/>
      <c r="Z247" s="272"/>
      <c r="AA247" s="272"/>
      <c r="AB247" s="272"/>
      <c r="AC247" s="272"/>
      <c r="AD247" s="272"/>
      <c r="AE247" s="272"/>
      <c r="AF247" s="272"/>
      <c r="AG247" s="272"/>
      <c r="AH247" s="272"/>
      <c r="AI247" s="272"/>
      <c r="AJ247" s="272"/>
      <c r="AK247" s="272"/>
      <c r="AL247" s="272"/>
      <c r="AM247" s="272"/>
      <c r="AN247" s="272"/>
      <c r="AO247" s="272"/>
      <c r="AP247" s="272"/>
      <c r="AQ247" s="272"/>
      <c r="AR247" s="272"/>
      <c r="AS247" s="272"/>
      <c r="AT247" s="272"/>
      <c r="AU247" s="272"/>
      <c r="AV247" s="272"/>
      <c r="AW247" s="272"/>
      <c r="AX247" s="272"/>
      <c r="AY247" s="272"/>
      <c r="AZ247" s="272"/>
      <c r="BA247" s="272"/>
      <c r="BB247" s="272"/>
    </row>
    <row r="248" spans="1:54" s="311" customFormat="1" ht="15">
      <c r="A248" s="348"/>
      <c r="B248" s="348"/>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272"/>
      <c r="Y248" s="272"/>
      <c r="Z248" s="272"/>
      <c r="AA248" s="272"/>
      <c r="AB248" s="272"/>
      <c r="AC248" s="272"/>
      <c r="AD248" s="272"/>
      <c r="AE248" s="272"/>
      <c r="AF248" s="272"/>
      <c r="AG248" s="272"/>
      <c r="AH248" s="272"/>
      <c r="AI248" s="272"/>
      <c r="AJ248" s="272"/>
      <c r="AK248" s="272"/>
      <c r="AL248" s="272"/>
      <c r="AM248" s="272"/>
      <c r="AN248" s="272"/>
      <c r="AO248" s="272"/>
      <c r="AP248" s="272"/>
      <c r="AQ248" s="272"/>
      <c r="AR248" s="272"/>
      <c r="AS248" s="272"/>
      <c r="AT248" s="272"/>
      <c r="AU248" s="272"/>
      <c r="AV248" s="272"/>
      <c r="AW248" s="272"/>
      <c r="AX248" s="272"/>
      <c r="AY248" s="272"/>
      <c r="AZ248" s="272"/>
      <c r="BA248" s="272"/>
      <c r="BB248" s="272"/>
    </row>
    <row r="249" spans="1:54" s="311" customFormat="1" ht="15">
      <c r="A249" s="348"/>
      <c r="B249" s="348"/>
      <c r="C249" s="348"/>
      <c r="D249" s="348"/>
      <c r="E249" s="348"/>
      <c r="F249" s="348"/>
      <c r="G249" s="348"/>
      <c r="H249" s="348"/>
      <c r="I249" s="348"/>
      <c r="J249" s="348"/>
      <c r="K249" s="348"/>
      <c r="L249" s="348"/>
      <c r="M249" s="348"/>
      <c r="N249" s="348"/>
      <c r="O249" s="348"/>
      <c r="P249" s="348"/>
      <c r="Q249" s="348"/>
      <c r="R249" s="348"/>
      <c r="S249" s="348"/>
      <c r="T249" s="348"/>
      <c r="U249" s="348"/>
      <c r="V249" s="348"/>
      <c r="W249" s="348"/>
      <c r="X249" s="272"/>
      <c r="Y249" s="272"/>
      <c r="Z249" s="272"/>
      <c r="AA249" s="272"/>
      <c r="AB249" s="272"/>
      <c r="AC249" s="272"/>
      <c r="AD249" s="272"/>
      <c r="AE249" s="272"/>
      <c r="AF249" s="272"/>
      <c r="AG249" s="272"/>
      <c r="AH249" s="272"/>
      <c r="AI249" s="272"/>
      <c r="AJ249" s="272"/>
      <c r="AK249" s="272"/>
      <c r="AL249" s="272"/>
      <c r="AM249" s="272"/>
      <c r="AN249" s="272"/>
      <c r="AO249" s="272"/>
      <c r="AP249" s="272"/>
      <c r="AQ249" s="272"/>
      <c r="AR249" s="272"/>
      <c r="AS249" s="272"/>
      <c r="AT249" s="272"/>
      <c r="AU249" s="272"/>
      <c r="AV249" s="272"/>
      <c r="AW249" s="272"/>
      <c r="AX249" s="272"/>
      <c r="AY249" s="272"/>
      <c r="AZ249" s="272"/>
      <c r="BA249" s="272"/>
      <c r="BB249" s="272"/>
    </row>
    <row r="250" spans="1:54" s="311" customFormat="1" ht="15">
      <c r="A250" s="348"/>
      <c r="B250" s="348"/>
      <c r="C250" s="348"/>
      <c r="D250" s="348"/>
      <c r="E250" s="348"/>
      <c r="F250" s="348"/>
      <c r="G250" s="348"/>
      <c r="H250" s="348"/>
      <c r="I250" s="348"/>
      <c r="J250" s="348"/>
      <c r="K250" s="348"/>
      <c r="L250" s="348"/>
      <c r="M250" s="348"/>
      <c r="N250" s="348"/>
      <c r="O250" s="348"/>
      <c r="P250" s="348"/>
      <c r="Q250" s="348"/>
      <c r="R250" s="348"/>
      <c r="S250" s="348"/>
      <c r="T250" s="348"/>
      <c r="U250" s="348"/>
      <c r="V250" s="348"/>
      <c r="W250" s="348"/>
      <c r="X250" s="272"/>
      <c r="Y250" s="272"/>
      <c r="Z250" s="272"/>
      <c r="AA250" s="272"/>
      <c r="AB250" s="272"/>
      <c r="AC250" s="272"/>
      <c r="AD250" s="272"/>
      <c r="AE250" s="272"/>
      <c r="AF250" s="272"/>
      <c r="AG250" s="272"/>
      <c r="AH250" s="272"/>
      <c r="AI250" s="272"/>
      <c r="AJ250" s="272"/>
      <c r="AK250" s="272"/>
      <c r="AL250" s="272"/>
      <c r="AM250" s="272"/>
      <c r="AN250" s="272"/>
      <c r="AO250" s="272"/>
      <c r="AP250" s="272"/>
      <c r="AQ250" s="272"/>
      <c r="AR250" s="272"/>
      <c r="AS250" s="272"/>
      <c r="AT250" s="272"/>
      <c r="AU250" s="272"/>
      <c r="AV250" s="272"/>
      <c r="AW250" s="272"/>
      <c r="AX250" s="272"/>
      <c r="AY250" s="272"/>
      <c r="AZ250" s="272"/>
      <c r="BA250" s="272"/>
      <c r="BB250" s="272"/>
    </row>
    <row r="251" spans="1:54" s="311" customFormat="1" ht="15">
      <c r="A251" s="348"/>
      <c r="B251" s="348"/>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272"/>
      <c r="Y251" s="272"/>
      <c r="Z251" s="272"/>
      <c r="AA251" s="272"/>
      <c r="AB251" s="272"/>
      <c r="AC251" s="272"/>
      <c r="AD251" s="272"/>
      <c r="AE251" s="272"/>
      <c r="AF251" s="272"/>
      <c r="AG251" s="272"/>
      <c r="AH251" s="272"/>
      <c r="AI251" s="272"/>
      <c r="AJ251" s="272"/>
      <c r="AK251" s="272"/>
      <c r="AL251" s="272"/>
      <c r="AM251" s="272"/>
      <c r="AN251" s="272"/>
      <c r="AO251" s="272"/>
      <c r="AP251" s="272"/>
      <c r="AQ251" s="272"/>
      <c r="AR251" s="272"/>
      <c r="AS251" s="272"/>
      <c r="AT251" s="272"/>
      <c r="AU251" s="272"/>
      <c r="AV251" s="272"/>
      <c r="AW251" s="272"/>
      <c r="AX251" s="272"/>
      <c r="AY251" s="272"/>
      <c r="AZ251" s="272"/>
      <c r="BA251" s="272"/>
      <c r="BB251" s="272"/>
    </row>
    <row r="252" spans="1:54" s="311" customFormat="1" ht="15">
      <c r="A252" s="348"/>
      <c r="B252" s="348"/>
      <c r="C252" s="348"/>
      <c r="D252" s="348"/>
      <c r="E252" s="348"/>
      <c r="F252" s="348"/>
      <c r="G252" s="348"/>
      <c r="H252" s="348"/>
      <c r="I252" s="348"/>
      <c r="J252" s="348"/>
      <c r="K252" s="348"/>
      <c r="L252" s="348"/>
      <c r="M252" s="348"/>
      <c r="N252" s="348"/>
      <c r="O252" s="348"/>
      <c r="P252" s="348"/>
      <c r="Q252" s="348"/>
      <c r="R252" s="348"/>
      <c r="S252" s="348"/>
      <c r="T252" s="348"/>
      <c r="U252" s="348"/>
      <c r="V252" s="348"/>
      <c r="W252" s="348"/>
      <c r="X252" s="272"/>
      <c r="Y252" s="272"/>
      <c r="Z252" s="272"/>
      <c r="AA252" s="272"/>
      <c r="AB252" s="272"/>
      <c r="AC252" s="272"/>
      <c r="AD252" s="272"/>
      <c r="AE252" s="272"/>
      <c r="AF252" s="272"/>
      <c r="AG252" s="272"/>
      <c r="AH252" s="272"/>
      <c r="AI252" s="272"/>
      <c r="AJ252" s="272"/>
      <c r="AK252" s="272"/>
      <c r="AL252" s="272"/>
      <c r="AM252" s="272"/>
      <c r="AN252" s="272"/>
      <c r="AO252" s="272"/>
      <c r="AP252" s="272"/>
      <c r="AQ252" s="272"/>
      <c r="AR252" s="272"/>
      <c r="AS252" s="272"/>
      <c r="AT252" s="272"/>
      <c r="AU252" s="272"/>
      <c r="AV252" s="272"/>
      <c r="AW252" s="272"/>
      <c r="AX252" s="272"/>
      <c r="AY252" s="272"/>
      <c r="AZ252" s="272"/>
      <c r="BA252" s="272"/>
      <c r="BB252" s="272"/>
    </row>
    <row r="253" spans="1:54" s="311" customFormat="1" ht="15">
      <c r="A253" s="348"/>
      <c r="B253" s="348"/>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272"/>
      <c r="Y253" s="272"/>
      <c r="Z253" s="272"/>
      <c r="AA253" s="272"/>
      <c r="AB253" s="272"/>
      <c r="AC253" s="272"/>
      <c r="AD253" s="272"/>
      <c r="AE253" s="272"/>
      <c r="AF253" s="272"/>
      <c r="AG253" s="272"/>
      <c r="AH253" s="272"/>
      <c r="AI253" s="272"/>
      <c r="AJ253" s="272"/>
      <c r="AK253" s="272"/>
      <c r="AL253" s="272"/>
      <c r="AM253" s="272"/>
      <c r="AN253" s="272"/>
      <c r="AO253" s="272"/>
      <c r="AP253" s="272"/>
      <c r="AQ253" s="272"/>
      <c r="AR253" s="272"/>
      <c r="AS253" s="272"/>
      <c r="AT253" s="272"/>
      <c r="AU253" s="272"/>
      <c r="AV253" s="272"/>
      <c r="AW253" s="272"/>
      <c r="AX253" s="272"/>
      <c r="AY253" s="272"/>
      <c r="AZ253" s="272"/>
      <c r="BA253" s="272"/>
      <c r="BB253" s="272"/>
    </row>
    <row r="254" spans="1:54" s="311" customFormat="1" ht="15">
      <c r="A254" s="348"/>
      <c r="B254" s="348"/>
      <c r="C254" s="348"/>
      <c r="D254" s="348"/>
      <c r="E254" s="348"/>
      <c r="F254" s="348"/>
      <c r="G254" s="348"/>
      <c r="H254" s="348"/>
      <c r="I254" s="348"/>
      <c r="J254" s="348"/>
      <c r="K254" s="348"/>
      <c r="L254" s="348"/>
      <c r="M254" s="348"/>
      <c r="N254" s="348"/>
      <c r="O254" s="348"/>
      <c r="P254" s="348"/>
      <c r="Q254" s="348"/>
      <c r="R254" s="348"/>
      <c r="S254" s="348"/>
      <c r="T254" s="348"/>
      <c r="U254" s="348"/>
      <c r="V254" s="348"/>
      <c r="W254" s="348"/>
      <c r="X254" s="272"/>
      <c r="Y254" s="272"/>
      <c r="Z254" s="272"/>
      <c r="AA254" s="272"/>
      <c r="AB254" s="272"/>
      <c r="AC254" s="272"/>
      <c r="AD254" s="272"/>
      <c r="AE254" s="272"/>
      <c r="AF254" s="272"/>
      <c r="AG254" s="272"/>
      <c r="AH254" s="272"/>
      <c r="AI254" s="272"/>
      <c r="AJ254" s="272"/>
      <c r="AK254" s="272"/>
      <c r="AL254" s="272"/>
      <c r="AM254" s="272"/>
      <c r="AN254" s="272"/>
      <c r="AO254" s="272"/>
      <c r="AP254" s="272"/>
      <c r="AQ254" s="272"/>
      <c r="AR254" s="272"/>
      <c r="AS254" s="272"/>
      <c r="AT254" s="272"/>
      <c r="AU254" s="272"/>
      <c r="AV254" s="272"/>
      <c r="AW254" s="272"/>
      <c r="AX254" s="272"/>
      <c r="AY254" s="272"/>
      <c r="AZ254" s="272"/>
      <c r="BA254" s="272"/>
      <c r="BB254" s="272"/>
    </row>
    <row r="255" spans="1:54" s="311" customFormat="1" ht="15">
      <c r="A255" s="348"/>
      <c r="B255" s="348"/>
      <c r="C255" s="348"/>
      <c r="D255" s="348"/>
      <c r="E255" s="348"/>
      <c r="F255" s="348"/>
      <c r="G255" s="348"/>
      <c r="H255" s="348"/>
      <c r="I255" s="348"/>
      <c r="J255" s="348"/>
      <c r="K255" s="348"/>
      <c r="L255" s="348"/>
      <c r="M255" s="348"/>
      <c r="N255" s="348"/>
      <c r="O255" s="348"/>
      <c r="P255" s="348"/>
      <c r="Q255" s="348"/>
      <c r="R255" s="348"/>
      <c r="S255" s="348"/>
      <c r="T255" s="348"/>
      <c r="U255" s="348"/>
      <c r="V255" s="348"/>
      <c r="W255" s="348"/>
      <c r="X255" s="272"/>
      <c r="Y255" s="272"/>
      <c r="Z255" s="272"/>
      <c r="AA255" s="272"/>
      <c r="AB255" s="272"/>
      <c r="AC255" s="272"/>
      <c r="AD255" s="272"/>
      <c r="AE255" s="272"/>
      <c r="AF255" s="272"/>
      <c r="AG255" s="272"/>
      <c r="AH255" s="272"/>
      <c r="AI255" s="272"/>
      <c r="AJ255" s="272"/>
      <c r="AK255" s="272"/>
      <c r="AL255" s="272"/>
      <c r="AM255" s="272"/>
      <c r="AN255" s="272"/>
      <c r="AO255" s="272"/>
      <c r="AP255" s="272"/>
      <c r="AQ255" s="272"/>
      <c r="AR255" s="272"/>
      <c r="AS255" s="272"/>
      <c r="AT255" s="272"/>
      <c r="AU255" s="272"/>
      <c r="AV255" s="272"/>
      <c r="AW255" s="272"/>
      <c r="AX255" s="272"/>
      <c r="AY255" s="272"/>
      <c r="AZ255" s="272"/>
      <c r="BA255" s="272"/>
      <c r="BB255" s="272"/>
    </row>
    <row r="256" spans="1:54" s="311" customFormat="1" ht="15">
      <c r="A256" s="348"/>
      <c r="B256" s="348"/>
      <c r="C256" s="348"/>
      <c r="D256" s="348"/>
      <c r="E256" s="348"/>
      <c r="F256" s="348"/>
      <c r="G256" s="348"/>
      <c r="H256" s="348"/>
      <c r="I256" s="348"/>
      <c r="J256" s="348"/>
      <c r="K256" s="348"/>
      <c r="L256" s="348"/>
      <c r="M256" s="348"/>
      <c r="N256" s="348"/>
      <c r="O256" s="348"/>
      <c r="P256" s="348"/>
      <c r="Q256" s="348"/>
      <c r="R256" s="348"/>
      <c r="S256" s="348"/>
      <c r="T256" s="348"/>
      <c r="U256" s="348"/>
      <c r="V256" s="348"/>
      <c r="W256" s="348"/>
      <c r="X256" s="272"/>
      <c r="Y256" s="272"/>
      <c r="Z256" s="272"/>
      <c r="AA256" s="272"/>
      <c r="AB256" s="272"/>
      <c r="AC256" s="272"/>
      <c r="AD256" s="272"/>
      <c r="AE256" s="272"/>
      <c r="AF256" s="272"/>
      <c r="AG256" s="272"/>
      <c r="AH256" s="272"/>
      <c r="AI256" s="272"/>
      <c r="AJ256" s="272"/>
      <c r="AK256" s="272"/>
      <c r="AL256" s="272"/>
      <c r="AM256" s="272"/>
      <c r="AN256" s="272"/>
      <c r="AO256" s="272"/>
      <c r="AP256" s="272"/>
      <c r="AQ256" s="272"/>
      <c r="AR256" s="272"/>
      <c r="AS256" s="272"/>
      <c r="AT256" s="272"/>
      <c r="AU256" s="272"/>
      <c r="AV256" s="272"/>
      <c r="AW256" s="272"/>
      <c r="AX256" s="272"/>
      <c r="AY256" s="272"/>
      <c r="AZ256" s="272"/>
      <c r="BA256" s="272"/>
      <c r="BB256" s="272"/>
    </row>
    <row r="257" spans="1:54" s="311" customFormat="1" ht="15">
      <c r="A257" s="348"/>
      <c r="B257" s="348"/>
      <c r="C257" s="348"/>
      <c r="D257" s="348"/>
      <c r="E257" s="348"/>
      <c r="F257" s="348"/>
      <c r="G257" s="348"/>
      <c r="H257" s="348"/>
      <c r="I257" s="348"/>
      <c r="J257" s="348"/>
      <c r="K257" s="348"/>
      <c r="L257" s="348"/>
      <c r="M257" s="348"/>
      <c r="N257" s="348"/>
      <c r="O257" s="348"/>
      <c r="P257" s="348"/>
      <c r="Q257" s="348"/>
      <c r="R257" s="348"/>
      <c r="S257" s="348"/>
      <c r="T257" s="348"/>
      <c r="U257" s="348"/>
      <c r="V257" s="348"/>
      <c r="W257" s="348"/>
      <c r="X257" s="272"/>
      <c r="Y257" s="272"/>
      <c r="Z257" s="272"/>
      <c r="AA257" s="272"/>
      <c r="AB257" s="272"/>
      <c r="AC257" s="272"/>
      <c r="AD257" s="272"/>
      <c r="AE257" s="272"/>
      <c r="AF257" s="272"/>
      <c r="AG257" s="272"/>
      <c r="AH257" s="272"/>
      <c r="AI257" s="272"/>
      <c r="AJ257" s="272"/>
      <c r="AK257" s="272"/>
      <c r="AL257" s="272"/>
      <c r="AM257" s="272"/>
      <c r="AN257" s="272"/>
      <c r="AO257" s="272"/>
      <c r="AP257" s="272"/>
      <c r="AQ257" s="272"/>
      <c r="AR257" s="272"/>
      <c r="AS257" s="272"/>
      <c r="AT257" s="272"/>
      <c r="AU257" s="272"/>
      <c r="AV257" s="272"/>
      <c r="AW257" s="272"/>
      <c r="AX257" s="272"/>
      <c r="AY257" s="272"/>
      <c r="AZ257" s="272"/>
      <c r="BA257" s="272"/>
      <c r="BB257" s="272"/>
    </row>
    <row r="258" spans="1:54" s="311" customFormat="1" ht="15">
      <c r="A258" s="348"/>
      <c r="B258" s="348"/>
      <c r="C258" s="348"/>
      <c r="D258" s="348"/>
      <c r="E258" s="348"/>
      <c r="F258" s="348"/>
      <c r="G258" s="348"/>
      <c r="H258" s="348"/>
      <c r="I258" s="348"/>
      <c r="J258" s="348"/>
      <c r="K258" s="348"/>
      <c r="L258" s="348"/>
      <c r="M258" s="348"/>
      <c r="N258" s="348"/>
      <c r="O258" s="348"/>
      <c r="P258" s="348"/>
      <c r="Q258" s="348"/>
      <c r="R258" s="348"/>
      <c r="S258" s="348"/>
      <c r="T258" s="348"/>
      <c r="U258" s="348"/>
      <c r="V258" s="348"/>
      <c r="W258" s="348"/>
      <c r="X258" s="272"/>
      <c r="Y258" s="272"/>
      <c r="Z258" s="272"/>
      <c r="AA258" s="272"/>
      <c r="AB258" s="272"/>
      <c r="AC258" s="272"/>
      <c r="AD258" s="272"/>
      <c r="AE258" s="272"/>
      <c r="AF258" s="272"/>
      <c r="AG258" s="272"/>
      <c r="AH258" s="272"/>
      <c r="AI258" s="272"/>
      <c r="AJ258" s="272"/>
      <c r="AK258" s="272"/>
      <c r="AL258" s="272"/>
      <c r="AM258" s="272"/>
      <c r="AN258" s="272"/>
      <c r="AO258" s="272"/>
      <c r="AP258" s="272"/>
      <c r="AQ258" s="272"/>
      <c r="AR258" s="272"/>
      <c r="AS258" s="272"/>
      <c r="AT258" s="272"/>
      <c r="AU258" s="272"/>
      <c r="AV258" s="272"/>
      <c r="AW258" s="272"/>
      <c r="AX258" s="272"/>
      <c r="AY258" s="272"/>
      <c r="AZ258" s="272"/>
      <c r="BA258" s="272"/>
      <c r="BB258" s="272"/>
    </row>
    <row r="259" spans="1:54" s="311" customFormat="1" ht="15">
      <c r="A259" s="348"/>
      <c r="B259" s="348"/>
      <c r="C259" s="348"/>
      <c r="D259" s="348"/>
      <c r="E259" s="348"/>
      <c r="F259" s="348"/>
      <c r="G259" s="348"/>
      <c r="H259" s="348"/>
      <c r="I259" s="348"/>
      <c r="J259" s="348"/>
      <c r="K259" s="348"/>
      <c r="L259" s="348"/>
      <c r="M259" s="348"/>
      <c r="N259" s="348"/>
      <c r="O259" s="348"/>
      <c r="P259" s="348"/>
      <c r="Q259" s="348"/>
      <c r="R259" s="348"/>
      <c r="S259" s="348"/>
      <c r="T259" s="348"/>
      <c r="U259" s="348"/>
      <c r="V259" s="348"/>
      <c r="W259" s="348"/>
      <c r="X259" s="272"/>
      <c r="Y259" s="272"/>
      <c r="Z259" s="272"/>
      <c r="AA259" s="272"/>
      <c r="AB259" s="272"/>
      <c r="AC259" s="272"/>
      <c r="AD259" s="272"/>
      <c r="AE259" s="272"/>
      <c r="AF259" s="272"/>
      <c r="AG259" s="272"/>
      <c r="AH259" s="272"/>
      <c r="AI259" s="272"/>
      <c r="AJ259" s="272"/>
      <c r="AK259" s="272"/>
      <c r="AL259" s="272"/>
      <c r="AM259" s="272"/>
      <c r="AN259" s="272"/>
      <c r="AO259" s="272"/>
      <c r="AP259" s="272"/>
      <c r="AQ259" s="272"/>
      <c r="AR259" s="272"/>
      <c r="AS259" s="272"/>
      <c r="AT259" s="272"/>
      <c r="AU259" s="272"/>
      <c r="AV259" s="272"/>
      <c r="AW259" s="272"/>
      <c r="AX259" s="272"/>
      <c r="AY259" s="272"/>
      <c r="AZ259" s="272"/>
      <c r="BA259" s="272"/>
      <c r="BB259" s="272"/>
    </row>
    <row r="260" spans="1:54" s="311" customFormat="1" ht="15">
      <c r="A260" s="348"/>
      <c r="B260" s="348"/>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272"/>
      <c r="Y260" s="272"/>
      <c r="Z260" s="272"/>
      <c r="AA260" s="272"/>
      <c r="AB260" s="272"/>
      <c r="AC260" s="272"/>
      <c r="AD260" s="272"/>
      <c r="AE260" s="272"/>
      <c r="AF260" s="272"/>
      <c r="AG260" s="272"/>
      <c r="AH260" s="272"/>
      <c r="AI260" s="272"/>
      <c r="AJ260" s="272"/>
      <c r="AK260" s="272"/>
      <c r="AL260" s="272"/>
      <c r="AM260" s="272"/>
      <c r="AN260" s="272"/>
      <c r="AO260" s="272"/>
      <c r="AP260" s="272"/>
      <c r="AQ260" s="272"/>
      <c r="AR260" s="272"/>
      <c r="AS260" s="272"/>
      <c r="AT260" s="272"/>
      <c r="AU260" s="272"/>
      <c r="AV260" s="272"/>
      <c r="AW260" s="272"/>
      <c r="AX260" s="272"/>
      <c r="AY260" s="272"/>
      <c r="AZ260" s="272"/>
      <c r="BA260" s="272"/>
      <c r="BB260" s="272"/>
    </row>
    <row r="261" spans="1:54" s="311" customFormat="1" ht="15">
      <c r="A261" s="348"/>
      <c r="B261" s="348"/>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272"/>
      <c r="Y261" s="272"/>
      <c r="Z261" s="272"/>
      <c r="AA261" s="272"/>
      <c r="AB261" s="272"/>
      <c r="AC261" s="272"/>
      <c r="AD261" s="272"/>
      <c r="AE261" s="272"/>
      <c r="AF261" s="272"/>
      <c r="AG261" s="272"/>
      <c r="AH261" s="272"/>
      <c r="AI261" s="272"/>
      <c r="AJ261" s="272"/>
      <c r="AK261" s="272"/>
      <c r="AL261" s="272"/>
      <c r="AM261" s="272"/>
      <c r="AN261" s="272"/>
      <c r="AO261" s="272"/>
      <c r="AP261" s="272"/>
      <c r="AQ261" s="272"/>
      <c r="AR261" s="272"/>
      <c r="AS261" s="272"/>
      <c r="AT261" s="272"/>
      <c r="AU261" s="272"/>
      <c r="AV261" s="272"/>
      <c r="AW261" s="272"/>
      <c r="AX261" s="272"/>
      <c r="AY261" s="272"/>
      <c r="AZ261" s="272"/>
      <c r="BA261" s="272"/>
      <c r="BB261" s="272"/>
    </row>
    <row r="262" spans="1:54" s="311" customFormat="1" ht="15">
      <c r="A262" s="348"/>
      <c r="B262" s="348"/>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272"/>
      <c r="Y262" s="272"/>
      <c r="Z262" s="272"/>
      <c r="AA262" s="272"/>
      <c r="AB262" s="272"/>
      <c r="AC262" s="272"/>
      <c r="AD262" s="272"/>
      <c r="AE262" s="272"/>
      <c r="AF262" s="272"/>
      <c r="AG262" s="272"/>
      <c r="AH262" s="272"/>
      <c r="AI262" s="272"/>
      <c r="AJ262" s="272"/>
      <c r="AK262" s="272"/>
      <c r="AL262" s="272"/>
      <c r="AM262" s="272"/>
      <c r="AN262" s="272"/>
      <c r="AO262" s="272"/>
      <c r="AP262" s="272"/>
      <c r="AQ262" s="272"/>
      <c r="AR262" s="272"/>
      <c r="AS262" s="272"/>
      <c r="AT262" s="272"/>
      <c r="AU262" s="272"/>
      <c r="AV262" s="272"/>
      <c r="AW262" s="272"/>
      <c r="AX262" s="272"/>
      <c r="AY262" s="272"/>
      <c r="AZ262" s="272"/>
      <c r="BA262" s="272"/>
      <c r="BB262" s="272"/>
    </row>
    <row r="263" spans="1:54" ht="15.75" customHeight="1">
      <c r="A263" s="348"/>
      <c r="B263" s="348"/>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272"/>
      <c r="Y263" s="272"/>
      <c r="Z263" s="272"/>
      <c r="AA263" s="272"/>
      <c r="AB263" s="272"/>
      <c r="AC263" s="272"/>
      <c r="AD263" s="272"/>
      <c r="AE263" s="272"/>
      <c r="AF263" s="272"/>
      <c r="AG263" s="272"/>
      <c r="AH263" s="272"/>
      <c r="AI263" s="272"/>
      <c r="AJ263" s="272"/>
      <c r="AK263" s="272"/>
      <c r="AL263" s="272"/>
      <c r="AM263" s="272"/>
      <c r="AN263" s="272"/>
      <c r="AO263" s="272"/>
      <c r="AP263" s="272"/>
      <c r="AQ263" s="272"/>
      <c r="AR263" s="272"/>
      <c r="AS263" s="272"/>
      <c r="AT263" s="272"/>
      <c r="AU263" s="272"/>
      <c r="AV263" s="272"/>
      <c r="AW263" s="272"/>
      <c r="AX263" s="272"/>
      <c r="AY263" s="272"/>
      <c r="AZ263" s="272"/>
      <c r="BA263" s="272"/>
      <c r="BB263" s="272"/>
    </row>
    <row r="264" spans="1:54" ht="15.75" customHeight="1">
      <c r="A264" s="348"/>
      <c r="B264" s="348"/>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272"/>
      <c r="Y264" s="272"/>
      <c r="Z264" s="272"/>
      <c r="AA264" s="272"/>
      <c r="AB264" s="272"/>
      <c r="AC264" s="272"/>
      <c r="AD264" s="272"/>
      <c r="AE264" s="272"/>
      <c r="AF264" s="272"/>
      <c r="AG264" s="272"/>
      <c r="AH264" s="272"/>
      <c r="AI264" s="272"/>
      <c r="AJ264" s="272"/>
      <c r="AK264" s="272"/>
      <c r="AL264" s="272"/>
      <c r="AM264" s="272"/>
      <c r="AN264" s="272"/>
      <c r="AO264" s="272"/>
      <c r="AP264" s="272"/>
      <c r="AQ264" s="272"/>
      <c r="AR264" s="272"/>
      <c r="AS264" s="272"/>
      <c r="AT264" s="272"/>
      <c r="AU264" s="272"/>
      <c r="AV264" s="272"/>
      <c r="AW264" s="272"/>
      <c r="AX264" s="272"/>
      <c r="AY264" s="272"/>
      <c r="AZ264" s="272"/>
      <c r="BA264" s="272"/>
      <c r="BB264" s="272"/>
    </row>
    <row r="265" spans="1:54" ht="15.75" customHeight="1">
      <c r="A265" s="348"/>
      <c r="B265" s="348"/>
      <c r="C265" s="348"/>
      <c r="D265" s="348"/>
      <c r="E265" s="348"/>
      <c r="F265" s="348"/>
      <c r="G265" s="348"/>
      <c r="H265" s="348"/>
      <c r="I265" s="348"/>
      <c r="J265" s="348"/>
      <c r="K265" s="348"/>
      <c r="L265" s="348"/>
      <c r="M265" s="348"/>
      <c r="N265" s="348"/>
      <c r="O265" s="348"/>
      <c r="P265" s="348"/>
      <c r="Q265" s="348"/>
      <c r="R265" s="348"/>
      <c r="S265" s="348"/>
      <c r="T265" s="348"/>
      <c r="U265" s="348"/>
      <c r="V265" s="348"/>
      <c r="W265" s="348"/>
      <c r="X265" s="272"/>
      <c r="Y265" s="272"/>
      <c r="Z265" s="272"/>
      <c r="AA265" s="272"/>
      <c r="AB265" s="272"/>
      <c r="AC265" s="272"/>
      <c r="AD265" s="272"/>
      <c r="AE265" s="272"/>
      <c r="AF265" s="272"/>
      <c r="AG265" s="272"/>
      <c r="AH265" s="272"/>
      <c r="AI265" s="272"/>
      <c r="AJ265" s="272"/>
      <c r="AK265" s="272"/>
      <c r="AL265" s="272"/>
      <c r="AM265" s="272"/>
      <c r="AN265" s="272"/>
      <c r="AO265" s="272"/>
      <c r="AP265" s="272"/>
      <c r="AQ265" s="272"/>
      <c r="AR265" s="272"/>
      <c r="AS265" s="272"/>
      <c r="AT265" s="272"/>
      <c r="AU265" s="272"/>
      <c r="AV265" s="272"/>
      <c r="AW265" s="272"/>
      <c r="AX265" s="272"/>
      <c r="AY265" s="272"/>
      <c r="AZ265" s="272"/>
      <c r="BA265" s="272"/>
      <c r="BB265" s="272"/>
    </row>
    <row r="266" spans="1:54" ht="15.75" customHeight="1">
      <c r="A266" s="348"/>
      <c r="B266" s="348"/>
      <c r="C266" s="348"/>
      <c r="D266" s="348"/>
      <c r="E266" s="348"/>
      <c r="F266" s="348"/>
      <c r="G266" s="348"/>
      <c r="H266" s="348"/>
      <c r="I266" s="348"/>
      <c r="J266" s="348"/>
      <c r="K266" s="348"/>
      <c r="L266" s="348"/>
      <c r="M266" s="348"/>
      <c r="N266" s="348"/>
      <c r="O266" s="348"/>
      <c r="P266" s="348"/>
      <c r="Q266" s="348"/>
      <c r="R266" s="348"/>
      <c r="S266" s="348"/>
      <c r="T266" s="348"/>
      <c r="U266" s="348"/>
      <c r="V266" s="348"/>
      <c r="W266" s="348"/>
      <c r="X266" s="272"/>
      <c r="Y266" s="272"/>
      <c r="Z266" s="272"/>
      <c r="AA266" s="272"/>
      <c r="AB266" s="272"/>
      <c r="AC266" s="272"/>
      <c r="AD266" s="272"/>
      <c r="AE266" s="272"/>
      <c r="AF266" s="272"/>
      <c r="AG266" s="272"/>
      <c r="AH266" s="272"/>
      <c r="AI266" s="272"/>
      <c r="AJ266" s="272"/>
      <c r="AK266" s="272"/>
      <c r="AL266" s="272"/>
      <c r="AM266" s="272"/>
      <c r="AN266" s="272"/>
      <c r="AO266" s="272"/>
      <c r="AP266" s="272"/>
      <c r="AQ266" s="272"/>
      <c r="AR266" s="272"/>
      <c r="AS266" s="272"/>
      <c r="AT266" s="272"/>
      <c r="AU266" s="272"/>
      <c r="AV266" s="272"/>
      <c r="AW266" s="272"/>
      <c r="AX266" s="272"/>
      <c r="AY266" s="272"/>
      <c r="AZ266" s="272"/>
      <c r="BA266" s="272"/>
      <c r="BB266" s="272"/>
    </row>
    <row r="267" spans="1:54" ht="15.75" customHeight="1">
      <c r="A267" s="348"/>
      <c r="B267" s="348"/>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272"/>
      <c r="Y267" s="272"/>
      <c r="Z267" s="272"/>
      <c r="AA267" s="272"/>
      <c r="AB267" s="272"/>
      <c r="AC267" s="272"/>
      <c r="AD267" s="272"/>
      <c r="AE267" s="272"/>
      <c r="AF267" s="272"/>
      <c r="AG267" s="272"/>
      <c r="AH267" s="272"/>
      <c r="AI267" s="272"/>
      <c r="AJ267" s="272"/>
      <c r="AK267" s="272"/>
      <c r="AL267" s="272"/>
      <c r="AM267" s="272"/>
      <c r="AN267" s="272"/>
      <c r="AO267" s="272"/>
      <c r="AP267" s="272"/>
      <c r="AQ267" s="272"/>
      <c r="AR267" s="272"/>
      <c r="AS267" s="272"/>
      <c r="AT267" s="272"/>
      <c r="AU267" s="272"/>
      <c r="AV267" s="272"/>
      <c r="AW267" s="272"/>
      <c r="AX267" s="272"/>
      <c r="AY267" s="272"/>
      <c r="AZ267" s="272"/>
      <c r="BA267" s="272"/>
      <c r="BB267" s="272"/>
    </row>
    <row r="268" spans="1:54" ht="15.75" customHeight="1">
      <c r="A268" s="348"/>
      <c r="B268" s="348"/>
      <c r="C268" s="348"/>
      <c r="D268" s="348"/>
      <c r="E268" s="348"/>
      <c r="F268" s="348"/>
      <c r="G268" s="348"/>
      <c r="H268" s="348"/>
      <c r="I268" s="348"/>
      <c r="J268" s="348"/>
      <c r="K268" s="348"/>
      <c r="L268" s="348"/>
      <c r="M268" s="348"/>
      <c r="N268" s="348"/>
      <c r="O268" s="348"/>
      <c r="P268" s="348"/>
      <c r="Q268" s="348"/>
      <c r="R268" s="348"/>
      <c r="S268" s="348"/>
      <c r="T268" s="348"/>
      <c r="U268" s="348"/>
      <c r="V268" s="348"/>
      <c r="W268" s="348"/>
      <c r="X268" s="272"/>
      <c r="Y268" s="272"/>
      <c r="Z268" s="272"/>
      <c r="AA268" s="272"/>
      <c r="AB268" s="272"/>
      <c r="AC268" s="272"/>
      <c r="AD268" s="272"/>
      <c r="AE268" s="272"/>
      <c r="AF268" s="272"/>
      <c r="AG268" s="272"/>
      <c r="AH268" s="272"/>
      <c r="AI268" s="272"/>
      <c r="AJ268" s="272"/>
      <c r="AK268" s="272"/>
      <c r="AL268" s="272"/>
      <c r="AM268" s="272"/>
      <c r="AN268" s="272"/>
      <c r="AO268" s="272"/>
      <c r="AP268" s="272"/>
      <c r="AQ268" s="272"/>
      <c r="AR268" s="272"/>
      <c r="AS268" s="272"/>
      <c r="AT268" s="272"/>
      <c r="AU268" s="272"/>
      <c r="AV268" s="272"/>
      <c r="AW268" s="272"/>
      <c r="AX268" s="272"/>
      <c r="AY268" s="272"/>
      <c r="AZ268" s="272"/>
      <c r="BA268" s="272"/>
      <c r="BB268" s="272"/>
    </row>
    <row r="269" spans="1:54" ht="15.75" customHeight="1">
      <c r="A269" s="348"/>
      <c r="B269" s="348"/>
      <c r="C269" s="348"/>
      <c r="D269" s="348"/>
      <c r="E269" s="348"/>
      <c r="F269" s="348"/>
      <c r="G269" s="348"/>
      <c r="H269" s="348"/>
      <c r="I269" s="348"/>
      <c r="J269" s="348"/>
      <c r="K269" s="348"/>
      <c r="L269" s="348"/>
      <c r="M269" s="348"/>
      <c r="N269" s="348"/>
      <c r="O269" s="348"/>
      <c r="P269" s="348"/>
      <c r="Q269" s="348"/>
      <c r="R269" s="348"/>
      <c r="S269" s="348"/>
      <c r="T269" s="348"/>
      <c r="U269" s="348"/>
      <c r="V269" s="348"/>
      <c r="W269" s="348"/>
      <c r="X269" s="272"/>
      <c r="Y269" s="272"/>
      <c r="Z269" s="272"/>
      <c r="AA269" s="272"/>
      <c r="AB269" s="272"/>
      <c r="AC269" s="272"/>
      <c r="AD269" s="272"/>
      <c r="AE269" s="272"/>
      <c r="AF269" s="272"/>
      <c r="AG269" s="272"/>
      <c r="AH269" s="272"/>
      <c r="AI269" s="272"/>
      <c r="AJ269" s="272"/>
      <c r="AK269" s="272"/>
      <c r="AL269" s="272"/>
      <c r="AM269" s="272"/>
      <c r="AN269" s="272"/>
      <c r="AO269" s="272"/>
      <c r="AP269" s="272"/>
      <c r="AQ269" s="272"/>
      <c r="AR269" s="272"/>
      <c r="AS269" s="272"/>
      <c r="AT269" s="272"/>
      <c r="AU269" s="272"/>
      <c r="AV269" s="272"/>
      <c r="AW269" s="272"/>
      <c r="AX269" s="272"/>
      <c r="AY269" s="272"/>
      <c r="AZ269" s="272"/>
      <c r="BA269" s="272"/>
      <c r="BB269" s="272"/>
    </row>
    <row r="270" spans="1:54" ht="15.75" customHeight="1">
      <c r="A270" s="348"/>
      <c r="B270" s="348"/>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272"/>
      <c r="Y270" s="272"/>
      <c r="Z270" s="272"/>
      <c r="AA270" s="272"/>
      <c r="AB270" s="272"/>
      <c r="AC270" s="272"/>
      <c r="AD270" s="272"/>
      <c r="AE270" s="272"/>
      <c r="AF270" s="272"/>
      <c r="AG270" s="272"/>
      <c r="AH270" s="272"/>
      <c r="AI270" s="272"/>
      <c r="AJ270" s="272"/>
      <c r="AK270" s="272"/>
      <c r="AL270" s="272"/>
      <c r="AM270" s="272"/>
      <c r="AN270" s="272"/>
      <c r="AO270" s="272"/>
      <c r="AP270" s="272"/>
      <c r="AQ270" s="272"/>
      <c r="AR270" s="272"/>
      <c r="AS270" s="272"/>
      <c r="AT270" s="272"/>
      <c r="AU270" s="272"/>
      <c r="AV270" s="272"/>
      <c r="AW270" s="272"/>
      <c r="AX270" s="272"/>
      <c r="AY270" s="272"/>
      <c r="AZ270" s="272"/>
      <c r="BA270" s="272"/>
      <c r="BB270" s="272"/>
    </row>
    <row r="271" spans="1:54" ht="15.75" customHeight="1">
      <c r="A271" s="348"/>
      <c r="B271" s="348"/>
      <c r="C271" s="348"/>
      <c r="D271" s="348"/>
      <c r="E271" s="348"/>
      <c r="F271" s="348"/>
      <c r="G271" s="348"/>
      <c r="H271" s="348"/>
      <c r="I271" s="348"/>
      <c r="J271" s="348"/>
      <c r="K271" s="348"/>
      <c r="L271" s="348"/>
      <c r="M271" s="348"/>
      <c r="N271" s="348"/>
      <c r="O271" s="348"/>
      <c r="P271" s="348"/>
      <c r="Q271" s="348"/>
      <c r="R271" s="348"/>
      <c r="S271" s="348"/>
      <c r="T271" s="348"/>
      <c r="U271" s="348"/>
      <c r="V271" s="348"/>
      <c r="W271" s="348"/>
      <c r="X271" s="272"/>
      <c r="Y271" s="272"/>
      <c r="Z271" s="272"/>
      <c r="AA271" s="272"/>
      <c r="AB271" s="272"/>
      <c r="AC271" s="272"/>
      <c r="AD271" s="272"/>
      <c r="AE271" s="272"/>
      <c r="AF271" s="272"/>
      <c r="AG271" s="272"/>
      <c r="AH271" s="272"/>
      <c r="AI271" s="272"/>
      <c r="AJ271" s="272"/>
      <c r="AK271" s="272"/>
      <c r="AL271" s="272"/>
      <c r="AM271" s="272"/>
      <c r="AN271" s="272"/>
      <c r="AO271" s="272"/>
      <c r="AP271" s="272"/>
      <c r="AQ271" s="272"/>
      <c r="AR271" s="272"/>
      <c r="AS271" s="272"/>
      <c r="AT271" s="272"/>
      <c r="AU271" s="272"/>
      <c r="AV271" s="272"/>
      <c r="AW271" s="272"/>
      <c r="AX271" s="272"/>
      <c r="AY271" s="272"/>
      <c r="AZ271" s="272"/>
      <c r="BA271" s="272"/>
      <c r="BB271" s="272"/>
    </row>
    <row r="272" spans="1:54" ht="15.75" customHeight="1">
      <c r="A272" s="348"/>
      <c r="B272" s="348"/>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272"/>
      <c r="Y272" s="272"/>
      <c r="Z272" s="272"/>
      <c r="AA272" s="272"/>
      <c r="AB272" s="272"/>
      <c r="AC272" s="272"/>
      <c r="AD272" s="272"/>
      <c r="AE272" s="272"/>
      <c r="AF272" s="272"/>
      <c r="AG272" s="272"/>
      <c r="AH272" s="272"/>
      <c r="AI272" s="272"/>
      <c r="AJ272" s="272"/>
      <c r="AK272" s="272"/>
      <c r="AL272" s="272"/>
      <c r="AM272" s="272"/>
      <c r="AN272" s="272"/>
      <c r="AO272" s="272"/>
      <c r="AP272" s="272"/>
      <c r="AQ272" s="272"/>
      <c r="AR272" s="272"/>
      <c r="AS272" s="272"/>
      <c r="AT272" s="272"/>
      <c r="AU272" s="272"/>
      <c r="AV272" s="272"/>
      <c r="AW272" s="272"/>
      <c r="AX272" s="272"/>
      <c r="AY272" s="272"/>
      <c r="AZ272" s="272"/>
      <c r="BA272" s="272"/>
      <c r="BB272" s="272"/>
    </row>
    <row r="273" spans="1:54" ht="15.75" customHeight="1">
      <c r="A273" s="348"/>
      <c r="B273" s="348"/>
      <c r="C273" s="348"/>
      <c r="D273" s="348"/>
      <c r="E273" s="348"/>
      <c r="F273" s="348"/>
      <c r="G273" s="348"/>
      <c r="H273" s="348"/>
      <c r="I273" s="348"/>
      <c r="J273" s="348"/>
      <c r="K273" s="348"/>
      <c r="L273" s="348"/>
      <c r="M273" s="348"/>
      <c r="N273" s="348"/>
      <c r="O273" s="348"/>
      <c r="P273" s="348"/>
      <c r="Q273" s="348"/>
      <c r="R273" s="348"/>
      <c r="S273" s="348"/>
      <c r="T273" s="348"/>
      <c r="U273" s="348"/>
      <c r="V273" s="348"/>
      <c r="W273" s="348"/>
      <c r="X273" s="272"/>
      <c r="Y273" s="272"/>
      <c r="Z273" s="272"/>
      <c r="AA273" s="272"/>
      <c r="AB273" s="272"/>
      <c r="AC273" s="272"/>
      <c r="AD273" s="272"/>
      <c r="AE273" s="272"/>
      <c r="AF273" s="272"/>
      <c r="AG273" s="272"/>
      <c r="AH273" s="272"/>
      <c r="AI273" s="272"/>
      <c r="AJ273" s="272"/>
      <c r="AK273" s="272"/>
      <c r="AL273" s="272"/>
      <c r="AM273" s="272"/>
      <c r="AN273" s="272"/>
      <c r="AO273" s="272"/>
      <c r="AP273" s="272"/>
      <c r="AQ273" s="272"/>
      <c r="AR273" s="272"/>
      <c r="AS273" s="272"/>
      <c r="AT273" s="272"/>
      <c r="AU273" s="272"/>
      <c r="AV273" s="272"/>
      <c r="AW273" s="272"/>
      <c r="AX273" s="272"/>
      <c r="AY273" s="272"/>
      <c r="AZ273" s="272"/>
      <c r="BA273" s="272"/>
      <c r="BB273" s="272"/>
    </row>
    <row r="274" spans="1:54" ht="15.75" customHeight="1">
      <c r="A274" s="348"/>
      <c r="B274" s="348"/>
      <c r="C274" s="348"/>
      <c r="D274" s="348"/>
      <c r="E274" s="348"/>
      <c r="F274" s="348"/>
      <c r="G274" s="348"/>
      <c r="H274" s="348"/>
      <c r="I274" s="348"/>
      <c r="J274" s="348"/>
      <c r="K274" s="348"/>
      <c r="L274" s="348"/>
      <c r="M274" s="348"/>
      <c r="N274" s="348"/>
      <c r="O274" s="348"/>
      <c r="P274" s="348"/>
      <c r="Q274" s="348"/>
      <c r="R274" s="348"/>
      <c r="S274" s="348"/>
      <c r="T274" s="348"/>
      <c r="U274" s="348"/>
      <c r="V274" s="348"/>
      <c r="W274" s="348"/>
      <c r="X274" s="272"/>
      <c r="Y274" s="272"/>
      <c r="Z274" s="272"/>
      <c r="AA274" s="272"/>
      <c r="AB274" s="272"/>
      <c r="AC274" s="272"/>
      <c r="AD274" s="272"/>
      <c r="AE274" s="272"/>
      <c r="AF274" s="272"/>
      <c r="AG274" s="272"/>
      <c r="AH274" s="272"/>
      <c r="AI274" s="272"/>
      <c r="AJ274" s="272"/>
      <c r="AK274" s="272"/>
      <c r="AL274" s="272"/>
      <c r="AM274" s="272"/>
      <c r="AN274" s="272"/>
      <c r="AO274" s="272"/>
      <c r="AP274" s="272"/>
      <c r="AQ274" s="272"/>
      <c r="AR274" s="272"/>
      <c r="AS274" s="272"/>
      <c r="AT274" s="272"/>
      <c r="AU274" s="272"/>
      <c r="AV274" s="272"/>
      <c r="AW274" s="272"/>
      <c r="AX274" s="272"/>
      <c r="AY274" s="272"/>
      <c r="AZ274" s="272"/>
      <c r="BA274" s="272"/>
      <c r="BB274" s="272"/>
    </row>
    <row r="275" spans="1:54" ht="15.75" customHeight="1">
      <c r="A275" s="348"/>
      <c r="B275" s="348"/>
      <c r="C275" s="348"/>
      <c r="D275" s="348"/>
      <c r="E275" s="348"/>
      <c r="F275" s="348"/>
      <c r="G275" s="348"/>
      <c r="H275" s="348"/>
      <c r="I275" s="348"/>
      <c r="J275" s="348"/>
      <c r="K275" s="348"/>
      <c r="L275" s="348"/>
      <c r="M275" s="348"/>
      <c r="N275" s="348"/>
      <c r="O275" s="348"/>
      <c r="P275" s="348"/>
      <c r="Q275" s="348"/>
      <c r="R275" s="348"/>
      <c r="S275" s="348"/>
      <c r="T275" s="348"/>
      <c r="U275" s="348"/>
      <c r="V275" s="348"/>
      <c r="W275" s="348"/>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row>
    <row r="276" spans="1:54" ht="15.75" customHeight="1">
      <c r="A276" s="348"/>
      <c r="B276" s="348"/>
      <c r="C276" s="348"/>
      <c r="D276" s="348"/>
      <c r="E276" s="348"/>
      <c r="F276" s="348"/>
      <c r="G276" s="348"/>
      <c r="H276" s="348"/>
      <c r="I276" s="348"/>
      <c r="J276" s="348"/>
      <c r="K276" s="348"/>
      <c r="L276" s="348"/>
      <c r="M276" s="348"/>
      <c r="N276" s="348"/>
      <c r="O276" s="348"/>
      <c r="P276" s="348"/>
      <c r="Q276" s="348"/>
      <c r="R276" s="348"/>
      <c r="S276" s="348"/>
      <c r="T276" s="348"/>
      <c r="U276" s="348"/>
      <c r="V276" s="348"/>
      <c r="W276" s="348"/>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row>
    <row r="277" spans="1:54" ht="15.75" customHeight="1">
      <c r="A277" s="348"/>
      <c r="B277" s="348"/>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row>
    <row r="278" spans="1:54" ht="15.75" customHeight="1">
      <c r="A278" s="348"/>
      <c r="B278" s="348"/>
      <c r="C278" s="348"/>
      <c r="D278" s="348"/>
      <c r="E278" s="348"/>
      <c r="F278" s="348"/>
      <c r="G278" s="348"/>
      <c r="H278" s="348"/>
      <c r="I278" s="348"/>
      <c r="J278" s="348"/>
      <c r="K278" s="348"/>
      <c r="L278" s="348"/>
      <c r="M278" s="348"/>
      <c r="N278" s="348"/>
      <c r="O278" s="348"/>
      <c r="P278" s="348"/>
      <c r="Q278" s="348"/>
      <c r="R278" s="348"/>
      <c r="S278" s="348"/>
      <c r="T278" s="348"/>
      <c r="U278" s="348"/>
      <c r="V278" s="348"/>
      <c r="W278" s="348"/>
      <c r="X278" s="272"/>
      <c r="Y278" s="272"/>
      <c r="Z278" s="272"/>
      <c r="AA278" s="272"/>
      <c r="AB278" s="272"/>
      <c r="AC278" s="272"/>
      <c r="AD278" s="272"/>
      <c r="AE278" s="272"/>
      <c r="AF278" s="272"/>
      <c r="AG278" s="272"/>
      <c r="AH278" s="272"/>
      <c r="AI278" s="272"/>
      <c r="AJ278" s="272"/>
      <c r="AK278" s="272"/>
      <c r="AL278" s="272"/>
      <c r="AM278" s="272"/>
      <c r="AN278" s="272"/>
      <c r="AO278" s="272"/>
      <c r="AP278" s="272"/>
      <c r="AQ278" s="272"/>
      <c r="AR278" s="272"/>
      <c r="AS278" s="272"/>
      <c r="AT278" s="272"/>
      <c r="AU278" s="272"/>
      <c r="AV278" s="272"/>
      <c r="AW278" s="272"/>
      <c r="AX278" s="272"/>
      <c r="AY278" s="272"/>
      <c r="AZ278" s="272"/>
      <c r="BA278" s="272"/>
      <c r="BB278" s="272"/>
    </row>
    <row r="279" spans="1:54" ht="15.75" customHeight="1">
      <c r="A279" s="348"/>
      <c r="B279" s="348"/>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272"/>
      <c r="Y279" s="272"/>
      <c r="Z279" s="272"/>
      <c r="AA279" s="272"/>
      <c r="AB279" s="272"/>
      <c r="AC279" s="272"/>
      <c r="AD279" s="272"/>
      <c r="AE279" s="272"/>
      <c r="AF279" s="272"/>
      <c r="AG279" s="272"/>
      <c r="AH279" s="272"/>
      <c r="AI279" s="272"/>
      <c r="AJ279" s="272"/>
      <c r="AK279" s="272"/>
      <c r="AL279" s="272"/>
      <c r="AM279" s="272"/>
      <c r="AN279" s="272"/>
      <c r="AO279" s="272"/>
      <c r="AP279" s="272"/>
      <c r="AQ279" s="272"/>
      <c r="AR279" s="272"/>
      <c r="AS279" s="272"/>
      <c r="AT279" s="272"/>
      <c r="AU279" s="272"/>
      <c r="AV279" s="272"/>
      <c r="AW279" s="272"/>
      <c r="AX279" s="272"/>
      <c r="AY279" s="272"/>
      <c r="AZ279" s="272"/>
      <c r="BA279" s="272"/>
      <c r="BB279" s="272"/>
    </row>
    <row r="280" spans="1:54" ht="15.75" customHeight="1">
      <c r="A280" s="348"/>
      <c r="B280" s="348"/>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272"/>
      <c r="Y280" s="272"/>
      <c r="Z280" s="272"/>
      <c r="AA280" s="272"/>
      <c r="AB280" s="272"/>
      <c r="AC280" s="272"/>
      <c r="AD280" s="272"/>
      <c r="AE280" s="272"/>
      <c r="AF280" s="272"/>
      <c r="AG280" s="272"/>
      <c r="AH280" s="272"/>
      <c r="AI280" s="272"/>
      <c r="AJ280" s="272"/>
      <c r="AK280" s="272"/>
      <c r="AL280" s="272"/>
      <c r="AM280" s="272"/>
      <c r="AN280" s="272"/>
      <c r="AO280" s="272"/>
      <c r="AP280" s="272"/>
      <c r="AQ280" s="272"/>
      <c r="AR280" s="272"/>
      <c r="AS280" s="272"/>
      <c r="AT280" s="272"/>
      <c r="AU280" s="272"/>
      <c r="AV280" s="272"/>
      <c r="AW280" s="272"/>
      <c r="AX280" s="272"/>
      <c r="AY280" s="272"/>
      <c r="AZ280" s="272"/>
      <c r="BA280" s="272"/>
      <c r="BB280" s="272"/>
    </row>
    <row r="281" spans="1:54" ht="15.75" customHeight="1">
      <c r="A281" s="348"/>
      <c r="B281" s="348"/>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272"/>
      <c r="Y281" s="272"/>
      <c r="Z281" s="272"/>
      <c r="AA281" s="272"/>
      <c r="AB281" s="272"/>
      <c r="AC281" s="272"/>
      <c r="AD281" s="272"/>
      <c r="AE281" s="272"/>
      <c r="AF281" s="272"/>
      <c r="AG281" s="272"/>
      <c r="AH281" s="272"/>
      <c r="AI281" s="272"/>
      <c r="AJ281" s="272"/>
      <c r="AK281" s="272"/>
      <c r="AL281" s="272"/>
      <c r="AM281" s="272"/>
      <c r="AN281" s="272"/>
      <c r="AO281" s="272"/>
      <c r="AP281" s="272"/>
      <c r="AQ281" s="272"/>
      <c r="AR281" s="272"/>
      <c r="AS281" s="272"/>
      <c r="AT281" s="272"/>
      <c r="AU281" s="272"/>
      <c r="AV281" s="272"/>
      <c r="AW281" s="272"/>
      <c r="AX281" s="272"/>
      <c r="AY281" s="272"/>
      <c r="AZ281" s="272"/>
      <c r="BA281" s="272"/>
      <c r="BB281" s="272"/>
    </row>
    <row r="282" spans="1:54" ht="15.75" customHeight="1">
      <c r="A282" s="348"/>
      <c r="B282" s="348"/>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272"/>
      <c r="Y282" s="272"/>
      <c r="Z282" s="272"/>
      <c r="AA282" s="272"/>
      <c r="AB282" s="272"/>
      <c r="AC282" s="272"/>
      <c r="AD282" s="272"/>
      <c r="AE282" s="272"/>
      <c r="AF282" s="272"/>
      <c r="AG282" s="272"/>
      <c r="AH282" s="272"/>
      <c r="AI282" s="272"/>
      <c r="AJ282" s="272"/>
      <c r="AK282" s="272"/>
      <c r="AL282" s="272"/>
      <c r="AM282" s="272"/>
      <c r="AN282" s="272"/>
      <c r="AO282" s="272"/>
      <c r="AP282" s="272"/>
      <c r="AQ282" s="272"/>
      <c r="AR282" s="272"/>
      <c r="AS282" s="272"/>
      <c r="AT282" s="272"/>
      <c r="AU282" s="272"/>
      <c r="AV282" s="272"/>
      <c r="AW282" s="272"/>
      <c r="AX282" s="272"/>
      <c r="AY282" s="272"/>
      <c r="AZ282" s="272"/>
      <c r="BA282" s="272"/>
      <c r="BB282" s="272"/>
    </row>
    <row r="283" spans="1:54" ht="15.75" customHeight="1">
      <c r="A283" s="348"/>
      <c r="B283" s="348"/>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272"/>
      <c r="Y283" s="272"/>
      <c r="Z283" s="272"/>
      <c r="AA283" s="272"/>
      <c r="AB283" s="272"/>
      <c r="AC283" s="272"/>
      <c r="AD283" s="272"/>
      <c r="AE283" s="272"/>
      <c r="AF283" s="272"/>
      <c r="AG283" s="272"/>
      <c r="AH283" s="272"/>
      <c r="AI283" s="272"/>
      <c r="AJ283" s="272"/>
      <c r="AK283" s="272"/>
      <c r="AL283" s="272"/>
      <c r="AM283" s="272"/>
      <c r="AN283" s="272"/>
      <c r="AO283" s="272"/>
      <c r="AP283" s="272"/>
      <c r="AQ283" s="272"/>
      <c r="AR283" s="272"/>
      <c r="AS283" s="272"/>
      <c r="AT283" s="272"/>
      <c r="AU283" s="272"/>
      <c r="AV283" s="272"/>
      <c r="AW283" s="272"/>
      <c r="AX283" s="272"/>
      <c r="AY283" s="272"/>
      <c r="AZ283" s="272"/>
      <c r="BA283" s="272"/>
      <c r="BB283" s="272"/>
    </row>
    <row r="284" spans="1:54" ht="15.75" customHeight="1">
      <c r="A284" s="348"/>
      <c r="B284" s="348"/>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272"/>
      <c r="Y284" s="272"/>
      <c r="Z284" s="272"/>
      <c r="AA284" s="272"/>
      <c r="AB284" s="272"/>
      <c r="AC284" s="272"/>
      <c r="AD284" s="272"/>
      <c r="AE284" s="272"/>
      <c r="AF284" s="272"/>
      <c r="AG284" s="272"/>
      <c r="AH284" s="272"/>
      <c r="AI284" s="272"/>
      <c r="AJ284" s="272"/>
      <c r="AK284" s="272"/>
      <c r="AL284" s="272"/>
      <c r="AM284" s="272"/>
      <c r="AN284" s="272"/>
      <c r="AO284" s="272"/>
      <c r="AP284" s="272"/>
      <c r="AQ284" s="272"/>
      <c r="AR284" s="272"/>
      <c r="AS284" s="272"/>
      <c r="AT284" s="272"/>
      <c r="AU284" s="272"/>
      <c r="AV284" s="272"/>
      <c r="AW284" s="272"/>
      <c r="AX284" s="272"/>
      <c r="AY284" s="272"/>
      <c r="AZ284" s="272"/>
      <c r="BA284" s="272"/>
      <c r="BB284" s="272"/>
    </row>
    <row r="285" spans="1:54" ht="15.75" customHeight="1">
      <c r="A285" s="348"/>
      <c r="B285" s="348"/>
      <c r="C285" s="348"/>
      <c r="D285" s="348"/>
      <c r="E285" s="348"/>
      <c r="F285" s="348"/>
      <c r="G285" s="348"/>
      <c r="H285" s="348"/>
      <c r="I285" s="348"/>
      <c r="J285" s="348"/>
      <c r="K285" s="348"/>
      <c r="L285" s="348"/>
      <c r="M285" s="348"/>
      <c r="N285" s="348"/>
      <c r="O285" s="348"/>
      <c r="P285" s="348"/>
      <c r="Q285" s="348"/>
      <c r="R285" s="348"/>
      <c r="S285" s="348"/>
      <c r="T285" s="348"/>
      <c r="U285" s="348"/>
      <c r="V285" s="348"/>
      <c r="W285" s="348"/>
      <c r="X285" s="272"/>
      <c r="Y285" s="272"/>
      <c r="Z285" s="272"/>
      <c r="AA285" s="272"/>
      <c r="AB285" s="272"/>
      <c r="AC285" s="272"/>
      <c r="AD285" s="272"/>
      <c r="AE285" s="272"/>
      <c r="AF285" s="272"/>
      <c r="AG285" s="272"/>
      <c r="AH285" s="272"/>
      <c r="AI285" s="272"/>
      <c r="AJ285" s="272"/>
      <c r="AK285" s="272"/>
      <c r="AL285" s="272"/>
      <c r="AM285" s="272"/>
      <c r="AN285" s="272"/>
      <c r="AO285" s="272"/>
      <c r="AP285" s="272"/>
      <c r="AQ285" s="272"/>
      <c r="AR285" s="272"/>
      <c r="AS285" s="272"/>
      <c r="AT285" s="272"/>
      <c r="AU285" s="272"/>
      <c r="AV285" s="272"/>
      <c r="AW285" s="272"/>
      <c r="AX285" s="272"/>
      <c r="AY285" s="272"/>
      <c r="AZ285" s="272"/>
      <c r="BA285" s="272"/>
      <c r="BB285" s="272"/>
    </row>
    <row r="286" spans="1:54" ht="15.75" customHeight="1">
      <c r="A286" s="348"/>
      <c r="B286" s="348"/>
      <c r="C286" s="348"/>
      <c r="D286" s="348"/>
      <c r="E286" s="348"/>
      <c r="F286" s="348"/>
      <c r="G286" s="348"/>
      <c r="H286" s="348"/>
      <c r="I286" s="348"/>
      <c r="J286" s="348"/>
      <c r="K286" s="348"/>
      <c r="L286" s="348"/>
      <c r="M286" s="348"/>
      <c r="N286" s="348"/>
      <c r="O286" s="348"/>
      <c r="P286" s="348"/>
      <c r="Q286" s="348"/>
      <c r="R286" s="348"/>
      <c r="S286" s="348"/>
      <c r="T286" s="348"/>
      <c r="U286" s="348"/>
      <c r="V286" s="348"/>
      <c r="W286" s="348"/>
      <c r="X286" s="272"/>
      <c r="Y286" s="272"/>
      <c r="Z286" s="272"/>
      <c r="AA286" s="272"/>
      <c r="AB286" s="272"/>
      <c r="AC286" s="272"/>
      <c r="AD286" s="272"/>
      <c r="AE286" s="272"/>
      <c r="AF286" s="272"/>
      <c r="AG286" s="272"/>
      <c r="AH286" s="272"/>
      <c r="AI286" s="272"/>
      <c r="AJ286" s="272"/>
      <c r="AK286" s="272"/>
      <c r="AL286" s="272"/>
      <c r="AM286" s="272"/>
      <c r="AN286" s="272"/>
      <c r="AO286" s="272"/>
      <c r="AP286" s="272"/>
      <c r="AQ286" s="272"/>
      <c r="AR286" s="272"/>
      <c r="AS286" s="272"/>
      <c r="AT286" s="272"/>
      <c r="AU286" s="272"/>
      <c r="AV286" s="272"/>
      <c r="AW286" s="272"/>
      <c r="AX286" s="272"/>
      <c r="AY286" s="272"/>
      <c r="AZ286" s="272"/>
      <c r="BA286" s="272"/>
      <c r="BB286" s="272"/>
    </row>
    <row r="287" spans="1:54" ht="15.75" customHeight="1">
      <c r="A287" s="348"/>
      <c r="B287" s="348"/>
      <c r="C287" s="348"/>
      <c r="D287" s="348"/>
      <c r="E287" s="348"/>
      <c r="F287" s="348"/>
      <c r="G287" s="348"/>
      <c r="H287" s="348"/>
      <c r="I287" s="348"/>
      <c r="J287" s="348"/>
      <c r="K287" s="348"/>
      <c r="L287" s="348"/>
      <c r="M287" s="348"/>
      <c r="N287" s="348"/>
      <c r="O287" s="348"/>
      <c r="P287" s="348"/>
      <c r="Q287" s="348"/>
      <c r="R287" s="348"/>
      <c r="S287" s="348"/>
      <c r="T287" s="348"/>
      <c r="U287" s="348"/>
      <c r="V287" s="348"/>
      <c r="W287" s="348"/>
      <c r="X287" s="272"/>
      <c r="Y287" s="272"/>
      <c r="Z287" s="272"/>
      <c r="AA287" s="272"/>
      <c r="AB287" s="272"/>
      <c r="AC287" s="272"/>
      <c r="AD287" s="272"/>
      <c r="AE287" s="272"/>
      <c r="AF287" s="272"/>
      <c r="AG287" s="272"/>
      <c r="AH287" s="272"/>
      <c r="AI287" s="272"/>
      <c r="AJ287" s="272"/>
      <c r="AK287" s="272"/>
      <c r="AL287" s="272"/>
      <c r="AM287" s="272"/>
      <c r="AN287" s="272"/>
      <c r="AO287" s="272"/>
      <c r="AP287" s="272"/>
      <c r="AQ287" s="272"/>
      <c r="AR287" s="272"/>
      <c r="AS287" s="272"/>
      <c r="AT287" s="272"/>
      <c r="AU287" s="272"/>
      <c r="AV287" s="272"/>
      <c r="AW287" s="272"/>
      <c r="AX287" s="272"/>
      <c r="AY287" s="272"/>
      <c r="AZ287" s="272"/>
      <c r="BA287" s="272"/>
      <c r="BB287" s="272"/>
    </row>
    <row r="288" spans="1:54" ht="15.75" customHeight="1">
      <c r="A288" s="348"/>
      <c r="B288" s="348"/>
      <c r="C288" s="348"/>
      <c r="D288" s="348"/>
      <c r="E288" s="348"/>
      <c r="F288" s="348"/>
      <c r="G288" s="348"/>
      <c r="H288" s="348"/>
      <c r="I288" s="348"/>
      <c r="J288" s="348"/>
      <c r="K288" s="348"/>
      <c r="L288" s="348"/>
      <c r="M288" s="348"/>
      <c r="N288" s="348"/>
      <c r="O288" s="348"/>
      <c r="P288" s="348"/>
      <c r="Q288" s="348"/>
      <c r="R288" s="348"/>
      <c r="S288" s="348"/>
      <c r="T288" s="348"/>
      <c r="U288" s="348"/>
      <c r="V288" s="348"/>
      <c r="W288" s="348"/>
      <c r="X288" s="272"/>
      <c r="Y288" s="272"/>
      <c r="Z288" s="272"/>
      <c r="AA288" s="272"/>
      <c r="AB288" s="272"/>
      <c r="AC288" s="272"/>
      <c r="AD288" s="272"/>
      <c r="AE288" s="272"/>
      <c r="AF288" s="272"/>
      <c r="AG288" s="272"/>
      <c r="AH288" s="272"/>
      <c r="AI288" s="272"/>
      <c r="AJ288" s="272"/>
      <c r="AK288" s="272"/>
      <c r="AL288" s="272"/>
      <c r="AM288" s="272"/>
      <c r="AN288" s="272"/>
      <c r="AO288" s="272"/>
      <c r="AP288" s="272"/>
      <c r="AQ288" s="272"/>
      <c r="AR288" s="272"/>
      <c r="AS288" s="272"/>
      <c r="AT288" s="272"/>
      <c r="AU288" s="272"/>
      <c r="AV288" s="272"/>
      <c r="AW288" s="272"/>
      <c r="AX288" s="272"/>
      <c r="AY288" s="272"/>
      <c r="AZ288" s="272"/>
      <c r="BA288" s="272"/>
      <c r="BB288" s="272"/>
    </row>
    <row r="289" spans="1:54" ht="15.75" customHeight="1">
      <c r="A289" s="348"/>
      <c r="B289" s="348"/>
      <c r="C289" s="348"/>
      <c r="D289" s="348"/>
      <c r="E289" s="348"/>
      <c r="F289" s="348"/>
      <c r="G289" s="348"/>
      <c r="H289" s="348"/>
      <c r="I289" s="348"/>
      <c r="J289" s="348"/>
      <c r="K289" s="348"/>
      <c r="L289" s="348"/>
      <c r="M289" s="348"/>
      <c r="N289" s="348"/>
      <c r="O289" s="348"/>
      <c r="P289" s="348"/>
      <c r="Q289" s="348"/>
      <c r="R289" s="348"/>
      <c r="S289" s="348"/>
      <c r="T289" s="348"/>
      <c r="U289" s="348"/>
      <c r="V289" s="348"/>
      <c r="W289" s="348"/>
      <c r="X289" s="272"/>
      <c r="Y289" s="272"/>
      <c r="Z289" s="272"/>
      <c r="AA289" s="272"/>
      <c r="AB289" s="272"/>
      <c r="AC289" s="272"/>
      <c r="AD289" s="272"/>
      <c r="AE289" s="272"/>
      <c r="AF289" s="272"/>
      <c r="AG289" s="272"/>
      <c r="AH289" s="272"/>
      <c r="AI289" s="272"/>
      <c r="AJ289" s="272"/>
      <c r="AK289" s="272"/>
      <c r="AL289" s="272"/>
      <c r="AM289" s="272"/>
      <c r="AN289" s="272"/>
      <c r="AO289" s="272"/>
      <c r="AP289" s="272"/>
      <c r="AQ289" s="272"/>
      <c r="AR289" s="272"/>
      <c r="AS289" s="272"/>
      <c r="AT289" s="272"/>
      <c r="AU289" s="272"/>
      <c r="AV289" s="272"/>
      <c r="AW289" s="272"/>
      <c r="AX289" s="272"/>
      <c r="AY289" s="272"/>
      <c r="AZ289" s="272"/>
      <c r="BA289" s="272"/>
      <c r="BB289" s="272"/>
    </row>
    <row r="290" spans="1:54" ht="15.75" customHeight="1">
      <c r="A290" s="348"/>
      <c r="B290" s="348"/>
      <c r="C290" s="348"/>
      <c r="D290" s="348"/>
      <c r="E290" s="348"/>
      <c r="F290" s="348"/>
      <c r="G290" s="348"/>
      <c r="H290" s="348"/>
      <c r="I290" s="348"/>
      <c r="J290" s="348"/>
      <c r="K290" s="348"/>
      <c r="L290" s="348"/>
      <c r="M290" s="348"/>
      <c r="N290" s="348"/>
      <c r="O290" s="348"/>
      <c r="P290" s="348"/>
      <c r="Q290" s="348"/>
      <c r="R290" s="348"/>
      <c r="S290" s="348"/>
      <c r="T290" s="348"/>
      <c r="U290" s="348"/>
      <c r="V290" s="348"/>
      <c r="W290" s="348"/>
      <c r="X290" s="272"/>
      <c r="Y290" s="272"/>
      <c r="Z290" s="272"/>
      <c r="AA290" s="272"/>
      <c r="AB290" s="272"/>
      <c r="AC290" s="272"/>
      <c r="AD290" s="272"/>
      <c r="AE290" s="272"/>
      <c r="AF290" s="272"/>
      <c r="AG290" s="272"/>
      <c r="AH290" s="272"/>
      <c r="AI290" s="272"/>
      <c r="AJ290" s="272"/>
      <c r="AK290" s="272"/>
      <c r="AL290" s="272"/>
      <c r="AM290" s="272"/>
      <c r="AN290" s="272"/>
      <c r="AO290" s="272"/>
      <c r="AP290" s="272"/>
      <c r="AQ290" s="272"/>
      <c r="AR290" s="272"/>
      <c r="AS290" s="272"/>
      <c r="AT290" s="272"/>
      <c r="AU290" s="272"/>
      <c r="AV290" s="272"/>
      <c r="AW290" s="272"/>
      <c r="AX290" s="272"/>
      <c r="AY290" s="272"/>
      <c r="AZ290" s="272"/>
      <c r="BA290" s="272"/>
      <c r="BB290" s="272"/>
    </row>
    <row r="291" spans="1:54" ht="15.75" customHeight="1">
      <c r="A291" s="348"/>
      <c r="B291" s="348"/>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272"/>
      <c r="Y291" s="272"/>
      <c r="Z291" s="272"/>
      <c r="AA291" s="272"/>
      <c r="AB291" s="272"/>
      <c r="AC291" s="272"/>
      <c r="AD291" s="272"/>
      <c r="AE291" s="272"/>
      <c r="AF291" s="272"/>
      <c r="AG291" s="272"/>
      <c r="AH291" s="272"/>
      <c r="AI291" s="272"/>
      <c r="AJ291" s="272"/>
      <c r="AK291" s="272"/>
      <c r="AL291" s="272"/>
      <c r="AM291" s="272"/>
      <c r="AN291" s="272"/>
      <c r="AO291" s="272"/>
      <c r="AP291" s="272"/>
      <c r="AQ291" s="272"/>
      <c r="AR291" s="272"/>
      <c r="AS291" s="272"/>
      <c r="AT291" s="272"/>
      <c r="AU291" s="272"/>
      <c r="AV291" s="272"/>
      <c r="AW291" s="272"/>
      <c r="AX291" s="272"/>
      <c r="AY291" s="272"/>
      <c r="AZ291" s="272"/>
      <c r="BA291" s="272"/>
      <c r="BB291" s="272"/>
    </row>
    <row r="292" spans="1:54" ht="15.75" customHeight="1">
      <c r="A292" s="348"/>
      <c r="B292" s="348"/>
      <c r="C292" s="348"/>
      <c r="D292" s="348"/>
      <c r="E292" s="348"/>
      <c r="F292" s="348"/>
      <c r="G292" s="348"/>
      <c r="H292" s="348"/>
      <c r="I292" s="348"/>
      <c r="J292" s="348"/>
      <c r="K292" s="348"/>
      <c r="L292" s="348"/>
      <c r="M292" s="348"/>
      <c r="N292" s="348"/>
      <c r="O292" s="348"/>
      <c r="P292" s="348"/>
      <c r="Q292" s="348"/>
      <c r="R292" s="348"/>
      <c r="S292" s="348"/>
      <c r="T292" s="348"/>
      <c r="U292" s="348"/>
      <c r="V292" s="348"/>
      <c r="W292" s="348"/>
      <c r="X292" s="272"/>
      <c r="Y292" s="272"/>
      <c r="Z292" s="272"/>
      <c r="AA292" s="272"/>
      <c r="AB292" s="272"/>
      <c r="AC292" s="272"/>
      <c r="AD292" s="272"/>
      <c r="AE292" s="272"/>
      <c r="AF292" s="272"/>
      <c r="AG292" s="272"/>
      <c r="AH292" s="272"/>
      <c r="AI292" s="272"/>
      <c r="AJ292" s="272"/>
      <c r="AK292" s="272"/>
      <c r="AL292" s="272"/>
      <c r="AM292" s="272"/>
      <c r="AN292" s="272"/>
      <c r="AO292" s="272"/>
      <c r="AP292" s="272"/>
      <c r="AQ292" s="272"/>
      <c r="AR292" s="272"/>
      <c r="AS292" s="272"/>
      <c r="AT292" s="272"/>
      <c r="AU292" s="272"/>
      <c r="AV292" s="272"/>
      <c r="AW292" s="272"/>
      <c r="AX292" s="272"/>
      <c r="AY292" s="272"/>
      <c r="AZ292" s="272"/>
      <c r="BA292" s="272"/>
      <c r="BB292" s="272"/>
    </row>
    <row r="293" spans="1:54" ht="15.75" customHeight="1">
      <c r="A293" s="348"/>
      <c r="B293" s="348"/>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272"/>
      <c r="Y293" s="272"/>
      <c r="Z293" s="272"/>
      <c r="AA293" s="272"/>
      <c r="AB293" s="272"/>
      <c r="AC293" s="272"/>
      <c r="AD293" s="272"/>
      <c r="AE293" s="272"/>
      <c r="AF293" s="272"/>
      <c r="AG293" s="272"/>
      <c r="AH293" s="272"/>
      <c r="AI293" s="272"/>
      <c r="AJ293" s="272"/>
      <c r="AK293" s="272"/>
      <c r="AL293" s="272"/>
      <c r="AM293" s="272"/>
      <c r="AN293" s="272"/>
      <c r="AO293" s="272"/>
      <c r="AP293" s="272"/>
      <c r="AQ293" s="272"/>
      <c r="AR293" s="272"/>
      <c r="AS293" s="272"/>
      <c r="AT293" s="272"/>
      <c r="AU293" s="272"/>
      <c r="AV293" s="272"/>
      <c r="AW293" s="272"/>
      <c r="AX293" s="272"/>
      <c r="AY293" s="272"/>
      <c r="AZ293" s="272"/>
      <c r="BA293" s="272"/>
      <c r="BB293" s="272"/>
    </row>
    <row r="294" spans="1:54" ht="15.75" customHeight="1">
      <c r="A294" s="348"/>
      <c r="B294" s="348"/>
      <c r="C294" s="348"/>
      <c r="D294" s="348"/>
      <c r="E294" s="348"/>
      <c r="F294" s="348"/>
      <c r="G294" s="348"/>
      <c r="H294" s="348"/>
      <c r="I294" s="348"/>
      <c r="J294" s="348"/>
      <c r="K294" s="348"/>
      <c r="L294" s="348"/>
      <c r="M294" s="348"/>
      <c r="N294" s="348"/>
      <c r="O294" s="348"/>
      <c r="P294" s="348"/>
      <c r="Q294" s="348"/>
      <c r="R294" s="348"/>
      <c r="S294" s="348"/>
      <c r="T294" s="348"/>
      <c r="U294" s="348"/>
      <c r="V294" s="348"/>
      <c r="W294" s="348"/>
      <c r="X294" s="272"/>
      <c r="Y294" s="272"/>
      <c r="Z294" s="272"/>
      <c r="AA294" s="272"/>
      <c r="AB294" s="272"/>
      <c r="AC294" s="272"/>
      <c r="AD294" s="272"/>
      <c r="AE294" s="272"/>
      <c r="AF294" s="272"/>
      <c r="AG294" s="272"/>
      <c r="AH294" s="272"/>
      <c r="AI294" s="272"/>
      <c r="AJ294" s="272"/>
      <c r="AK294" s="272"/>
      <c r="AL294" s="272"/>
      <c r="AM294" s="272"/>
      <c r="AN294" s="272"/>
      <c r="AO294" s="272"/>
      <c r="AP294" s="272"/>
      <c r="AQ294" s="272"/>
      <c r="AR294" s="272"/>
      <c r="AS294" s="272"/>
      <c r="AT294" s="272"/>
      <c r="AU294" s="272"/>
      <c r="AV294" s="272"/>
      <c r="AW294" s="272"/>
      <c r="AX294" s="272"/>
      <c r="AY294" s="272"/>
      <c r="AZ294" s="272"/>
      <c r="BA294" s="272"/>
      <c r="BB294" s="272"/>
    </row>
    <row r="295" spans="1:54" ht="15.75" customHeight="1">
      <c r="A295" s="348"/>
      <c r="B295" s="348"/>
      <c r="C295" s="348"/>
      <c r="D295" s="348"/>
      <c r="E295" s="348"/>
      <c r="F295" s="348"/>
      <c r="G295" s="348"/>
      <c r="H295" s="348"/>
      <c r="I295" s="348"/>
      <c r="J295" s="348"/>
      <c r="K295" s="348"/>
      <c r="L295" s="348"/>
      <c r="M295" s="348"/>
      <c r="N295" s="348"/>
      <c r="O295" s="348"/>
      <c r="P295" s="348"/>
      <c r="Q295" s="348"/>
      <c r="R295" s="348"/>
      <c r="S295" s="348"/>
      <c r="T295" s="348"/>
      <c r="U295" s="348"/>
      <c r="V295" s="348"/>
      <c r="W295" s="348"/>
      <c r="X295" s="272"/>
      <c r="Y295" s="272"/>
      <c r="Z295" s="272"/>
      <c r="AA295" s="272"/>
      <c r="AB295" s="272"/>
      <c r="AC295" s="272"/>
      <c r="AD295" s="272"/>
      <c r="AE295" s="272"/>
      <c r="AF295" s="272"/>
      <c r="AG295" s="272"/>
      <c r="AH295" s="272"/>
      <c r="AI295" s="272"/>
      <c r="AJ295" s="272"/>
      <c r="AK295" s="272"/>
      <c r="AL295" s="272"/>
      <c r="AM295" s="272"/>
      <c r="AN295" s="272"/>
      <c r="AO295" s="272"/>
      <c r="AP295" s="272"/>
      <c r="AQ295" s="272"/>
      <c r="AR295" s="272"/>
      <c r="AS295" s="272"/>
      <c r="AT295" s="272"/>
      <c r="AU295" s="272"/>
      <c r="AV295" s="272"/>
      <c r="AW295" s="272"/>
      <c r="AX295" s="272"/>
      <c r="AY295" s="272"/>
      <c r="AZ295" s="272"/>
      <c r="BA295" s="272"/>
      <c r="BB295" s="272"/>
    </row>
    <row r="296" spans="1:54" ht="15.75" customHeight="1">
      <c r="A296" s="348"/>
      <c r="B296" s="348"/>
      <c r="C296" s="348"/>
      <c r="D296" s="348"/>
      <c r="E296" s="348"/>
      <c r="F296" s="348"/>
      <c r="G296" s="348"/>
      <c r="H296" s="348"/>
      <c r="I296" s="348"/>
      <c r="J296" s="348"/>
      <c r="K296" s="348"/>
      <c r="L296" s="348"/>
      <c r="M296" s="348"/>
      <c r="N296" s="348"/>
      <c r="O296" s="348"/>
      <c r="P296" s="348"/>
      <c r="Q296" s="348"/>
      <c r="R296" s="348"/>
      <c r="S296" s="348"/>
      <c r="T296" s="348"/>
      <c r="U296" s="348"/>
      <c r="V296" s="348"/>
      <c r="W296" s="348"/>
      <c r="X296" s="272"/>
      <c r="Y296" s="272"/>
      <c r="Z296" s="272"/>
      <c r="AA296" s="272"/>
      <c r="AB296" s="272"/>
      <c r="AC296" s="272"/>
      <c r="AD296" s="272"/>
      <c r="AE296" s="272"/>
      <c r="AF296" s="272"/>
      <c r="AG296" s="272"/>
      <c r="AH296" s="272"/>
      <c r="AI296" s="272"/>
      <c r="AJ296" s="272"/>
      <c r="AK296" s="272"/>
      <c r="AL296" s="272"/>
      <c r="AM296" s="272"/>
      <c r="AN296" s="272"/>
      <c r="AO296" s="272"/>
      <c r="AP296" s="272"/>
      <c r="AQ296" s="272"/>
      <c r="AR296" s="272"/>
      <c r="AS296" s="272"/>
      <c r="AT296" s="272"/>
      <c r="AU296" s="272"/>
      <c r="AV296" s="272"/>
      <c r="AW296" s="272"/>
      <c r="AX296" s="272"/>
      <c r="AY296" s="272"/>
      <c r="AZ296" s="272"/>
      <c r="BA296" s="272"/>
      <c r="BB296" s="272"/>
    </row>
    <row r="297" spans="1:54" ht="15.75" customHeight="1">
      <c r="A297" s="348"/>
      <c r="B297" s="348"/>
      <c r="C297" s="348"/>
      <c r="D297" s="348"/>
      <c r="E297" s="348"/>
      <c r="F297" s="348"/>
      <c r="G297" s="348"/>
      <c r="H297" s="348"/>
      <c r="I297" s="348"/>
      <c r="J297" s="348"/>
      <c r="K297" s="348"/>
      <c r="L297" s="348"/>
      <c r="M297" s="348"/>
      <c r="N297" s="348"/>
      <c r="O297" s="348"/>
      <c r="P297" s="348"/>
      <c r="Q297" s="348"/>
      <c r="R297" s="348"/>
      <c r="S297" s="348"/>
      <c r="T297" s="348"/>
      <c r="U297" s="348"/>
      <c r="V297" s="348"/>
      <c r="W297" s="348"/>
      <c r="X297" s="272"/>
      <c r="Y297" s="272"/>
      <c r="Z297" s="272"/>
      <c r="AA297" s="272"/>
      <c r="AB297" s="272"/>
      <c r="AC297" s="272"/>
      <c r="AD297" s="272"/>
      <c r="AE297" s="272"/>
      <c r="AF297" s="272"/>
      <c r="AG297" s="272"/>
      <c r="AH297" s="272"/>
      <c r="AI297" s="272"/>
      <c r="AJ297" s="272"/>
      <c r="AK297" s="272"/>
      <c r="AL297" s="272"/>
      <c r="AM297" s="272"/>
      <c r="AN297" s="272"/>
      <c r="AO297" s="272"/>
      <c r="AP297" s="272"/>
      <c r="AQ297" s="272"/>
      <c r="AR297" s="272"/>
      <c r="AS297" s="272"/>
      <c r="AT297" s="272"/>
      <c r="AU297" s="272"/>
      <c r="AV297" s="272"/>
      <c r="AW297" s="272"/>
      <c r="AX297" s="272"/>
      <c r="AY297" s="272"/>
      <c r="AZ297" s="272"/>
      <c r="BA297" s="272"/>
      <c r="BB297" s="272"/>
    </row>
    <row r="298" spans="1:54" ht="15.75" customHeight="1">
      <c r="A298" s="348"/>
      <c r="B298" s="348"/>
      <c r="C298" s="348"/>
      <c r="D298" s="348"/>
      <c r="E298" s="348"/>
      <c r="F298" s="348"/>
      <c r="G298" s="348"/>
      <c r="H298" s="348"/>
      <c r="I298" s="348"/>
      <c r="J298" s="348"/>
      <c r="K298" s="348"/>
      <c r="L298" s="348"/>
      <c r="M298" s="348"/>
      <c r="N298" s="348"/>
      <c r="O298" s="348"/>
      <c r="P298" s="348"/>
      <c r="Q298" s="348"/>
      <c r="R298" s="348"/>
      <c r="S298" s="348"/>
      <c r="T298" s="348"/>
      <c r="U298" s="348"/>
      <c r="V298" s="348"/>
      <c r="W298" s="348"/>
      <c r="X298" s="272"/>
      <c r="Y298" s="272"/>
      <c r="Z298" s="272"/>
      <c r="AA298" s="272"/>
      <c r="AB298" s="272"/>
      <c r="AC298" s="272"/>
      <c r="AD298" s="272"/>
      <c r="AE298" s="272"/>
      <c r="AF298" s="272"/>
      <c r="AG298" s="272"/>
      <c r="AH298" s="272"/>
      <c r="AI298" s="272"/>
      <c r="AJ298" s="272"/>
      <c r="AK298" s="272"/>
      <c r="AL298" s="272"/>
      <c r="AM298" s="272"/>
      <c r="AN298" s="272"/>
      <c r="AO298" s="272"/>
      <c r="AP298" s="272"/>
      <c r="AQ298" s="272"/>
      <c r="AR298" s="272"/>
      <c r="AS298" s="272"/>
      <c r="AT298" s="272"/>
      <c r="AU298" s="272"/>
      <c r="AV298" s="272"/>
      <c r="AW298" s="272"/>
      <c r="AX298" s="272"/>
      <c r="AY298" s="272"/>
      <c r="AZ298" s="272"/>
      <c r="BA298" s="272"/>
      <c r="BB298" s="272"/>
    </row>
    <row r="299" spans="1:54" ht="15.75" customHeight="1">
      <c r="A299" s="348"/>
      <c r="B299" s="348"/>
      <c r="C299" s="348"/>
      <c r="D299" s="348"/>
      <c r="E299" s="348"/>
      <c r="F299" s="348"/>
      <c r="G299" s="348"/>
      <c r="H299" s="348"/>
      <c r="I299" s="348"/>
      <c r="J299" s="348"/>
      <c r="K299" s="348"/>
      <c r="L299" s="348"/>
      <c r="M299" s="348"/>
      <c r="N299" s="348"/>
      <c r="O299" s="348"/>
      <c r="P299" s="348"/>
      <c r="Q299" s="348"/>
      <c r="R299" s="348"/>
      <c r="S299" s="348"/>
      <c r="T299" s="348"/>
      <c r="U299" s="348"/>
      <c r="V299" s="348"/>
      <c r="W299" s="348"/>
      <c r="X299" s="272"/>
      <c r="Y299" s="272"/>
      <c r="Z299" s="272"/>
      <c r="AA299" s="272"/>
      <c r="AB299" s="272"/>
      <c r="AC299" s="272"/>
      <c r="AD299" s="272"/>
      <c r="AE299" s="272"/>
      <c r="AF299" s="272"/>
      <c r="AG299" s="272"/>
      <c r="AH299" s="272"/>
      <c r="AI299" s="272"/>
      <c r="AJ299" s="272"/>
      <c r="AK299" s="272"/>
      <c r="AL299" s="272"/>
      <c r="AM299" s="272"/>
      <c r="AN299" s="272"/>
      <c r="AO299" s="272"/>
      <c r="AP299" s="272"/>
      <c r="AQ299" s="272"/>
      <c r="AR299" s="272"/>
      <c r="AS299" s="272"/>
      <c r="AT299" s="272"/>
      <c r="AU299" s="272"/>
      <c r="AV299" s="272"/>
      <c r="AW299" s="272"/>
      <c r="AX299" s="272"/>
      <c r="AY299" s="272"/>
      <c r="AZ299" s="272"/>
      <c r="BA299" s="272"/>
      <c r="BB299" s="272"/>
    </row>
    <row r="300" spans="1:54" ht="15.75" customHeight="1">
      <c r="A300" s="348"/>
      <c r="B300" s="348"/>
      <c r="C300" s="348"/>
      <c r="D300" s="348"/>
      <c r="E300" s="348"/>
      <c r="F300" s="348"/>
      <c r="G300" s="348"/>
      <c r="H300" s="348"/>
      <c r="I300" s="348"/>
      <c r="J300" s="348"/>
      <c r="K300" s="348"/>
      <c r="L300" s="348"/>
      <c r="M300" s="348"/>
      <c r="N300" s="348"/>
      <c r="O300" s="348"/>
      <c r="P300" s="348"/>
      <c r="Q300" s="348"/>
      <c r="R300" s="348"/>
      <c r="S300" s="348"/>
      <c r="T300" s="348"/>
      <c r="U300" s="348"/>
      <c r="V300" s="348"/>
      <c r="W300" s="348"/>
      <c r="X300" s="272"/>
      <c r="Y300" s="272"/>
      <c r="Z300" s="272"/>
      <c r="AA300" s="272"/>
      <c r="AB300" s="272"/>
      <c r="AC300" s="272"/>
      <c r="AD300" s="272"/>
      <c r="AE300" s="272"/>
      <c r="AF300" s="272"/>
      <c r="AG300" s="272"/>
      <c r="AH300" s="272"/>
      <c r="AI300" s="272"/>
      <c r="AJ300" s="272"/>
      <c r="AK300" s="272"/>
      <c r="AL300" s="272"/>
      <c r="AM300" s="272"/>
      <c r="AN300" s="272"/>
      <c r="AO300" s="272"/>
      <c r="AP300" s="272"/>
      <c r="AQ300" s="272"/>
      <c r="AR300" s="272"/>
      <c r="AS300" s="272"/>
      <c r="AT300" s="272"/>
      <c r="AU300" s="272"/>
      <c r="AV300" s="272"/>
      <c r="AW300" s="272"/>
      <c r="AX300" s="272"/>
      <c r="AY300" s="272"/>
      <c r="AZ300" s="272"/>
      <c r="BA300" s="272"/>
      <c r="BB300" s="272"/>
    </row>
    <row r="301" spans="1:54" ht="15.75" customHeight="1">
      <c r="A301" s="348"/>
      <c r="B301" s="348"/>
      <c r="C301" s="348"/>
      <c r="D301" s="348"/>
      <c r="E301" s="348"/>
      <c r="F301" s="348"/>
      <c r="G301" s="348"/>
      <c r="H301" s="348"/>
      <c r="I301" s="348"/>
      <c r="J301" s="348"/>
      <c r="K301" s="348"/>
      <c r="L301" s="348"/>
      <c r="M301" s="348"/>
      <c r="N301" s="348"/>
      <c r="O301" s="348"/>
      <c r="P301" s="348"/>
      <c r="Q301" s="348"/>
      <c r="R301" s="348"/>
      <c r="S301" s="348"/>
      <c r="T301" s="348"/>
      <c r="U301" s="348"/>
      <c r="V301" s="348"/>
      <c r="W301" s="348"/>
      <c r="X301" s="272"/>
      <c r="Y301" s="272"/>
      <c r="Z301" s="272"/>
      <c r="AA301" s="272"/>
      <c r="AB301" s="272"/>
      <c r="AC301" s="272"/>
      <c r="AD301" s="272"/>
      <c r="AE301" s="272"/>
      <c r="AF301" s="272"/>
      <c r="AG301" s="272"/>
      <c r="AH301" s="272"/>
      <c r="AI301" s="272"/>
      <c r="AJ301" s="272"/>
      <c r="AK301" s="272"/>
      <c r="AL301" s="272"/>
      <c r="AM301" s="272"/>
      <c r="AN301" s="272"/>
      <c r="AO301" s="272"/>
      <c r="AP301" s="272"/>
      <c r="AQ301" s="272"/>
      <c r="AR301" s="272"/>
      <c r="AS301" s="272"/>
      <c r="AT301" s="272"/>
      <c r="AU301" s="272"/>
      <c r="AV301" s="272"/>
      <c r="AW301" s="272"/>
      <c r="AX301" s="272"/>
      <c r="AY301" s="272"/>
      <c r="AZ301" s="272"/>
      <c r="BA301" s="272"/>
      <c r="BB301" s="272"/>
    </row>
    <row r="302" spans="1:54" ht="15.75" customHeight="1">
      <c r="A302" s="348"/>
      <c r="B302" s="348"/>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272"/>
      <c r="Y302" s="272"/>
      <c r="Z302" s="272"/>
      <c r="AA302" s="272"/>
      <c r="AB302" s="272"/>
      <c r="AC302" s="272"/>
      <c r="AD302" s="272"/>
      <c r="AE302" s="272"/>
      <c r="AF302" s="272"/>
      <c r="AG302" s="272"/>
      <c r="AH302" s="272"/>
      <c r="AI302" s="272"/>
      <c r="AJ302" s="272"/>
      <c r="AK302" s="272"/>
      <c r="AL302" s="272"/>
      <c r="AM302" s="272"/>
      <c r="AN302" s="272"/>
      <c r="AO302" s="272"/>
      <c r="AP302" s="272"/>
      <c r="AQ302" s="272"/>
      <c r="AR302" s="272"/>
      <c r="AS302" s="272"/>
      <c r="AT302" s="272"/>
      <c r="AU302" s="272"/>
      <c r="AV302" s="272"/>
      <c r="AW302" s="272"/>
      <c r="AX302" s="272"/>
      <c r="AY302" s="272"/>
      <c r="AZ302" s="272"/>
      <c r="BA302" s="272"/>
      <c r="BB302" s="272"/>
    </row>
    <row r="303" spans="1:54" ht="15.75" customHeight="1">
      <c r="A303" s="348"/>
      <c r="B303" s="348"/>
      <c r="C303" s="348"/>
      <c r="D303" s="348"/>
      <c r="E303" s="348"/>
      <c r="F303" s="348"/>
      <c r="G303" s="348"/>
      <c r="H303" s="348"/>
      <c r="I303" s="348"/>
      <c r="J303" s="348"/>
      <c r="K303" s="348"/>
      <c r="L303" s="348"/>
      <c r="M303" s="348"/>
      <c r="N303" s="348"/>
      <c r="O303" s="348"/>
      <c r="P303" s="348"/>
      <c r="Q303" s="348"/>
      <c r="R303" s="348"/>
      <c r="S303" s="348"/>
      <c r="T303" s="348"/>
      <c r="U303" s="348"/>
      <c r="V303" s="348"/>
      <c r="W303" s="348"/>
      <c r="X303" s="272"/>
      <c r="Y303" s="272"/>
      <c r="Z303" s="272"/>
      <c r="AA303" s="272"/>
      <c r="AB303" s="272"/>
      <c r="AC303" s="272"/>
      <c r="AD303" s="272"/>
      <c r="AE303" s="272"/>
      <c r="AF303" s="272"/>
      <c r="AG303" s="272"/>
      <c r="AH303" s="272"/>
      <c r="AI303" s="272"/>
      <c r="AJ303" s="272"/>
      <c r="AK303" s="272"/>
      <c r="AL303" s="272"/>
      <c r="AM303" s="272"/>
      <c r="AN303" s="272"/>
      <c r="AO303" s="272"/>
      <c r="AP303" s="272"/>
      <c r="AQ303" s="272"/>
      <c r="AR303" s="272"/>
      <c r="AS303" s="272"/>
      <c r="AT303" s="272"/>
      <c r="AU303" s="272"/>
      <c r="AV303" s="272"/>
      <c r="AW303" s="272"/>
      <c r="AX303" s="272"/>
      <c r="AY303" s="272"/>
      <c r="AZ303" s="272"/>
      <c r="BA303" s="272"/>
      <c r="BB303" s="272"/>
    </row>
    <row r="304" spans="1:54" ht="15.75" customHeight="1">
      <c r="A304" s="348"/>
      <c r="B304" s="348"/>
      <c r="C304" s="348"/>
      <c r="D304" s="348"/>
      <c r="E304" s="348"/>
      <c r="F304" s="348"/>
      <c r="G304" s="348"/>
      <c r="H304" s="348"/>
      <c r="I304" s="348"/>
      <c r="J304" s="348"/>
      <c r="K304" s="348"/>
      <c r="L304" s="348"/>
      <c r="M304" s="348"/>
      <c r="N304" s="348"/>
      <c r="O304" s="348"/>
      <c r="P304" s="348"/>
      <c r="Q304" s="348"/>
      <c r="R304" s="348"/>
      <c r="S304" s="348"/>
      <c r="T304" s="348"/>
      <c r="U304" s="348"/>
      <c r="V304" s="348"/>
      <c r="W304" s="348"/>
      <c r="X304" s="272"/>
      <c r="Y304" s="272"/>
      <c r="Z304" s="272"/>
      <c r="AA304" s="272"/>
      <c r="AB304" s="272"/>
      <c r="AC304" s="272"/>
      <c r="AD304" s="272"/>
      <c r="AE304" s="272"/>
      <c r="AF304" s="272"/>
      <c r="AG304" s="272"/>
      <c r="AH304" s="272"/>
      <c r="AI304" s="272"/>
      <c r="AJ304" s="272"/>
      <c r="AK304" s="272"/>
      <c r="AL304" s="272"/>
      <c r="AM304" s="272"/>
      <c r="AN304" s="272"/>
      <c r="AO304" s="272"/>
      <c r="AP304" s="272"/>
      <c r="AQ304" s="272"/>
      <c r="AR304" s="272"/>
      <c r="AS304" s="272"/>
      <c r="AT304" s="272"/>
      <c r="AU304" s="272"/>
      <c r="AV304" s="272"/>
      <c r="AW304" s="272"/>
      <c r="AX304" s="272"/>
      <c r="AY304" s="272"/>
      <c r="AZ304" s="272"/>
      <c r="BA304" s="272"/>
      <c r="BB304" s="272"/>
    </row>
    <row r="305" spans="1:54" ht="15.75" customHeight="1">
      <c r="A305" s="348"/>
      <c r="B305" s="348"/>
      <c r="C305" s="348"/>
      <c r="D305" s="348"/>
      <c r="E305" s="348"/>
      <c r="F305" s="348"/>
      <c r="G305" s="348"/>
      <c r="H305" s="348"/>
      <c r="I305" s="348"/>
      <c r="J305" s="348"/>
      <c r="K305" s="348"/>
      <c r="L305" s="348"/>
      <c r="M305" s="348"/>
      <c r="N305" s="348"/>
      <c r="O305" s="348"/>
      <c r="P305" s="348"/>
      <c r="Q305" s="348"/>
      <c r="R305" s="348"/>
      <c r="S305" s="348"/>
      <c r="T305" s="348"/>
      <c r="U305" s="348"/>
      <c r="V305" s="348"/>
      <c r="W305" s="348"/>
      <c r="X305" s="272"/>
      <c r="Y305" s="272"/>
      <c r="Z305" s="272"/>
      <c r="AA305" s="272"/>
      <c r="AB305" s="272"/>
      <c r="AC305" s="272"/>
      <c r="AD305" s="272"/>
      <c r="AE305" s="272"/>
      <c r="AF305" s="272"/>
      <c r="AG305" s="272"/>
      <c r="AH305" s="272"/>
      <c r="AI305" s="272"/>
      <c r="AJ305" s="272"/>
      <c r="AK305" s="272"/>
      <c r="AL305" s="272"/>
      <c r="AM305" s="272"/>
      <c r="AN305" s="272"/>
      <c r="AO305" s="272"/>
      <c r="AP305" s="272"/>
      <c r="AQ305" s="272"/>
      <c r="AR305" s="272"/>
      <c r="AS305" s="272"/>
      <c r="AT305" s="272"/>
      <c r="AU305" s="272"/>
      <c r="AV305" s="272"/>
      <c r="AW305" s="272"/>
      <c r="AX305" s="272"/>
      <c r="AY305" s="272"/>
      <c r="AZ305" s="272"/>
      <c r="BA305" s="272"/>
      <c r="BB305" s="272"/>
    </row>
    <row r="306" spans="1:54" ht="15.75" customHeight="1">
      <c r="A306" s="348"/>
      <c r="B306" s="348"/>
      <c r="C306" s="348"/>
      <c r="D306" s="348"/>
      <c r="E306" s="348"/>
      <c r="F306" s="348"/>
      <c r="G306" s="348"/>
      <c r="H306" s="348"/>
      <c r="I306" s="348"/>
      <c r="J306" s="348"/>
      <c r="K306" s="348"/>
      <c r="L306" s="348"/>
      <c r="M306" s="348"/>
      <c r="N306" s="348"/>
      <c r="O306" s="348"/>
      <c r="P306" s="348"/>
      <c r="Q306" s="348"/>
      <c r="R306" s="348"/>
      <c r="S306" s="348"/>
      <c r="T306" s="348"/>
      <c r="U306" s="348"/>
      <c r="V306" s="348"/>
      <c r="W306" s="348"/>
      <c r="X306" s="272"/>
      <c r="Y306" s="272"/>
      <c r="Z306" s="272"/>
      <c r="AA306" s="272"/>
      <c r="AB306" s="272"/>
      <c r="AC306" s="272"/>
      <c r="AD306" s="272"/>
      <c r="AE306" s="272"/>
      <c r="AF306" s="272"/>
      <c r="AG306" s="272"/>
      <c r="AH306" s="272"/>
      <c r="AI306" s="272"/>
      <c r="AJ306" s="272"/>
      <c r="AK306" s="272"/>
      <c r="AL306" s="272"/>
      <c r="AM306" s="272"/>
      <c r="AN306" s="272"/>
      <c r="AO306" s="272"/>
      <c r="AP306" s="272"/>
      <c r="AQ306" s="272"/>
      <c r="AR306" s="272"/>
      <c r="AS306" s="272"/>
      <c r="AT306" s="272"/>
      <c r="AU306" s="272"/>
      <c r="AV306" s="272"/>
      <c r="AW306" s="272"/>
      <c r="AX306" s="272"/>
      <c r="AY306" s="272"/>
      <c r="AZ306" s="272"/>
      <c r="BA306" s="272"/>
      <c r="BB306" s="272"/>
    </row>
    <row r="307" spans="1:54" ht="15.75" customHeight="1">
      <c r="A307" s="348"/>
      <c r="B307" s="348"/>
      <c r="C307" s="348"/>
      <c r="D307" s="348"/>
      <c r="E307" s="348"/>
      <c r="F307" s="348"/>
      <c r="G307" s="348"/>
      <c r="H307" s="348"/>
      <c r="I307" s="348"/>
      <c r="J307" s="348"/>
      <c r="K307" s="348"/>
      <c r="L307" s="348"/>
      <c r="M307" s="348"/>
      <c r="N307" s="348"/>
      <c r="O307" s="348"/>
      <c r="P307" s="348"/>
      <c r="Q307" s="348"/>
      <c r="R307" s="348"/>
      <c r="S307" s="348"/>
      <c r="T307" s="348"/>
      <c r="U307" s="348"/>
      <c r="V307" s="348"/>
      <c r="W307" s="348"/>
      <c r="X307" s="272"/>
      <c r="Y307" s="272"/>
      <c r="Z307" s="272"/>
      <c r="AA307" s="272"/>
      <c r="AB307" s="272"/>
      <c r="AC307" s="272"/>
      <c r="AD307" s="272"/>
      <c r="AE307" s="272"/>
      <c r="AF307" s="272"/>
      <c r="AG307" s="272"/>
      <c r="AH307" s="272"/>
      <c r="AI307" s="272"/>
      <c r="AJ307" s="272"/>
      <c r="AK307" s="272"/>
      <c r="AL307" s="272"/>
      <c r="AM307" s="272"/>
      <c r="AN307" s="272"/>
      <c r="AO307" s="272"/>
      <c r="AP307" s="272"/>
      <c r="AQ307" s="272"/>
      <c r="AR307" s="272"/>
      <c r="AS307" s="272"/>
      <c r="AT307" s="272"/>
      <c r="AU307" s="272"/>
      <c r="AV307" s="272"/>
      <c r="AW307" s="272"/>
      <c r="AX307" s="272"/>
      <c r="AY307" s="272"/>
      <c r="AZ307" s="272"/>
      <c r="BA307" s="272"/>
      <c r="BB307" s="272"/>
    </row>
    <row r="308" spans="1:54" ht="15.75" customHeight="1">
      <c r="A308" s="348"/>
      <c r="B308" s="348"/>
      <c r="C308" s="348"/>
      <c r="D308" s="348"/>
      <c r="E308" s="348"/>
      <c r="F308" s="348"/>
      <c r="G308" s="348"/>
      <c r="H308" s="348"/>
      <c r="I308" s="348"/>
      <c r="J308" s="348"/>
      <c r="K308" s="348"/>
      <c r="L308" s="348"/>
      <c r="M308" s="348"/>
      <c r="N308" s="348"/>
      <c r="O308" s="348"/>
      <c r="P308" s="348"/>
      <c r="Q308" s="348"/>
      <c r="R308" s="348"/>
      <c r="S308" s="348"/>
      <c r="T308" s="348"/>
      <c r="U308" s="348"/>
      <c r="V308" s="348"/>
      <c r="W308" s="348"/>
      <c r="X308" s="272"/>
      <c r="Y308" s="272"/>
      <c r="Z308" s="272"/>
      <c r="AA308" s="272"/>
      <c r="AB308" s="272"/>
      <c r="AC308" s="272"/>
      <c r="AD308" s="272"/>
      <c r="AE308" s="272"/>
      <c r="AF308" s="272"/>
      <c r="AG308" s="272"/>
      <c r="AH308" s="272"/>
      <c r="AI308" s="272"/>
      <c r="AJ308" s="272"/>
      <c r="AK308" s="272"/>
      <c r="AL308" s="272"/>
      <c r="AM308" s="272"/>
      <c r="AN308" s="272"/>
      <c r="AO308" s="272"/>
      <c r="AP308" s="272"/>
      <c r="AQ308" s="272"/>
      <c r="AR308" s="272"/>
      <c r="AS308" s="272"/>
      <c r="AT308" s="272"/>
      <c r="AU308" s="272"/>
      <c r="AV308" s="272"/>
      <c r="AW308" s="272"/>
      <c r="AX308" s="272"/>
      <c r="AY308" s="272"/>
      <c r="AZ308" s="272"/>
      <c r="BA308" s="272"/>
      <c r="BB308" s="272"/>
    </row>
    <row r="309" spans="1:54" ht="15.75" customHeight="1">
      <c r="A309" s="348"/>
      <c r="B309" s="348"/>
      <c r="C309" s="348"/>
      <c r="D309" s="348"/>
      <c r="E309" s="348"/>
      <c r="F309" s="348"/>
      <c r="G309" s="348"/>
      <c r="H309" s="348"/>
      <c r="I309" s="348"/>
      <c r="J309" s="348"/>
      <c r="K309" s="348"/>
      <c r="L309" s="348"/>
      <c r="M309" s="348"/>
      <c r="N309" s="348"/>
      <c r="O309" s="348"/>
      <c r="P309" s="348"/>
      <c r="Q309" s="348"/>
      <c r="R309" s="348"/>
      <c r="S309" s="348"/>
      <c r="T309" s="348"/>
      <c r="U309" s="348"/>
      <c r="V309" s="348"/>
      <c r="W309" s="348"/>
      <c r="X309" s="272"/>
      <c r="Y309" s="272"/>
      <c r="Z309" s="272"/>
      <c r="AA309" s="272"/>
      <c r="AB309" s="272"/>
      <c r="AC309" s="272"/>
      <c r="AD309" s="272"/>
      <c r="AE309" s="272"/>
      <c r="AF309" s="272"/>
      <c r="AG309" s="272"/>
      <c r="AH309" s="272"/>
      <c r="AI309" s="272"/>
      <c r="AJ309" s="272"/>
      <c r="AK309" s="272"/>
      <c r="AL309" s="272"/>
      <c r="AM309" s="272"/>
      <c r="AN309" s="272"/>
      <c r="AO309" s="272"/>
      <c r="AP309" s="272"/>
      <c r="AQ309" s="272"/>
      <c r="AR309" s="272"/>
      <c r="AS309" s="272"/>
      <c r="AT309" s="272"/>
      <c r="AU309" s="272"/>
      <c r="AV309" s="272"/>
      <c r="AW309" s="272"/>
      <c r="AX309" s="272"/>
      <c r="AY309" s="272"/>
      <c r="AZ309" s="272"/>
      <c r="BA309" s="272"/>
      <c r="BB309" s="272"/>
    </row>
    <row r="310" spans="1:54" ht="15.75" customHeight="1">
      <c r="A310" s="348"/>
      <c r="B310" s="348"/>
      <c r="C310" s="348"/>
      <c r="D310" s="348"/>
      <c r="E310" s="348"/>
      <c r="F310" s="348"/>
      <c r="G310" s="348"/>
      <c r="H310" s="348"/>
      <c r="I310" s="348"/>
      <c r="J310" s="348"/>
      <c r="K310" s="348"/>
      <c r="L310" s="348"/>
      <c r="M310" s="348"/>
      <c r="N310" s="348"/>
      <c r="O310" s="348"/>
      <c r="P310" s="348"/>
      <c r="Q310" s="348"/>
      <c r="R310" s="348"/>
      <c r="S310" s="348"/>
      <c r="T310" s="348"/>
      <c r="U310" s="348"/>
      <c r="V310" s="348"/>
      <c r="W310" s="348"/>
      <c r="X310" s="272"/>
      <c r="Y310" s="272"/>
      <c r="Z310" s="272"/>
      <c r="AA310" s="272"/>
      <c r="AB310" s="272"/>
      <c r="AC310" s="272"/>
      <c r="AD310" s="272"/>
      <c r="AE310" s="272"/>
      <c r="AF310" s="272"/>
      <c r="AG310" s="272"/>
      <c r="AH310" s="272"/>
      <c r="AI310" s="272"/>
      <c r="AJ310" s="272"/>
      <c r="AK310" s="272"/>
      <c r="AL310" s="272"/>
      <c r="AM310" s="272"/>
      <c r="AN310" s="272"/>
      <c r="AO310" s="272"/>
      <c r="AP310" s="272"/>
      <c r="AQ310" s="272"/>
      <c r="AR310" s="272"/>
      <c r="AS310" s="272"/>
      <c r="AT310" s="272"/>
      <c r="AU310" s="272"/>
      <c r="AV310" s="272"/>
      <c r="AW310" s="272"/>
      <c r="AX310" s="272"/>
      <c r="AY310" s="272"/>
      <c r="AZ310" s="272"/>
      <c r="BA310" s="272"/>
      <c r="BB310" s="272"/>
    </row>
    <row r="311" spans="1:54" ht="15.75" customHeight="1">
      <c r="A311" s="348"/>
      <c r="B311" s="348"/>
      <c r="C311" s="348"/>
      <c r="D311" s="348"/>
      <c r="E311" s="348"/>
      <c r="F311" s="348"/>
      <c r="G311" s="348"/>
      <c r="H311" s="348"/>
      <c r="I311" s="348"/>
      <c r="J311" s="348"/>
      <c r="K311" s="348"/>
      <c r="L311" s="348"/>
      <c r="M311" s="348"/>
      <c r="N311" s="348"/>
      <c r="O311" s="348"/>
      <c r="P311" s="348"/>
      <c r="Q311" s="348"/>
      <c r="R311" s="348"/>
      <c r="S311" s="348"/>
      <c r="T311" s="348"/>
      <c r="U311" s="348"/>
      <c r="V311" s="348"/>
      <c r="W311" s="348"/>
      <c r="X311" s="272"/>
      <c r="Y311" s="272"/>
      <c r="Z311" s="272"/>
      <c r="AA311" s="272"/>
      <c r="AB311" s="272"/>
      <c r="AC311" s="272"/>
      <c r="AD311" s="272"/>
      <c r="AE311" s="272"/>
      <c r="AF311" s="272"/>
      <c r="AG311" s="272"/>
      <c r="AH311" s="272"/>
      <c r="AI311" s="272"/>
      <c r="AJ311" s="272"/>
      <c r="AK311" s="272"/>
      <c r="AL311" s="272"/>
      <c r="AM311" s="272"/>
      <c r="AN311" s="272"/>
      <c r="AO311" s="272"/>
      <c r="AP311" s="272"/>
      <c r="AQ311" s="272"/>
      <c r="AR311" s="272"/>
      <c r="AS311" s="272"/>
      <c r="AT311" s="272"/>
      <c r="AU311" s="272"/>
      <c r="AV311" s="272"/>
      <c r="AW311" s="272"/>
      <c r="AX311" s="272"/>
      <c r="AY311" s="272"/>
      <c r="AZ311" s="272"/>
      <c r="BA311" s="272"/>
      <c r="BB311" s="272"/>
    </row>
    <row r="312" spans="1:54" ht="15.75" customHeight="1">
      <c r="A312" s="348"/>
      <c r="B312" s="348"/>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272"/>
      <c r="Y312" s="272"/>
      <c r="Z312" s="272"/>
      <c r="AA312" s="272"/>
      <c r="AB312" s="272"/>
      <c r="AC312" s="272"/>
      <c r="AD312" s="272"/>
      <c r="AE312" s="272"/>
      <c r="AF312" s="272"/>
      <c r="AG312" s="272"/>
      <c r="AH312" s="272"/>
      <c r="AI312" s="272"/>
      <c r="AJ312" s="272"/>
      <c r="AK312" s="272"/>
      <c r="AL312" s="272"/>
      <c r="AM312" s="272"/>
      <c r="AN312" s="272"/>
      <c r="AO312" s="272"/>
      <c r="AP312" s="272"/>
      <c r="AQ312" s="272"/>
      <c r="AR312" s="272"/>
      <c r="AS312" s="272"/>
      <c r="AT312" s="272"/>
      <c r="AU312" s="272"/>
      <c r="AV312" s="272"/>
      <c r="AW312" s="272"/>
      <c r="AX312" s="272"/>
      <c r="AY312" s="272"/>
      <c r="AZ312" s="272"/>
      <c r="BA312" s="272"/>
      <c r="BB312" s="272"/>
    </row>
    <row r="313" spans="1:54" ht="15.75" customHeight="1">
      <c r="A313" s="348"/>
      <c r="B313" s="348"/>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272"/>
      <c r="Y313" s="272"/>
      <c r="Z313" s="272"/>
      <c r="AA313" s="272"/>
      <c r="AB313" s="272"/>
      <c r="AC313" s="272"/>
      <c r="AD313" s="272"/>
      <c r="AE313" s="272"/>
      <c r="AF313" s="272"/>
      <c r="AG313" s="272"/>
      <c r="AH313" s="272"/>
      <c r="AI313" s="272"/>
      <c r="AJ313" s="272"/>
      <c r="AK313" s="272"/>
      <c r="AL313" s="272"/>
      <c r="AM313" s="272"/>
      <c r="AN313" s="272"/>
      <c r="AO313" s="272"/>
      <c r="AP313" s="272"/>
      <c r="AQ313" s="272"/>
      <c r="AR313" s="272"/>
      <c r="AS313" s="272"/>
      <c r="AT313" s="272"/>
      <c r="AU313" s="272"/>
      <c r="AV313" s="272"/>
      <c r="AW313" s="272"/>
      <c r="AX313" s="272"/>
      <c r="AY313" s="272"/>
      <c r="AZ313" s="272"/>
      <c r="BA313" s="272"/>
      <c r="BB313" s="272"/>
    </row>
    <row r="314" spans="1:54" ht="15.75" customHeight="1">
      <c r="A314" s="348"/>
      <c r="B314" s="348"/>
      <c r="C314" s="348"/>
      <c r="D314" s="348"/>
      <c r="E314" s="348"/>
      <c r="F314" s="348"/>
      <c r="G314" s="348"/>
      <c r="H314" s="348"/>
      <c r="I314" s="348"/>
      <c r="J314" s="348"/>
      <c r="K314" s="348"/>
      <c r="L314" s="348"/>
      <c r="M314" s="348"/>
      <c r="N314" s="348"/>
      <c r="O314" s="348"/>
      <c r="P314" s="348"/>
      <c r="Q314" s="348"/>
      <c r="R314" s="348"/>
      <c r="S314" s="348"/>
      <c r="T314" s="348"/>
      <c r="U314" s="348"/>
      <c r="V314" s="348"/>
      <c r="W314" s="348"/>
      <c r="X314" s="272"/>
      <c r="Y314" s="272"/>
      <c r="Z314" s="272"/>
      <c r="AA314" s="272"/>
      <c r="AB314" s="272"/>
      <c r="AC314" s="272"/>
      <c r="AD314" s="272"/>
      <c r="AE314" s="272"/>
      <c r="AF314" s="272"/>
      <c r="AG314" s="272"/>
      <c r="AH314" s="272"/>
      <c r="AI314" s="272"/>
      <c r="AJ314" s="272"/>
      <c r="AK314" s="272"/>
      <c r="AL314" s="272"/>
      <c r="AM314" s="272"/>
      <c r="AN314" s="272"/>
      <c r="AO314" s="272"/>
      <c r="AP314" s="272"/>
      <c r="AQ314" s="272"/>
      <c r="AR314" s="272"/>
      <c r="AS314" s="272"/>
      <c r="AT314" s="272"/>
      <c r="AU314" s="272"/>
      <c r="AV314" s="272"/>
      <c r="AW314" s="272"/>
      <c r="AX314" s="272"/>
      <c r="AY314" s="272"/>
      <c r="AZ314" s="272"/>
      <c r="BA314" s="272"/>
      <c r="BB314" s="272"/>
    </row>
    <row r="315" spans="1:54" ht="15.75" customHeight="1">
      <c r="A315" s="348"/>
      <c r="B315" s="348"/>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272"/>
      <c r="Y315" s="272"/>
      <c r="Z315" s="272"/>
      <c r="AA315" s="272"/>
      <c r="AB315" s="272"/>
      <c r="AC315" s="272"/>
      <c r="AD315" s="272"/>
      <c r="AE315" s="272"/>
      <c r="AF315" s="272"/>
      <c r="AG315" s="272"/>
      <c r="AH315" s="272"/>
      <c r="AI315" s="272"/>
      <c r="AJ315" s="272"/>
      <c r="AK315" s="272"/>
      <c r="AL315" s="272"/>
      <c r="AM315" s="272"/>
      <c r="AN315" s="272"/>
      <c r="AO315" s="272"/>
      <c r="AP315" s="272"/>
      <c r="AQ315" s="272"/>
      <c r="AR315" s="272"/>
      <c r="AS315" s="272"/>
      <c r="AT315" s="272"/>
      <c r="AU315" s="272"/>
      <c r="AV315" s="272"/>
      <c r="AW315" s="272"/>
      <c r="AX315" s="272"/>
      <c r="AY315" s="272"/>
      <c r="AZ315" s="272"/>
      <c r="BA315" s="272"/>
      <c r="BB315" s="272"/>
    </row>
    <row r="316" spans="1:54" ht="15.75" customHeight="1">
      <c r="A316" s="348"/>
      <c r="B316" s="348"/>
      <c r="C316" s="348"/>
      <c r="D316" s="348"/>
      <c r="E316" s="348"/>
      <c r="F316" s="348"/>
      <c r="G316" s="348"/>
      <c r="H316" s="348"/>
      <c r="I316" s="348"/>
      <c r="J316" s="348"/>
      <c r="K316" s="348"/>
      <c r="L316" s="348"/>
      <c r="M316" s="348"/>
      <c r="N316" s="348"/>
      <c r="O316" s="348"/>
      <c r="P316" s="348"/>
      <c r="Q316" s="348"/>
      <c r="R316" s="348"/>
      <c r="S316" s="348"/>
      <c r="T316" s="348"/>
      <c r="U316" s="348"/>
      <c r="V316" s="348"/>
      <c r="W316" s="348"/>
      <c r="X316" s="272"/>
      <c r="Y316" s="272"/>
      <c r="Z316" s="272"/>
      <c r="AA316" s="272"/>
      <c r="AB316" s="272"/>
      <c r="AC316" s="272"/>
      <c r="AD316" s="272"/>
      <c r="AE316" s="272"/>
      <c r="AF316" s="272"/>
      <c r="AG316" s="272"/>
      <c r="AH316" s="272"/>
      <c r="AI316" s="272"/>
      <c r="AJ316" s="272"/>
      <c r="AK316" s="272"/>
      <c r="AL316" s="272"/>
      <c r="AM316" s="272"/>
      <c r="AN316" s="272"/>
      <c r="AO316" s="272"/>
      <c r="AP316" s="272"/>
      <c r="AQ316" s="272"/>
      <c r="AR316" s="272"/>
      <c r="AS316" s="272"/>
      <c r="AT316" s="272"/>
      <c r="AU316" s="272"/>
      <c r="AV316" s="272"/>
      <c r="AW316" s="272"/>
      <c r="AX316" s="272"/>
      <c r="AY316" s="272"/>
      <c r="AZ316" s="272"/>
      <c r="BA316" s="272"/>
      <c r="BB316" s="272"/>
    </row>
    <row r="317" spans="1:54" ht="15.75" customHeight="1">
      <c r="A317" s="348"/>
      <c r="B317" s="348"/>
      <c r="C317" s="348"/>
      <c r="D317" s="348"/>
      <c r="E317" s="348"/>
      <c r="F317" s="348"/>
      <c r="G317" s="348"/>
      <c r="H317" s="348"/>
      <c r="I317" s="348"/>
      <c r="J317" s="348"/>
      <c r="K317" s="348"/>
      <c r="L317" s="348"/>
      <c r="M317" s="348"/>
      <c r="N317" s="348"/>
      <c r="O317" s="348"/>
      <c r="P317" s="348"/>
      <c r="Q317" s="348"/>
      <c r="R317" s="348"/>
      <c r="S317" s="348"/>
      <c r="T317" s="348"/>
      <c r="U317" s="348"/>
      <c r="V317" s="348"/>
      <c r="W317" s="348"/>
      <c r="X317" s="272"/>
      <c r="Y317" s="272"/>
      <c r="Z317" s="272"/>
      <c r="AA317" s="272"/>
      <c r="AB317" s="272"/>
      <c r="AC317" s="272"/>
      <c r="AD317" s="272"/>
      <c r="AE317" s="272"/>
      <c r="AF317" s="272"/>
      <c r="AG317" s="272"/>
      <c r="AH317" s="272"/>
      <c r="AI317" s="272"/>
      <c r="AJ317" s="272"/>
      <c r="AK317" s="272"/>
      <c r="AL317" s="272"/>
      <c r="AM317" s="272"/>
      <c r="AN317" s="272"/>
      <c r="AO317" s="272"/>
      <c r="AP317" s="272"/>
      <c r="AQ317" s="272"/>
      <c r="AR317" s="272"/>
      <c r="AS317" s="272"/>
      <c r="AT317" s="272"/>
      <c r="AU317" s="272"/>
      <c r="AV317" s="272"/>
      <c r="AW317" s="272"/>
      <c r="AX317" s="272"/>
      <c r="AY317" s="272"/>
      <c r="AZ317" s="272"/>
      <c r="BA317" s="272"/>
      <c r="BB317" s="272"/>
    </row>
    <row r="318" spans="1:54" ht="15.75" customHeight="1">
      <c r="A318" s="348"/>
      <c r="B318" s="348"/>
      <c r="C318" s="348"/>
      <c r="D318" s="348"/>
      <c r="E318" s="348"/>
      <c r="F318" s="348"/>
      <c r="G318" s="348"/>
      <c r="H318" s="348"/>
      <c r="I318" s="348"/>
      <c r="J318" s="348"/>
      <c r="K318" s="348"/>
      <c r="L318" s="348"/>
      <c r="M318" s="348"/>
      <c r="N318" s="348"/>
      <c r="O318" s="348"/>
      <c r="P318" s="348"/>
      <c r="Q318" s="348"/>
      <c r="R318" s="348"/>
      <c r="S318" s="348"/>
      <c r="T318" s="348"/>
      <c r="U318" s="348"/>
      <c r="V318" s="348"/>
      <c r="W318" s="348"/>
      <c r="X318" s="272"/>
      <c r="Y318" s="272"/>
      <c r="Z318" s="272"/>
      <c r="AA318" s="272"/>
      <c r="AB318" s="272"/>
      <c r="AC318" s="272"/>
      <c r="AD318" s="272"/>
      <c r="AE318" s="272"/>
      <c r="AF318" s="272"/>
      <c r="AG318" s="272"/>
      <c r="AH318" s="272"/>
      <c r="AI318" s="272"/>
      <c r="AJ318" s="272"/>
      <c r="AK318" s="272"/>
      <c r="AL318" s="272"/>
      <c r="AM318" s="272"/>
      <c r="AN318" s="272"/>
      <c r="AO318" s="272"/>
      <c r="AP318" s="272"/>
      <c r="AQ318" s="272"/>
      <c r="AR318" s="272"/>
      <c r="AS318" s="272"/>
      <c r="AT318" s="272"/>
      <c r="AU318" s="272"/>
      <c r="AV318" s="272"/>
      <c r="AW318" s="272"/>
      <c r="AX318" s="272"/>
      <c r="AY318" s="272"/>
      <c r="AZ318" s="272"/>
      <c r="BA318" s="272"/>
      <c r="BB318" s="272"/>
    </row>
    <row r="319" spans="1:54" ht="15.75" customHeight="1">
      <c r="A319" s="348"/>
      <c r="B319" s="348"/>
      <c r="C319" s="348"/>
      <c r="D319" s="348"/>
      <c r="E319" s="348"/>
      <c r="F319" s="348"/>
      <c r="G319" s="348"/>
      <c r="H319" s="348"/>
      <c r="I319" s="348"/>
      <c r="J319" s="348"/>
      <c r="K319" s="348"/>
      <c r="L319" s="348"/>
      <c r="M319" s="348"/>
      <c r="N319" s="348"/>
      <c r="O319" s="348"/>
      <c r="P319" s="348"/>
      <c r="Q319" s="348"/>
      <c r="R319" s="348"/>
      <c r="S319" s="348"/>
      <c r="T319" s="348"/>
      <c r="U319" s="348"/>
      <c r="V319" s="348"/>
      <c r="W319" s="348"/>
      <c r="X319" s="272"/>
      <c r="Y319" s="272"/>
      <c r="Z319" s="272"/>
      <c r="AA319" s="272"/>
      <c r="AB319" s="272"/>
      <c r="AC319" s="272"/>
      <c r="AD319" s="272"/>
      <c r="AE319" s="272"/>
      <c r="AF319" s="272"/>
      <c r="AG319" s="272"/>
      <c r="AH319" s="272"/>
      <c r="AI319" s="272"/>
      <c r="AJ319" s="272"/>
      <c r="AK319" s="272"/>
      <c r="AL319" s="272"/>
      <c r="AM319" s="272"/>
      <c r="AN319" s="272"/>
      <c r="AO319" s="272"/>
      <c r="AP319" s="272"/>
      <c r="AQ319" s="272"/>
      <c r="AR319" s="272"/>
      <c r="AS319" s="272"/>
      <c r="AT319" s="272"/>
      <c r="AU319" s="272"/>
      <c r="AV319" s="272"/>
      <c r="AW319" s="272"/>
      <c r="AX319" s="272"/>
      <c r="AY319" s="272"/>
      <c r="AZ319" s="272"/>
      <c r="BA319" s="272"/>
      <c r="BB319" s="272"/>
    </row>
    <row r="320" spans="1:54" ht="15.75" customHeight="1">
      <c r="A320" s="348"/>
      <c r="B320" s="348"/>
      <c r="C320" s="348"/>
      <c r="D320" s="348"/>
      <c r="E320" s="348"/>
      <c r="F320" s="348"/>
      <c r="G320" s="348"/>
      <c r="H320" s="348"/>
      <c r="I320" s="348"/>
      <c r="J320" s="348"/>
      <c r="K320" s="348"/>
      <c r="L320" s="348"/>
      <c r="M320" s="348"/>
      <c r="N320" s="348"/>
      <c r="O320" s="348"/>
      <c r="P320" s="348"/>
      <c r="Q320" s="348"/>
      <c r="R320" s="348"/>
      <c r="S320" s="348"/>
      <c r="T320" s="348"/>
      <c r="U320" s="348"/>
      <c r="V320" s="348"/>
      <c r="W320" s="348"/>
      <c r="X320" s="272"/>
      <c r="Y320" s="272"/>
      <c r="Z320" s="272"/>
      <c r="AA320" s="272"/>
      <c r="AB320" s="272"/>
      <c r="AC320" s="272"/>
      <c r="AD320" s="272"/>
      <c r="AE320" s="272"/>
      <c r="AF320" s="272"/>
      <c r="AG320" s="272"/>
      <c r="AH320" s="272"/>
      <c r="AI320" s="272"/>
      <c r="AJ320" s="272"/>
      <c r="AK320" s="272"/>
      <c r="AL320" s="272"/>
      <c r="AM320" s="272"/>
      <c r="AN320" s="272"/>
      <c r="AO320" s="272"/>
      <c r="AP320" s="272"/>
      <c r="AQ320" s="272"/>
      <c r="AR320" s="272"/>
      <c r="AS320" s="272"/>
      <c r="AT320" s="272"/>
      <c r="AU320" s="272"/>
      <c r="AV320" s="272"/>
      <c r="AW320" s="272"/>
      <c r="AX320" s="272"/>
      <c r="AY320" s="272"/>
      <c r="AZ320" s="272"/>
      <c r="BA320" s="272"/>
      <c r="BB320" s="272"/>
    </row>
    <row r="321" spans="1:54" ht="15.75" customHeight="1">
      <c r="A321" s="348"/>
      <c r="B321" s="348"/>
      <c r="C321" s="348"/>
      <c r="D321" s="348"/>
      <c r="E321" s="348"/>
      <c r="F321" s="348"/>
      <c r="G321" s="348"/>
      <c r="H321" s="348"/>
      <c r="I321" s="348"/>
      <c r="J321" s="348"/>
      <c r="K321" s="348"/>
      <c r="L321" s="348"/>
      <c r="M321" s="348"/>
      <c r="N321" s="348"/>
      <c r="O321" s="348"/>
      <c r="P321" s="348"/>
      <c r="Q321" s="348"/>
      <c r="R321" s="348"/>
      <c r="S321" s="348"/>
      <c r="T321" s="348"/>
      <c r="U321" s="348"/>
      <c r="V321" s="348"/>
      <c r="W321" s="348"/>
      <c r="X321" s="272"/>
      <c r="Y321" s="272"/>
      <c r="Z321" s="272"/>
      <c r="AA321" s="272"/>
      <c r="AB321" s="272"/>
      <c r="AC321" s="272"/>
      <c r="AD321" s="272"/>
      <c r="AE321" s="272"/>
      <c r="AF321" s="272"/>
      <c r="AG321" s="272"/>
      <c r="AH321" s="272"/>
      <c r="AI321" s="272"/>
      <c r="AJ321" s="272"/>
      <c r="AK321" s="272"/>
      <c r="AL321" s="272"/>
      <c r="AM321" s="272"/>
      <c r="AN321" s="272"/>
      <c r="AO321" s="272"/>
      <c r="AP321" s="272"/>
      <c r="AQ321" s="272"/>
      <c r="AR321" s="272"/>
      <c r="AS321" s="272"/>
      <c r="AT321" s="272"/>
      <c r="AU321" s="272"/>
      <c r="AV321" s="272"/>
      <c r="AW321" s="272"/>
      <c r="AX321" s="272"/>
      <c r="AY321" s="272"/>
      <c r="AZ321" s="272"/>
      <c r="BA321" s="272"/>
      <c r="BB321" s="272"/>
    </row>
    <row r="322" spans="1:54" ht="15.75" customHeight="1">
      <c r="A322" s="348"/>
      <c r="B322" s="348"/>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272"/>
      <c r="Y322" s="272"/>
      <c r="Z322" s="272"/>
      <c r="AA322" s="272"/>
      <c r="AB322" s="272"/>
      <c r="AC322" s="272"/>
      <c r="AD322" s="272"/>
      <c r="AE322" s="272"/>
      <c r="AF322" s="272"/>
      <c r="AG322" s="272"/>
      <c r="AH322" s="272"/>
      <c r="AI322" s="272"/>
      <c r="AJ322" s="272"/>
      <c r="AK322" s="272"/>
      <c r="AL322" s="272"/>
      <c r="AM322" s="272"/>
      <c r="AN322" s="272"/>
      <c r="AO322" s="272"/>
      <c r="AP322" s="272"/>
      <c r="AQ322" s="272"/>
      <c r="AR322" s="272"/>
      <c r="AS322" s="272"/>
      <c r="AT322" s="272"/>
      <c r="AU322" s="272"/>
      <c r="AV322" s="272"/>
      <c r="AW322" s="272"/>
      <c r="AX322" s="272"/>
      <c r="AY322" s="272"/>
      <c r="AZ322" s="272"/>
      <c r="BA322" s="272"/>
      <c r="BB322" s="272"/>
    </row>
    <row r="323" spans="1:54" ht="15.75" customHeight="1">
      <c r="A323" s="348"/>
      <c r="B323" s="348"/>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272"/>
      <c r="Y323" s="272"/>
      <c r="Z323" s="272"/>
      <c r="AA323" s="272"/>
      <c r="AB323" s="272"/>
      <c r="AC323" s="272"/>
      <c r="AD323" s="272"/>
      <c r="AE323" s="272"/>
      <c r="AF323" s="272"/>
      <c r="AG323" s="272"/>
      <c r="AH323" s="272"/>
      <c r="AI323" s="272"/>
      <c r="AJ323" s="272"/>
      <c r="AK323" s="272"/>
      <c r="AL323" s="272"/>
      <c r="AM323" s="272"/>
      <c r="AN323" s="272"/>
      <c r="AO323" s="272"/>
      <c r="AP323" s="272"/>
      <c r="AQ323" s="272"/>
      <c r="AR323" s="272"/>
      <c r="AS323" s="272"/>
      <c r="AT323" s="272"/>
      <c r="AU323" s="272"/>
      <c r="AV323" s="272"/>
      <c r="AW323" s="272"/>
      <c r="AX323" s="272"/>
      <c r="AY323" s="272"/>
      <c r="AZ323" s="272"/>
      <c r="BA323" s="272"/>
      <c r="BB323" s="272"/>
    </row>
    <row r="324" spans="1:54" ht="15.75" customHeight="1">
      <c r="A324" s="348"/>
      <c r="B324" s="348"/>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272"/>
      <c r="Y324" s="272"/>
      <c r="Z324" s="272"/>
      <c r="AA324" s="272"/>
      <c r="AB324" s="272"/>
      <c r="AC324" s="272"/>
      <c r="AD324" s="272"/>
      <c r="AE324" s="272"/>
      <c r="AF324" s="272"/>
      <c r="AG324" s="272"/>
      <c r="AH324" s="272"/>
      <c r="AI324" s="272"/>
      <c r="AJ324" s="272"/>
      <c r="AK324" s="272"/>
      <c r="AL324" s="272"/>
      <c r="AM324" s="272"/>
      <c r="AN324" s="272"/>
      <c r="AO324" s="272"/>
      <c r="AP324" s="272"/>
      <c r="AQ324" s="272"/>
      <c r="AR324" s="272"/>
      <c r="AS324" s="272"/>
      <c r="AT324" s="272"/>
      <c r="AU324" s="272"/>
      <c r="AV324" s="272"/>
      <c r="AW324" s="272"/>
      <c r="AX324" s="272"/>
      <c r="AY324" s="272"/>
      <c r="AZ324" s="272"/>
      <c r="BA324" s="272"/>
      <c r="BB324" s="272"/>
    </row>
    <row r="325" spans="1:54" ht="15.75" customHeight="1">
      <c r="A325" s="348"/>
      <c r="B325" s="348"/>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272"/>
      <c r="Y325" s="272"/>
      <c r="Z325" s="272"/>
      <c r="AA325" s="272"/>
      <c r="AB325" s="272"/>
      <c r="AC325" s="272"/>
      <c r="AD325" s="272"/>
      <c r="AE325" s="272"/>
      <c r="AF325" s="272"/>
      <c r="AG325" s="272"/>
      <c r="AH325" s="272"/>
      <c r="AI325" s="272"/>
      <c r="AJ325" s="272"/>
      <c r="AK325" s="272"/>
      <c r="AL325" s="272"/>
      <c r="AM325" s="272"/>
      <c r="AN325" s="272"/>
      <c r="AO325" s="272"/>
      <c r="AP325" s="272"/>
      <c r="AQ325" s="272"/>
      <c r="AR325" s="272"/>
      <c r="AS325" s="272"/>
      <c r="AT325" s="272"/>
      <c r="AU325" s="272"/>
      <c r="AV325" s="272"/>
      <c r="AW325" s="272"/>
      <c r="AX325" s="272"/>
      <c r="AY325" s="272"/>
      <c r="AZ325" s="272"/>
      <c r="BA325" s="272"/>
      <c r="BB325" s="272"/>
    </row>
    <row r="326" spans="1:54" ht="15.75" customHeight="1">
      <c r="A326" s="348"/>
      <c r="B326" s="348"/>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272"/>
      <c r="Y326" s="272"/>
      <c r="Z326" s="272"/>
      <c r="AA326" s="272"/>
      <c r="AB326" s="272"/>
      <c r="AC326" s="272"/>
      <c r="AD326" s="272"/>
      <c r="AE326" s="272"/>
      <c r="AF326" s="272"/>
      <c r="AG326" s="272"/>
      <c r="AH326" s="272"/>
      <c r="AI326" s="272"/>
      <c r="AJ326" s="272"/>
      <c r="AK326" s="272"/>
      <c r="AL326" s="272"/>
      <c r="AM326" s="272"/>
      <c r="AN326" s="272"/>
      <c r="AO326" s="272"/>
      <c r="AP326" s="272"/>
      <c r="AQ326" s="272"/>
      <c r="AR326" s="272"/>
      <c r="AS326" s="272"/>
      <c r="AT326" s="272"/>
      <c r="AU326" s="272"/>
      <c r="AV326" s="272"/>
      <c r="AW326" s="272"/>
      <c r="AX326" s="272"/>
      <c r="AY326" s="272"/>
      <c r="AZ326" s="272"/>
      <c r="BA326" s="272"/>
      <c r="BB326" s="272"/>
    </row>
    <row r="327" spans="1:54" ht="15.75" customHeight="1">
      <c r="A327" s="348"/>
      <c r="B327" s="348"/>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272"/>
      <c r="Y327" s="272"/>
      <c r="Z327" s="272"/>
      <c r="AA327" s="272"/>
      <c r="AB327" s="272"/>
      <c r="AC327" s="272"/>
      <c r="AD327" s="272"/>
      <c r="AE327" s="272"/>
      <c r="AF327" s="272"/>
      <c r="AG327" s="272"/>
      <c r="AH327" s="272"/>
      <c r="AI327" s="272"/>
      <c r="AJ327" s="272"/>
      <c r="AK327" s="272"/>
      <c r="AL327" s="272"/>
      <c r="AM327" s="272"/>
      <c r="AN327" s="272"/>
      <c r="AO327" s="272"/>
      <c r="AP327" s="272"/>
      <c r="AQ327" s="272"/>
      <c r="AR327" s="272"/>
      <c r="AS327" s="272"/>
      <c r="AT327" s="272"/>
      <c r="AU327" s="272"/>
      <c r="AV327" s="272"/>
      <c r="AW327" s="272"/>
      <c r="AX327" s="272"/>
      <c r="AY327" s="272"/>
      <c r="AZ327" s="272"/>
      <c r="BA327" s="272"/>
      <c r="BB327" s="272"/>
    </row>
    <row r="328" spans="1:54" ht="15.75" customHeight="1">
      <c r="A328" s="348"/>
      <c r="B328" s="348"/>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272"/>
      <c r="Y328" s="272"/>
      <c r="Z328" s="272"/>
      <c r="AA328" s="272"/>
      <c r="AB328" s="272"/>
      <c r="AC328" s="272"/>
      <c r="AD328" s="272"/>
      <c r="AE328" s="272"/>
      <c r="AF328" s="272"/>
      <c r="AG328" s="272"/>
      <c r="AH328" s="272"/>
      <c r="AI328" s="272"/>
      <c r="AJ328" s="272"/>
      <c r="AK328" s="272"/>
      <c r="AL328" s="272"/>
      <c r="AM328" s="272"/>
      <c r="AN328" s="272"/>
      <c r="AO328" s="272"/>
      <c r="AP328" s="272"/>
      <c r="AQ328" s="272"/>
      <c r="AR328" s="272"/>
      <c r="AS328" s="272"/>
      <c r="AT328" s="272"/>
      <c r="AU328" s="272"/>
      <c r="AV328" s="272"/>
      <c r="AW328" s="272"/>
      <c r="AX328" s="272"/>
      <c r="AY328" s="272"/>
      <c r="AZ328" s="272"/>
      <c r="BA328" s="272"/>
      <c r="BB328" s="272"/>
    </row>
    <row r="329" spans="1:54" ht="15.75" customHeight="1">
      <c r="A329" s="348"/>
      <c r="B329" s="348"/>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272"/>
      <c r="Y329" s="272"/>
      <c r="Z329" s="272"/>
      <c r="AA329" s="272"/>
      <c r="AB329" s="272"/>
      <c r="AC329" s="272"/>
      <c r="AD329" s="272"/>
      <c r="AE329" s="272"/>
      <c r="AF329" s="272"/>
      <c r="AG329" s="272"/>
      <c r="AH329" s="272"/>
      <c r="AI329" s="272"/>
      <c r="AJ329" s="272"/>
      <c r="AK329" s="272"/>
      <c r="AL329" s="272"/>
      <c r="AM329" s="272"/>
      <c r="AN329" s="272"/>
      <c r="AO329" s="272"/>
      <c r="AP329" s="272"/>
      <c r="AQ329" s="272"/>
      <c r="AR329" s="272"/>
      <c r="AS329" s="272"/>
      <c r="AT329" s="272"/>
      <c r="AU329" s="272"/>
      <c r="AV329" s="272"/>
      <c r="AW329" s="272"/>
      <c r="AX329" s="272"/>
      <c r="AY329" s="272"/>
      <c r="AZ329" s="272"/>
      <c r="BA329" s="272"/>
      <c r="BB329" s="272"/>
    </row>
    <row r="330" spans="1:54" ht="15.75" customHeight="1">
      <c r="A330" s="348"/>
      <c r="B330" s="348"/>
      <c r="C330" s="348"/>
      <c r="D330" s="348"/>
      <c r="E330" s="348"/>
      <c r="F330" s="348"/>
      <c r="G330" s="348"/>
      <c r="H330" s="348"/>
      <c r="I330" s="348"/>
      <c r="J330" s="348"/>
      <c r="K330" s="348"/>
      <c r="L330" s="348"/>
      <c r="M330" s="348"/>
      <c r="N330" s="348"/>
      <c r="O330" s="348"/>
      <c r="P330" s="348"/>
      <c r="Q330" s="348"/>
      <c r="R330" s="348"/>
      <c r="S330" s="348"/>
      <c r="T330" s="348"/>
      <c r="U330" s="348"/>
      <c r="V330" s="348"/>
      <c r="W330" s="348"/>
      <c r="X330" s="272"/>
      <c r="Y330" s="272"/>
      <c r="Z330" s="272"/>
      <c r="AA330" s="272"/>
      <c r="AB330" s="272"/>
      <c r="AC330" s="272"/>
      <c r="AD330" s="272"/>
      <c r="AE330" s="272"/>
      <c r="AF330" s="272"/>
      <c r="AG330" s="272"/>
      <c r="AH330" s="272"/>
      <c r="AI330" s="272"/>
      <c r="AJ330" s="272"/>
      <c r="AK330" s="272"/>
      <c r="AL330" s="272"/>
      <c r="AM330" s="272"/>
      <c r="AN330" s="272"/>
      <c r="AO330" s="272"/>
      <c r="AP330" s="272"/>
      <c r="AQ330" s="272"/>
      <c r="AR330" s="272"/>
      <c r="AS330" s="272"/>
      <c r="AT330" s="272"/>
      <c r="AU330" s="272"/>
      <c r="AV330" s="272"/>
      <c r="AW330" s="272"/>
      <c r="AX330" s="272"/>
      <c r="AY330" s="272"/>
      <c r="AZ330" s="272"/>
      <c r="BA330" s="272"/>
      <c r="BB330" s="272"/>
    </row>
    <row r="331" spans="1:54" ht="15.75" customHeight="1">
      <c r="A331" s="348"/>
      <c r="B331" s="348"/>
      <c r="C331" s="348"/>
      <c r="D331" s="348"/>
      <c r="E331" s="348"/>
      <c r="F331" s="348"/>
      <c r="G331" s="348"/>
      <c r="H331" s="348"/>
      <c r="I331" s="348"/>
      <c r="J331" s="348"/>
      <c r="K331" s="348"/>
      <c r="L331" s="348"/>
      <c r="M331" s="348"/>
      <c r="N331" s="348"/>
      <c r="O331" s="348"/>
      <c r="P331" s="348"/>
      <c r="Q331" s="348"/>
      <c r="R331" s="348"/>
      <c r="S331" s="348"/>
      <c r="T331" s="348"/>
      <c r="U331" s="348"/>
      <c r="V331" s="348"/>
      <c r="W331" s="348"/>
      <c r="X331" s="272"/>
      <c r="Y331" s="272"/>
      <c r="Z331" s="272"/>
      <c r="AA331" s="272"/>
      <c r="AB331" s="272"/>
      <c r="AC331" s="272"/>
      <c r="AD331" s="272"/>
      <c r="AE331" s="272"/>
      <c r="AF331" s="272"/>
      <c r="AG331" s="272"/>
      <c r="AH331" s="272"/>
      <c r="AI331" s="272"/>
      <c r="AJ331" s="272"/>
      <c r="AK331" s="272"/>
      <c r="AL331" s="272"/>
      <c r="AM331" s="272"/>
      <c r="AN331" s="272"/>
      <c r="AO331" s="272"/>
      <c r="AP331" s="272"/>
      <c r="AQ331" s="272"/>
      <c r="AR331" s="272"/>
      <c r="AS331" s="272"/>
      <c r="AT331" s="272"/>
      <c r="AU331" s="272"/>
      <c r="AV331" s="272"/>
      <c r="AW331" s="272"/>
      <c r="AX331" s="272"/>
      <c r="AY331" s="272"/>
      <c r="AZ331" s="272"/>
      <c r="BA331" s="272"/>
      <c r="BB331" s="272"/>
    </row>
    <row r="332" spans="1:54" ht="15.75" customHeight="1">
      <c r="A332" s="348"/>
      <c r="B332" s="348"/>
      <c r="C332" s="348"/>
      <c r="D332" s="348"/>
      <c r="E332" s="348"/>
      <c r="F332" s="348"/>
      <c r="G332" s="348"/>
      <c r="H332" s="348"/>
      <c r="I332" s="348"/>
      <c r="J332" s="348"/>
      <c r="K332" s="348"/>
      <c r="L332" s="348"/>
      <c r="M332" s="348"/>
      <c r="N332" s="348"/>
      <c r="O332" s="348"/>
      <c r="P332" s="348"/>
      <c r="Q332" s="348"/>
      <c r="R332" s="348"/>
      <c r="S332" s="348"/>
      <c r="T332" s="348"/>
      <c r="U332" s="348"/>
      <c r="V332" s="348"/>
      <c r="W332" s="348"/>
      <c r="X332" s="272"/>
      <c r="Y332" s="272"/>
      <c r="Z332" s="272"/>
      <c r="AA332" s="272"/>
      <c r="AB332" s="272"/>
      <c r="AC332" s="272"/>
      <c r="AD332" s="272"/>
      <c r="AE332" s="272"/>
      <c r="AF332" s="272"/>
      <c r="AG332" s="272"/>
      <c r="AH332" s="272"/>
      <c r="AI332" s="272"/>
      <c r="AJ332" s="272"/>
      <c r="AK332" s="272"/>
      <c r="AL332" s="272"/>
      <c r="AM332" s="272"/>
      <c r="AN332" s="272"/>
      <c r="AO332" s="272"/>
      <c r="AP332" s="272"/>
      <c r="AQ332" s="272"/>
      <c r="AR332" s="272"/>
      <c r="AS332" s="272"/>
      <c r="AT332" s="272"/>
      <c r="AU332" s="272"/>
      <c r="AV332" s="272"/>
      <c r="AW332" s="272"/>
      <c r="AX332" s="272"/>
      <c r="AY332" s="272"/>
      <c r="AZ332" s="272"/>
      <c r="BA332" s="272"/>
      <c r="BB332" s="272"/>
    </row>
    <row r="333" spans="1:54" ht="15.75" customHeight="1">
      <c r="A333" s="348"/>
      <c r="B333" s="348"/>
      <c r="C333" s="348"/>
      <c r="D333" s="348"/>
      <c r="E333" s="348"/>
      <c r="F333" s="348"/>
      <c r="G333" s="348"/>
      <c r="H333" s="348"/>
      <c r="I333" s="348"/>
      <c r="J333" s="348"/>
      <c r="K333" s="348"/>
      <c r="L333" s="348"/>
      <c r="M333" s="348"/>
      <c r="N333" s="348"/>
      <c r="O333" s="348"/>
      <c r="P333" s="348"/>
      <c r="Q333" s="348"/>
      <c r="R333" s="348"/>
      <c r="S333" s="348"/>
      <c r="T333" s="348"/>
      <c r="U333" s="348"/>
      <c r="V333" s="348"/>
      <c r="W333" s="348"/>
      <c r="X333" s="272"/>
      <c r="Y333" s="272"/>
      <c r="Z333" s="272"/>
      <c r="AA333" s="272"/>
      <c r="AB333" s="272"/>
      <c r="AC333" s="272"/>
      <c r="AD333" s="272"/>
      <c r="AE333" s="272"/>
      <c r="AF333" s="272"/>
      <c r="AG333" s="272"/>
      <c r="AH333" s="272"/>
      <c r="AI333" s="272"/>
      <c r="AJ333" s="272"/>
      <c r="AK333" s="272"/>
      <c r="AL333" s="272"/>
      <c r="AM333" s="272"/>
      <c r="AN333" s="272"/>
      <c r="AO333" s="272"/>
      <c r="AP333" s="272"/>
      <c r="AQ333" s="272"/>
      <c r="AR333" s="272"/>
      <c r="AS333" s="272"/>
      <c r="AT333" s="272"/>
      <c r="AU333" s="272"/>
      <c r="AV333" s="272"/>
      <c r="AW333" s="272"/>
      <c r="AX333" s="272"/>
      <c r="AY333" s="272"/>
      <c r="AZ333" s="272"/>
      <c r="BA333" s="272"/>
      <c r="BB333" s="272"/>
    </row>
    <row r="334" spans="1:54" ht="15.75" customHeight="1">
      <c r="A334" s="348"/>
      <c r="B334" s="348"/>
      <c r="C334" s="348"/>
      <c r="D334" s="348"/>
      <c r="E334" s="348"/>
      <c r="F334" s="348"/>
      <c r="G334" s="348"/>
      <c r="H334" s="348"/>
      <c r="I334" s="348"/>
      <c r="J334" s="348"/>
      <c r="K334" s="348"/>
      <c r="L334" s="348"/>
      <c r="M334" s="348"/>
      <c r="N334" s="348"/>
      <c r="O334" s="348"/>
      <c r="P334" s="348"/>
      <c r="Q334" s="348"/>
      <c r="R334" s="348"/>
      <c r="S334" s="348"/>
      <c r="T334" s="348"/>
      <c r="U334" s="348"/>
      <c r="V334" s="348"/>
      <c r="W334" s="348"/>
      <c r="X334" s="272"/>
      <c r="Y334" s="272"/>
      <c r="Z334" s="272"/>
      <c r="AA334" s="272"/>
      <c r="AB334" s="272"/>
      <c r="AC334" s="272"/>
      <c r="AD334" s="272"/>
      <c r="AE334" s="272"/>
      <c r="AF334" s="272"/>
      <c r="AG334" s="272"/>
      <c r="AH334" s="272"/>
      <c r="AI334" s="272"/>
      <c r="AJ334" s="272"/>
      <c r="AK334" s="272"/>
      <c r="AL334" s="272"/>
      <c r="AM334" s="272"/>
      <c r="AN334" s="272"/>
      <c r="AO334" s="272"/>
      <c r="AP334" s="272"/>
      <c r="AQ334" s="272"/>
      <c r="AR334" s="272"/>
      <c r="AS334" s="272"/>
      <c r="AT334" s="272"/>
      <c r="AU334" s="272"/>
      <c r="AV334" s="272"/>
      <c r="AW334" s="272"/>
      <c r="AX334" s="272"/>
      <c r="AY334" s="272"/>
      <c r="AZ334" s="272"/>
      <c r="BA334" s="272"/>
      <c r="BB334" s="272"/>
    </row>
    <row r="335" spans="1:54" ht="15.75" customHeight="1">
      <c r="A335" s="348"/>
      <c r="B335" s="348"/>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272"/>
      <c r="Y335" s="272"/>
      <c r="Z335" s="272"/>
      <c r="AA335" s="272"/>
      <c r="AB335" s="272"/>
      <c r="AC335" s="272"/>
      <c r="AD335" s="272"/>
      <c r="AE335" s="272"/>
      <c r="AF335" s="272"/>
      <c r="AG335" s="272"/>
      <c r="AH335" s="272"/>
      <c r="AI335" s="272"/>
      <c r="AJ335" s="272"/>
      <c r="AK335" s="272"/>
      <c r="AL335" s="272"/>
      <c r="AM335" s="272"/>
      <c r="AN335" s="272"/>
      <c r="AO335" s="272"/>
      <c r="AP335" s="272"/>
      <c r="AQ335" s="272"/>
      <c r="AR335" s="272"/>
      <c r="AS335" s="272"/>
      <c r="AT335" s="272"/>
      <c r="AU335" s="272"/>
      <c r="AV335" s="272"/>
      <c r="AW335" s="272"/>
      <c r="AX335" s="272"/>
      <c r="AY335" s="272"/>
      <c r="AZ335" s="272"/>
      <c r="BA335" s="272"/>
      <c r="BB335" s="272"/>
    </row>
    <row r="336" spans="1:54" ht="15.75" customHeight="1">
      <c r="A336" s="348"/>
      <c r="B336" s="348"/>
      <c r="C336" s="348"/>
      <c r="D336" s="348"/>
      <c r="E336" s="348"/>
      <c r="F336" s="348"/>
      <c r="G336" s="348"/>
      <c r="H336" s="348"/>
      <c r="I336" s="348"/>
      <c r="J336" s="348"/>
      <c r="K336" s="348"/>
      <c r="L336" s="348"/>
      <c r="M336" s="348"/>
      <c r="N336" s="348"/>
      <c r="O336" s="348"/>
      <c r="P336" s="348"/>
      <c r="Q336" s="348"/>
      <c r="R336" s="348"/>
      <c r="S336" s="348"/>
      <c r="T336" s="348"/>
      <c r="U336" s="348"/>
      <c r="V336" s="348"/>
      <c r="W336" s="348"/>
      <c r="X336" s="272"/>
      <c r="Y336" s="272"/>
      <c r="Z336" s="272"/>
      <c r="AA336" s="272"/>
      <c r="AB336" s="272"/>
      <c r="AC336" s="272"/>
      <c r="AD336" s="272"/>
      <c r="AE336" s="272"/>
      <c r="AF336" s="272"/>
      <c r="AG336" s="272"/>
      <c r="AH336" s="272"/>
      <c r="AI336" s="272"/>
      <c r="AJ336" s="272"/>
      <c r="AK336" s="272"/>
      <c r="AL336" s="272"/>
      <c r="AM336" s="272"/>
      <c r="AN336" s="272"/>
      <c r="AO336" s="272"/>
      <c r="AP336" s="272"/>
      <c r="AQ336" s="272"/>
      <c r="AR336" s="272"/>
      <c r="AS336" s="272"/>
      <c r="AT336" s="272"/>
      <c r="AU336" s="272"/>
      <c r="AV336" s="272"/>
      <c r="AW336" s="272"/>
      <c r="AX336" s="272"/>
      <c r="AY336" s="272"/>
      <c r="AZ336" s="272"/>
      <c r="BA336" s="272"/>
      <c r="BB336" s="272"/>
    </row>
    <row r="337" spans="1:54" ht="15.75" customHeight="1">
      <c r="A337" s="348"/>
      <c r="B337" s="348"/>
      <c r="C337" s="348"/>
      <c r="D337" s="348"/>
      <c r="E337" s="348"/>
      <c r="F337" s="348"/>
      <c r="G337" s="348"/>
      <c r="H337" s="348"/>
      <c r="I337" s="348"/>
      <c r="J337" s="348"/>
      <c r="K337" s="348"/>
      <c r="L337" s="348"/>
      <c r="M337" s="348"/>
      <c r="N337" s="348"/>
      <c r="O337" s="348"/>
      <c r="P337" s="348"/>
      <c r="Q337" s="348"/>
      <c r="R337" s="348"/>
      <c r="S337" s="348"/>
      <c r="T337" s="348"/>
      <c r="U337" s="348"/>
      <c r="V337" s="348"/>
      <c r="W337" s="348"/>
      <c r="X337" s="272"/>
      <c r="Y337" s="272"/>
      <c r="Z337" s="272"/>
      <c r="AA337" s="272"/>
      <c r="AB337" s="272"/>
      <c r="AC337" s="272"/>
      <c r="AD337" s="272"/>
      <c r="AE337" s="272"/>
      <c r="AF337" s="272"/>
      <c r="AG337" s="272"/>
      <c r="AH337" s="272"/>
      <c r="AI337" s="272"/>
      <c r="AJ337" s="272"/>
      <c r="AK337" s="272"/>
      <c r="AL337" s="272"/>
      <c r="AM337" s="272"/>
      <c r="AN337" s="272"/>
      <c r="AO337" s="272"/>
      <c r="AP337" s="272"/>
      <c r="AQ337" s="272"/>
      <c r="AR337" s="272"/>
      <c r="AS337" s="272"/>
      <c r="AT337" s="272"/>
      <c r="AU337" s="272"/>
      <c r="AV337" s="272"/>
      <c r="AW337" s="272"/>
      <c r="AX337" s="272"/>
      <c r="AY337" s="272"/>
      <c r="AZ337" s="272"/>
      <c r="BA337" s="272"/>
      <c r="BB337" s="272"/>
    </row>
    <row r="338" spans="1:54" ht="15.75" customHeight="1">
      <c r="A338" s="348"/>
      <c r="B338" s="348"/>
      <c r="C338" s="348"/>
      <c r="D338" s="348"/>
      <c r="E338" s="348"/>
      <c r="F338" s="348"/>
      <c r="G338" s="348"/>
      <c r="H338" s="348"/>
      <c r="I338" s="348"/>
      <c r="J338" s="348"/>
      <c r="K338" s="348"/>
      <c r="L338" s="348"/>
      <c r="M338" s="348"/>
      <c r="N338" s="348"/>
      <c r="O338" s="348"/>
      <c r="P338" s="348"/>
      <c r="Q338" s="348"/>
      <c r="R338" s="348"/>
      <c r="S338" s="348"/>
      <c r="T338" s="348"/>
      <c r="U338" s="348"/>
      <c r="V338" s="348"/>
      <c r="W338" s="348"/>
      <c r="X338" s="272"/>
      <c r="Y338" s="272"/>
      <c r="Z338" s="272"/>
      <c r="AA338" s="272"/>
      <c r="AB338" s="272"/>
      <c r="AC338" s="272"/>
      <c r="AD338" s="272"/>
      <c r="AE338" s="272"/>
      <c r="AF338" s="272"/>
      <c r="AG338" s="272"/>
      <c r="AH338" s="272"/>
      <c r="AI338" s="272"/>
      <c r="AJ338" s="272"/>
      <c r="AK338" s="272"/>
      <c r="AL338" s="272"/>
      <c r="AM338" s="272"/>
      <c r="AN338" s="272"/>
      <c r="AO338" s="272"/>
      <c r="AP338" s="272"/>
      <c r="AQ338" s="272"/>
      <c r="AR338" s="272"/>
      <c r="AS338" s="272"/>
      <c r="AT338" s="272"/>
      <c r="AU338" s="272"/>
      <c r="AV338" s="272"/>
      <c r="AW338" s="272"/>
      <c r="AX338" s="272"/>
      <c r="AY338" s="272"/>
      <c r="AZ338" s="272"/>
      <c r="BA338" s="272"/>
      <c r="BB338" s="272"/>
    </row>
    <row r="339" spans="1:54" ht="15.75" customHeight="1">
      <c r="A339" s="348"/>
      <c r="B339" s="348"/>
      <c r="C339" s="348"/>
      <c r="D339" s="348"/>
      <c r="E339" s="348"/>
      <c r="F339" s="348"/>
      <c r="G339" s="348"/>
      <c r="H339" s="348"/>
      <c r="I339" s="348"/>
      <c r="J339" s="348"/>
      <c r="K339" s="348"/>
      <c r="L339" s="348"/>
      <c r="M339" s="348"/>
      <c r="N339" s="348"/>
      <c r="O339" s="348"/>
      <c r="P339" s="348"/>
      <c r="Q339" s="348"/>
      <c r="R339" s="348"/>
      <c r="S339" s="348"/>
      <c r="T339" s="348"/>
      <c r="U339" s="348"/>
      <c r="V339" s="348"/>
      <c r="W339" s="348"/>
      <c r="X339" s="272"/>
      <c r="Y339" s="272"/>
      <c r="Z339" s="272"/>
      <c r="AA339" s="272"/>
      <c r="AB339" s="272"/>
      <c r="AC339" s="272"/>
      <c r="AD339" s="272"/>
      <c r="AE339" s="272"/>
      <c r="AF339" s="272"/>
      <c r="AG339" s="272"/>
      <c r="AH339" s="272"/>
      <c r="AI339" s="272"/>
      <c r="AJ339" s="272"/>
      <c r="AK339" s="272"/>
      <c r="AL339" s="272"/>
      <c r="AM339" s="272"/>
      <c r="AN339" s="272"/>
      <c r="AO339" s="272"/>
      <c r="AP339" s="272"/>
      <c r="AQ339" s="272"/>
      <c r="AR339" s="272"/>
      <c r="AS339" s="272"/>
      <c r="AT339" s="272"/>
      <c r="AU339" s="272"/>
      <c r="AV339" s="272"/>
      <c r="AW339" s="272"/>
      <c r="AX339" s="272"/>
      <c r="AY339" s="272"/>
      <c r="AZ339" s="272"/>
      <c r="BA339" s="272"/>
      <c r="BB339" s="272"/>
    </row>
    <row r="340" spans="1:54" ht="15.75" customHeight="1">
      <c r="A340" s="348"/>
      <c r="B340" s="348"/>
      <c r="C340" s="348"/>
      <c r="D340" s="348"/>
      <c r="E340" s="348"/>
      <c r="F340" s="348"/>
      <c r="G340" s="348"/>
      <c r="H340" s="348"/>
      <c r="I340" s="348"/>
      <c r="J340" s="348"/>
      <c r="K340" s="348"/>
      <c r="L340" s="348"/>
      <c r="M340" s="348"/>
      <c r="N340" s="348"/>
      <c r="O340" s="348"/>
      <c r="P340" s="348"/>
      <c r="Q340" s="348"/>
      <c r="R340" s="348"/>
      <c r="S340" s="348"/>
      <c r="T340" s="348"/>
      <c r="U340" s="348"/>
      <c r="V340" s="348"/>
      <c r="W340" s="348"/>
      <c r="X340" s="272"/>
      <c r="Y340" s="272"/>
      <c r="Z340" s="272"/>
      <c r="AA340" s="272"/>
      <c r="AB340" s="272"/>
      <c r="AC340" s="272"/>
      <c r="AD340" s="272"/>
      <c r="AE340" s="272"/>
      <c r="AF340" s="272"/>
      <c r="AG340" s="272"/>
      <c r="AH340" s="272"/>
      <c r="AI340" s="272"/>
      <c r="AJ340" s="272"/>
      <c r="AK340" s="272"/>
      <c r="AL340" s="272"/>
      <c r="AM340" s="272"/>
      <c r="AN340" s="272"/>
      <c r="AO340" s="272"/>
      <c r="AP340" s="272"/>
      <c r="AQ340" s="272"/>
      <c r="AR340" s="272"/>
      <c r="AS340" s="272"/>
      <c r="AT340" s="272"/>
      <c r="AU340" s="272"/>
      <c r="AV340" s="272"/>
      <c r="AW340" s="272"/>
      <c r="AX340" s="272"/>
      <c r="AY340" s="272"/>
      <c r="AZ340" s="272"/>
      <c r="BA340" s="272"/>
      <c r="BB340" s="272"/>
    </row>
    <row r="341" spans="1:54" ht="15.75" customHeight="1">
      <c r="A341" s="348"/>
      <c r="B341" s="348"/>
      <c r="C341" s="348"/>
      <c r="D341" s="348"/>
      <c r="E341" s="348"/>
      <c r="F341" s="348"/>
      <c r="G341" s="348"/>
      <c r="H341" s="348"/>
      <c r="I341" s="348"/>
      <c r="J341" s="348"/>
      <c r="K341" s="348"/>
      <c r="L341" s="348"/>
      <c r="M341" s="348"/>
      <c r="N341" s="348"/>
      <c r="O341" s="348"/>
      <c r="P341" s="348"/>
      <c r="Q341" s="348"/>
      <c r="R341" s="348"/>
      <c r="S341" s="348"/>
      <c r="T341" s="348"/>
      <c r="U341" s="348"/>
      <c r="V341" s="348"/>
      <c r="W341" s="348"/>
      <c r="X341" s="272"/>
      <c r="Y341" s="272"/>
      <c r="Z341" s="272"/>
      <c r="AA341" s="272"/>
      <c r="AB341" s="272"/>
      <c r="AC341" s="272"/>
      <c r="AD341" s="272"/>
      <c r="AE341" s="272"/>
      <c r="AF341" s="272"/>
      <c r="AG341" s="272"/>
      <c r="AH341" s="272"/>
      <c r="AI341" s="272"/>
      <c r="AJ341" s="272"/>
      <c r="AK341" s="272"/>
      <c r="AL341" s="272"/>
      <c r="AM341" s="272"/>
      <c r="AN341" s="272"/>
      <c r="AO341" s="272"/>
      <c r="AP341" s="272"/>
      <c r="AQ341" s="272"/>
      <c r="AR341" s="272"/>
      <c r="AS341" s="272"/>
      <c r="AT341" s="272"/>
      <c r="AU341" s="272"/>
      <c r="AV341" s="272"/>
      <c r="AW341" s="272"/>
      <c r="AX341" s="272"/>
      <c r="AY341" s="272"/>
      <c r="AZ341" s="272"/>
      <c r="BA341" s="272"/>
      <c r="BB341" s="272"/>
    </row>
    <row r="342" spans="1:54" ht="15.75" customHeight="1">
      <c r="A342" s="348"/>
      <c r="B342" s="348"/>
      <c r="C342" s="348"/>
      <c r="D342" s="348"/>
      <c r="E342" s="348"/>
      <c r="F342" s="348"/>
      <c r="G342" s="348"/>
      <c r="H342" s="348"/>
      <c r="I342" s="348"/>
      <c r="J342" s="348"/>
      <c r="K342" s="348"/>
      <c r="L342" s="348"/>
      <c r="M342" s="348"/>
      <c r="N342" s="348"/>
      <c r="O342" s="348"/>
      <c r="P342" s="348"/>
      <c r="Q342" s="348"/>
      <c r="R342" s="348"/>
      <c r="S342" s="348"/>
      <c r="T342" s="348"/>
      <c r="U342" s="348"/>
      <c r="V342" s="348"/>
      <c r="W342" s="348"/>
      <c r="X342" s="272"/>
      <c r="Y342" s="272"/>
      <c r="Z342" s="272"/>
      <c r="AA342" s="272"/>
      <c r="AB342" s="272"/>
      <c r="AC342" s="272"/>
      <c r="AD342" s="272"/>
      <c r="AE342" s="272"/>
      <c r="AF342" s="272"/>
      <c r="AG342" s="272"/>
      <c r="AH342" s="272"/>
      <c r="AI342" s="272"/>
      <c r="AJ342" s="272"/>
      <c r="AK342" s="272"/>
      <c r="AL342" s="272"/>
      <c r="AM342" s="272"/>
      <c r="AN342" s="272"/>
      <c r="AO342" s="272"/>
      <c r="AP342" s="272"/>
      <c r="AQ342" s="272"/>
      <c r="AR342" s="272"/>
      <c r="AS342" s="272"/>
      <c r="AT342" s="272"/>
      <c r="AU342" s="272"/>
      <c r="AV342" s="272"/>
      <c r="AW342" s="272"/>
      <c r="AX342" s="272"/>
      <c r="AY342" s="272"/>
      <c r="AZ342" s="272"/>
      <c r="BA342" s="272"/>
      <c r="BB342" s="272"/>
    </row>
    <row r="343" spans="1:54" ht="15.75" customHeight="1">
      <c r="A343" s="348"/>
      <c r="B343" s="348"/>
      <c r="C343" s="348"/>
      <c r="D343" s="348"/>
      <c r="E343" s="348"/>
      <c r="F343" s="348"/>
      <c r="G343" s="348"/>
      <c r="H343" s="348"/>
      <c r="I343" s="348"/>
      <c r="J343" s="348"/>
      <c r="K343" s="348"/>
      <c r="L343" s="348"/>
      <c r="M343" s="348"/>
      <c r="N343" s="348"/>
      <c r="O343" s="348"/>
      <c r="P343" s="348"/>
      <c r="Q343" s="348"/>
      <c r="R343" s="348"/>
      <c r="S343" s="348"/>
      <c r="T343" s="348"/>
      <c r="U343" s="348"/>
      <c r="V343" s="348"/>
      <c r="W343" s="348"/>
      <c r="X343" s="272"/>
      <c r="Y343" s="272"/>
      <c r="Z343" s="272"/>
      <c r="AA343" s="272"/>
      <c r="AB343" s="272"/>
      <c r="AC343" s="272"/>
      <c r="AD343" s="272"/>
      <c r="AE343" s="272"/>
      <c r="AF343" s="272"/>
      <c r="AG343" s="272"/>
      <c r="AH343" s="272"/>
      <c r="AI343" s="272"/>
      <c r="AJ343" s="272"/>
      <c r="AK343" s="272"/>
      <c r="AL343" s="272"/>
      <c r="AM343" s="272"/>
      <c r="AN343" s="272"/>
      <c r="AO343" s="272"/>
      <c r="AP343" s="272"/>
      <c r="AQ343" s="272"/>
      <c r="AR343" s="272"/>
      <c r="AS343" s="272"/>
      <c r="AT343" s="272"/>
      <c r="AU343" s="272"/>
      <c r="AV343" s="272"/>
      <c r="AW343" s="272"/>
      <c r="AX343" s="272"/>
      <c r="AY343" s="272"/>
      <c r="AZ343" s="272"/>
      <c r="BA343" s="272"/>
      <c r="BB343" s="272"/>
    </row>
    <row r="344" spans="1:54" ht="15.75" customHeight="1">
      <c r="A344" s="348"/>
      <c r="B344" s="348"/>
      <c r="C344" s="348"/>
      <c r="D344" s="348"/>
      <c r="E344" s="348"/>
      <c r="F344" s="348"/>
      <c r="G344" s="348"/>
      <c r="H344" s="348"/>
      <c r="I344" s="348"/>
      <c r="J344" s="348"/>
      <c r="K344" s="348"/>
      <c r="L344" s="348"/>
      <c r="M344" s="348"/>
      <c r="N344" s="348"/>
      <c r="O344" s="348"/>
      <c r="P344" s="348"/>
      <c r="Q344" s="348"/>
      <c r="R344" s="348"/>
      <c r="S344" s="348"/>
      <c r="T344" s="348"/>
      <c r="U344" s="348"/>
      <c r="V344" s="348"/>
      <c r="W344" s="348"/>
      <c r="X344" s="272"/>
      <c r="Y344" s="272"/>
      <c r="Z344" s="272"/>
      <c r="AA344" s="272"/>
      <c r="AB344" s="272"/>
      <c r="AC344" s="272"/>
      <c r="AD344" s="272"/>
      <c r="AE344" s="272"/>
      <c r="AF344" s="272"/>
      <c r="AG344" s="272"/>
      <c r="AH344" s="272"/>
      <c r="AI344" s="272"/>
      <c r="AJ344" s="272"/>
      <c r="AK344" s="272"/>
      <c r="AL344" s="272"/>
      <c r="AM344" s="272"/>
      <c r="AN344" s="272"/>
      <c r="AO344" s="272"/>
      <c r="AP344" s="272"/>
      <c r="AQ344" s="272"/>
      <c r="AR344" s="272"/>
      <c r="AS344" s="272"/>
      <c r="AT344" s="272"/>
      <c r="AU344" s="272"/>
      <c r="AV344" s="272"/>
      <c r="AW344" s="272"/>
      <c r="AX344" s="272"/>
      <c r="AY344" s="272"/>
      <c r="AZ344" s="272"/>
      <c r="BA344" s="272"/>
      <c r="BB344" s="272"/>
    </row>
    <row r="345" spans="1:54" ht="15.75" customHeight="1">
      <c r="A345" s="348"/>
      <c r="B345" s="348"/>
      <c r="C345" s="348"/>
      <c r="D345" s="348"/>
      <c r="E345" s="348"/>
      <c r="F345" s="348"/>
      <c r="G345" s="348"/>
      <c r="H345" s="348"/>
      <c r="I345" s="348"/>
      <c r="J345" s="348"/>
      <c r="K345" s="348"/>
      <c r="L345" s="348"/>
      <c r="M345" s="348"/>
      <c r="N345" s="348"/>
      <c r="O345" s="348"/>
      <c r="P345" s="348"/>
      <c r="Q345" s="348"/>
      <c r="R345" s="348"/>
      <c r="S345" s="348"/>
      <c r="T345" s="348"/>
      <c r="U345" s="348"/>
      <c r="V345" s="348"/>
      <c r="W345" s="348"/>
      <c r="X345" s="272"/>
      <c r="Y345" s="272"/>
      <c r="Z345" s="272"/>
      <c r="AA345" s="272"/>
      <c r="AB345" s="272"/>
      <c r="AC345" s="272"/>
      <c r="AD345" s="272"/>
      <c r="AE345" s="272"/>
      <c r="AF345" s="272"/>
      <c r="AG345" s="272"/>
      <c r="AH345" s="272"/>
      <c r="AI345" s="272"/>
      <c r="AJ345" s="272"/>
      <c r="AK345" s="272"/>
      <c r="AL345" s="272"/>
      <c r="AM345" s="272"/>
      <c r="AN345" s="272"/>
      <c r="AO345" s="272"/>
      <c r="AP345" s="272"/>
      <c r="AQ345" s="272"/>
      <c r="AR345" s="272"/>
      <c r="AS345" s="272"/>
      <c r="AT345" s="272"/>
      <c r="AU345" s="272"/>
      <c r="AV345" s="272"/>
      <c r="AW345" s="272"/>
      <c r="AX345" s="272"/>
      <c r="AY345" s="272"/>
      <c r="AZ345" s="272"/>
      <c r="BA345" s="272"/>
      <c r="BB345" s="272"/>
    </row>
    <row r="346" spans="1:54" ht="15.75" customHeight="1">
      <c r="A346" s="348"/>
      <c r="B346" s="348"/>
      <c r="C346" s="348"/>
      <c r="D346" s="348"/>
      <c r="E346" s="348"/>
      <c r="F346" s="348"/>
      <c r="G346" s="348"/>
      <c r="H346" s="348"/>
      <c r="I346" s="348"/>
      <c r="J346" s="348"/>
      <c r="K346" s="348"/>
      <c r="L346" s="348"/>
      <c r="M346" s="348"/>
      <c r="N346" s="348"/>
      <c r="O346" s="348"/>
      <c r="P346" s="348"/>
      <c r="Q346" s="348"/>
      <c r="R346" s="348"/>
      <c r="S346" s="348"/>
      <c r="T346" s="348"/>
      <c r="U346" s="348"/>
      <c r="V346" s="348"/>
      <c r="W346" s="348"/>
      <c r="X346" s="272"/>
      <c r="Y346" s="272"/>
      <c r="Z346" s="272"/>
      <c r="AA346" s="272"/>
      <c r="AB346" s="272"/>
      <c r="AC346" s="272"/>
      <c r="AD346" s="272"/>
      <c r="AE346" s="272"/>
      <c r="AF346" s="272"/>
      <c r="AG346" s="272"/>
      <c r="AH346" s="272"/>
      <c r="AI346" s="272"/>
      <c r="AJ346" s="272"/>
      <c r="AK346" s="272"/>
      <c r="AL346" s="272"/>
      <c r="AM346" s="272"/>
      <c r="AN346" s="272"/>
      <c r="AO346" s="272"/>
      <c r="AP346" s="272"/>
      <c r="AQ346" s="272"/>
      <c r="AR346" s="272"/>
      <c r="AS346" s="272"/>
      <c r="AT346" s="272"/>
      <c r="AU346" s="272"/>
      <c r="AV346" s="272"/>
      <c r="AW346" s="272"/>
      <c r="AX346" s="272"/>
      <c r="AY346" s="272"/>
      <c r="AZ346" s="272"/>
      <c r="BA346" s="272"/>
      <c r="BB346" s="272"/>
    </row>
    <row r="347" spans="1:54" ht="15.75" customHeight="1">
      <c r="A347" s="348"/>
      <c r="B347" s="348"/>
      <c r="C347" s="348"/>
      <c r="D347" s="348"/>
      <c r="E347" s="348"/>
      <c r="F347" s="348"/>
      <c r="G347" s="348"/>
      <c r="H347" s="348"/>
      <c r="I347" s="348"/>
      <c r="J347" s="348"/>
      <c r="K347" s="348"/>
      <c r="L347" s="348"/>
      <c r="M347" s="348"/>
      <c r="N347" s="348"/>
      <c r="O347" s="348"/>
      <c r="P347" s="348"/>
      <c r="Q347" s="348"/>
      <c r="R347" s="348"/>
      <c r="S347" s="348"/>
      <c r="T347" s="348"/>
      <c r="U347" s="348"/>
      <c r="V347" s="348"/>
      <c r="W347" s="348"/>
      <c r="X347" s="272"/>
      <c r="Y347" s="272"/>
      <c r="Z347" s="272"/>
      <c r="AA347" s="272"/>
      <c r="AB347" s="272"/>
      <c r="AC347" s="272"/>
      <c r="AD347" s="272"/>
      <c r="AE347" s="272"/>
      <c r="AF347" s="272"/>
      <c r="AG347" s="272"/>
      <c r="AH347" s="272"/>
      <c r="AI347" s="272"/>
      <c r="AJ347" s="272"/>
      <c r="AK347" s="272"/>
      <c r="AL347" s="272"/>
      <c r="AM347" s="272"/>
      <c r="AN347" s="272"/>
      <c r="AO347" s="272"/>
      <c r="AP347" s="272"/>
      <c r="AQ347" s="272"/>
      <c r="AR347" s="272"/>
      <c r="AS347" s="272"/>
      <c r="AT347" s="272"/>
      <c r="AU347" s="272"/>
      <c r="AV347" s="272"/>
      <c r="AW347" s="272"/>
      <c r="AX347" s="272"/>
      <c r="AY347" s="272"/>
      <c r="AZ347" s="272"/>
      <c r="BA347" s="272"/>
      <c r="BB347" s="272"/>
    </row>
    <row r="348" spans="1:54" ht="15.75" customHeight="1">
      <c r="A348" s="348"/>
      <c r="B348" s="348"/>
      <c r="C348" s="348"/>
      <c r="D348" s="348"/>
      <c r="E348" s="348"/>
      <c r="F348" s="348"/>
      <c r="G348" s="348"/>
      <c r="H348" s="348"/>
      <c r="I348" s="348"/>
      <c r="J348" s="348"/>
      <c r="K348" s="348"/>
      <c r="L348" s="348"/>
      <c r="M348" s="348"/>
      <c r="N348" s="348"/>
      <c r="O348" s="348"/>
      <c r="P348" s="348"/>
      <c r="Q348" s="348"/>
      <c r="R348" s="348"/>
      <c r="S348" s="348"/>
      <c r="T348" s="348"/>
      <c r="U348" s="348"/>
      <c r="V348" s="348"/>
      <c r="W348" s="348"/>
      <c r="X348" s="272"/>
      <c r="Y348" s="272"/>
      <c r="Z348" s="272"/>
      <c r="AA348" s="272"/>
      <c r="AB348" s="272"/>
      <c r="AC348" s="272"/>
      <c r="AD348" s="272"/>
      <c r="AE348" s="272"/>
      <c r="AF348" s="272"/>
      <c r="AG348" s="272"/>
      <c r="AH348" s="272"/>
      <c r="AI348" s="272"/>
      <c r="AJ348" s="272"/>
      <c r="AK348" s="272"/>
      <c r="AL348" s="272"/>
      <c r="AM348" s="272"/>
      <c r="AN348" s="272"/>
      <c r="AO348" s="272"/>
      <c r="AP348" s="272"/>
      <c r="AQ348" s="272"/>
      <c r="AR348" s="272"/>
      <c r="AS348" s="272"/>
      <c r="AT348" s="272"/>
      <c r="AU348" s="272"/>
      <c r="AV348" s="272"/>
      <c r="AW348" s="272"/>
      <c r="AX348" s="272"/>
      <c r="AY348" s="272"/>
      <c r="AZ348" s="272"/>
      <c r="BA348" s="272"/>
      <c r="BB348" s="272"/>
    </row>
    <row r="349" spans="1:54" ht="15.75" customHeight="1">
      <c r="A349" s="348"/>
      <c r="B349" s="348"/>
      <c r="C349" s="348"/>
      <c r="D349" s="348"/>
      <c r="E349" s="348"/>
      <c r="F349" s="348"/>
      <c r="G349" s="348"/>
      <c r="H349" s="348"/>
      <c r="I349" s="348"/>
      <c r="J349" s="348"/>
      <c r="K349" s="348"/>
      <c r="L349" s="348"/>
      <c r="M349" s="348"/>
      <c r="N349" s="348"/>
      <c r="O349" s="348"/>
      <c r="P349" s="348"/>
      <c r="Q349" s="348"/>
      <c r="R349" s="348"/>
      <c r="S349" s="348"/>
      <c r="T349" s="348"/>
      <c r="U349" s="348"/>
      <c r="V349" s="348"/>
      <c r="W349" s="348"/>
      <c r="X349" s="272"/>
      <c r="Y349" s="272"/>
      <c r="Z349" s="272"/>
      <c r="AA349" s="272"/>
      <c r="AB349" s="272"/>
      <c r="AC349" s="272"/>
      <c r="AD349" s="272"/>
      <c r="AE349" s="272"/>
      <c r="AF349" s="272"/>
      <c r="AG349" s="272"/>
      <c r="AH349" s="272"/>
      <c r="AI349" s="272"/>
      <c r="AJ349" s="272"/>
      <c r="AK349" s="272"/>
      <c r="AL349" s="272"/>
      <c r="AM349" s="272"/>
      <c r="AN349" s="272"/>
      <c r="AO349" s="272"/>
      <c r="AP349" s="272"/>
      <c r="AQ349" s="272"/>
      <c r="AR349" s="272"/>
      <c r="AS349" s="272"/>
      <c r="AT349" s="272"/>
      <c r="AU349" s="272"/>
      <c r="AV349" s="272"/>
      <c r="AW349" s="272"/>
      <c r="AX349" s="272"/>
      <c r="AY349" s="272"/>
      <c r="AZ349" s="272"/>
      <c r="BA349" s="272"/>
      <c r="BB349" s="272"/>
    </row>
    <row r="350" spans="1:54" ht="15.75" customHeight="1">
      <c r="A350" s="348"/>
      <c r="B350" s="348"/>
      <c r="C350" s="348"/>
      <c r="D350" s="348"/>
      <c r="E350" s="348"/>
      <c r="F350" s="348"/>
      <c r="G350" s="348"/>
      <c r="H350" s="348"/>
      <c r="I350" s="348"/>
      <c r="J350" s="348"/>
      <c r="K350" s="348"/>
      <c r="L350" s="348"/>
      <c r="M350" s="348"/>
      <c r="N350" s="348"/>
      <c r="O350" s="348"/>
      <c r="P350" s="348"/>
      <c r="Q350" s="348"/>
      <c r="R350" s="348"/>
      <c r="S350" s="348"/>
      <c r="T350" s="348"/>
      <c r="U350" s="348"/>
      <c r="V350" s="348"/>
      <c r="W350" s="348"/>
      <c r="X350" s="272"/>
      <c r="Y350" s="272"/>
      <c r="Z350" s="272"/>
      <c r="AA350" s="272"/>
      <c r="AB350" s="272"/>
      <c r="AC350" s="272"/>
      <c r="AD350" s="272"/>
      <c r="AE350" s="272"/>
      <c r="AF350" s="272"/>
      <c r="AG350" s="272"/>
      <c r="AH350" s="272"/>
      <c r="AI350" s="272"/>
      <c r="AJ350" s="272"/>
      <c r="AK350" s="272"/>
      <c r="AL350" s="272"/>
      <c r="AM350" s="272"/>
      <c r="AN350" s="272"/>
      <c r="AO350" s="272"/>
      <c r="AP350" s="272"/>
      <c r="AQ350" s="272"/>
      <c r="AR350" s="272"/>
      <c r="AS350" s="272"/>
      <c r="AT350" s="272"/>
      <c r="AU350" s="272"/>
      <c r="AV350" s="272"/>
      <c r="AW350" s="272"/>
      <c r="AX350" s="272"/>
      <c r="AY350" s="272"/>
      <c r="AZ350" s="272"/>
      <c r="BA350" s="272"/>
      <c r="BB350" s="272"/>
    </row>
    <row r="351" spans="1:54" ht="15.75" customHeight="1">
      <c r="A351" s="348"/>
      <c r="B351" s="348"/>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272"/>
      <c r="Y351" s="272"/>
      <c r="Z351" s="272"/>
      <c r="AA351" s="272"/>
      <c r="AB351" s="272"/>
      <c r="AC351" s="272"/>
      <c r="AD351" s="272"/>
      <c r="AE351" s="272"/>
      <c r="AF351" s="272"/>
      <c r="AG351" s="272"/>
      <c r="AH351" s="272"/>
      <c r="AI351" s="272"/>
      <c r="AJ351" s="272"/>
      <c r="AK351" s="272"/>
      <c r="AL351" s="272"/>
      <c r="AM351" s="272"/>
      <c r="AN351" s="272"/>
      <c r="AO351" s="272"/>
      <c r="AP351" s="272"/>
      <c r="AQ351" s="272"/>
      <c r="AR351" s="272"/>
      <c r="AS351" s="272"/>
      <c r="AT351" s="272"/>
      <c r="AU351" s="272"/>
      <c r="AV351" s="272"/>
      <c r="AW351" s="272"/>
      <c r="AX351" s="272"/>
      <c r="AY351" s="272"/>
      <c r="AZ351" s="272"/>
      <c r="BA351" s="272"/>
      <c r="BB351" s="272"/>
    </row>
    <row r="352" spans="1:54" ht="15.75" customHeight="1">
      <c r="A352" s="348"/>
      <c r="B352" s="348"/>
      <c r="C352" s="348"/>
      <c r="D352" s="348"/>
      <c r="E352" s="348"/>
      <c r="F352" s="348"/>
      <c r="G352" s="348"/>
      <c r="H352" s="348"/>
      <c r="I352" s="348"/>
      <c r="J352" s="348"/>
      <c r="K352" s="348"/>
      <c r="L352" s="348"/>
      <c r="M352" s="348"/>
      <c r="N352" s="348"/>
      <c r="O352" s="348"/>
      <c r="P352" s="348"/>
      <c r="Q352" s="348"/>
      <c r="R352" s="348"/>
      <c r="S352" s="348"/>
      <c r="T352" s="348"/>
      <c r="U352" s="348"/>
      <c r="V352" s="348"/>
      <c r="W352" s="348"/>
      <c r="X352" s="272"/>
      <c r="Y352" s="272"/>
      <c r="Z352" s="272"/>
      <c r="AA352" s="272"/>
      <c r="AB352" s="272"/>
      <c r="AC352" s="272"/>
      <c r="AD352" s="272"/>
      <c r="AE352" s="272"/>
      <c r="AF352" s="272"/>
      <c r="AG352" s="272"/>
      <c r="AH352" s="272"/>
      <c r="AI352" s="272"/>
      <c r="AJ352" s="272"/>
      <c r="AK352" s="272"/>
      <c r="AL352" s="272"/>
      <c r="AM352" s="272"/>
      <c r="AN352" s="272"/>
      <c r="AO352" s="272"/>
      <c r="AP352" s="272"/>
      <c r="AQ352" s="272"/>
      <c r="AR352" s="272"/>
      <c r="AS352" s="272"/>
      <c r="AT352" s="272"/>
      <c r="AU352" s="272"/>
      <c r="AV352" s="272"/>
      <c r="AW352" s="272"/>
      <c r="AX352" s="272"/>
      <c r="AY352" s="272"/>
      <c r="AZ352" s="272"/>
      <c r="BA352" s="272"/>
      <c r="BB352" s="272"/>
    </row>
    <row r="353" spans="1:54" ht="15.75" customHeight="1">
      <c r="A353" s="348"/>
      <c r="B353" s="348"/>
      <c r="C353" s="348"/>
      <c r="D353" s="348"/>
      <c r="E353" s="348"/>
      <c r="F353" s="348"/>
      <c r="G353" s="348"/>
      <c r="H353" s="348"/>
      <c r="I353" s="348"/>
      <c r="J353" s="348"/>
      <c r="K353" s="348"/>
      <c r="L353" s="348"/>
      <c r="M353" s="348"/>
      <c r="N353" s="348"/>
      <c r="O353" s="348"/>
      <c r="P353" s="348"/>
      <c r="Q353" s="348"/>
      <c r="R353" s="348"/>
      <c r="S353" s="348"/>
      <c r="T353" s="348"/>
      <c r="U353" s="348"/>
      <c r="V353" s="348"/>
      <c r="W353" s="348"/>
      <c r="X353" s="272"/>
      <c r="Y353" s="272"/>
      <c r="Z353" s="272"/>
      <c r="AA353" s="272"/>
      <c r="AB353" s="272"/>
      <c r="AC353" s="272"/>
      <c r="AD353" s="272"/>
      <c r="AE353" s="272"/>
      <c r="AF353" s="272"/>
      <c r="AG353" s="272"/>
      <c r="AH353" s="272"/>
      <c r="AI353" s="272"/>
      <c r="AJ353" s="272"/>
      <c r="AK353" s="272"/>
      <c r="AL353" s="272"/>
      <c r="AM353" s="272"/>
      <c r="AN353" s="272"/>
      <c r="AO353" s="272"/>
      <c r="AP353" s="272"/>
      <c r="AQ353" s="272"/>
      <c r="AR353" s="272"/>
      <c r="AS353" s="272"/>
      <c r="AT353" s="272"/>
      <c r="AU353" s="272"/>
      <c r="AV353" s="272"/>
      <c r="AW353" s="272"/>
      <c r="AX353" s="272"/>
      <c r="AY353" s="272"/>
      <c r="AZ353" s="272"/>
      <c r="BA353" s="272"/>
      <c r="BB353" s="272"/>
    </row>
    <row r="354" spans="1:54" ht="15.75" customHeight="1">
      <c r="A354" s="348"/>
      <c r="B354" s="348"/>
      <c r="C354" s="348"/>
      <c r="D354" s="348"/>
      <c r="E354" s="348"/>
      <c r="F354" s="348"/>
      <c r="G354" s="348"/>
      <c r="H354" s="348"/>
      <c r="I354" s="348"/>
      <c r="J354" s="348"/>
      <c r="K354" s="348"/>
      <c r="L354" s="348"/>
      <c r="M354" s="348"/>
      <c r="N354" s="348"/>
      <c r="O354" s="348"/>
      <c r="P354" s="348"/>
      <c r="Q354" s="348"/>
      <c r="R354" s="348"/>
      <c r="S354" s="348"/>
      <c r="T354" s="348"/>
      <c r="U354" s="348"/>
      <c r="V354" s="348"/>
      <c r="W354" s="348"/>
      <c r="X354" s="272"/>
      <c r="Y354" s="272"/>
      <c r="Z354" s="272"/>
      <c r="AA354" s="272"/>
      <c r="AB354" s="272"/>
      <c r="AC354" s="272"/>
      <c r="AD354" s="272"/>
      <c r="AE354" s="272"/>
      <c r="AF354" s="272"/>
      <c r="AG354" s="272"/>
      <c r="AH354" s="272"/>
      <c r="AI354" s="272"/>
      <c r="AJ354" s="272"/>
      <c r="AK354" s="272"/>
      <c r="AL354" s="272"/>
      <c r="AM354" s="272"/>
      <c r="AN354" s="272"/>
      <c r="AO354" s="272"/>
      <c r="AP354" s="272"/>
      <c r="AQ354" s="272"/>
      <c r="AR354" s="272"/>
      <c r="AS354" s="272"/>
      <c r="AT354" s="272"/>
      <c r="AU354" s="272"/>
      <c r="AV354" s="272"/>
      <c r="AW354" s="272"/>
      <c r="AX354" s="272"/>
      <c r="AY354" s="272"/>
      <c r="AZ354" s="272"/>
      <c r="BA354" s="272"/>
      <c r="BB354" s="272"/>
    </row>
    <row r="355" spans="1:54" ht="15.75" customHeight="1">
      <c r="A355" s="348"/>
      <c r="B355" s="348"/>
      <c r="C355" s="348"/>
      <c r="D355" s="348"/>
      <c r="E355" s="348"/>
      <c r="F355" s="348"/>
      <c r="G355" s="348"/>
      <c r="H355" s="348"/>
      <c r="I355" s="348"/>
      <c r="J355" s="348"/>
      <c r="K355" s="348"/>
      <c r="L355" s="348"/>
      <c r="M355" s="348"/>
      <c r="N355" s="348"/>
      <c r="O355" s="348"/>
      <c r="P355" s="348"/>
      <c r="Q355" s="348"/>
      <c r="R355" s="348"/>
      <c r="S355" s="348"/>
      <c r="T355" s="348"/>
      <c r="U355" s="348"/>
      <c r="V355" s="348"/>
      <c r="W355" s="348"/>
      <c r="X355" s="272"/>
      <c r="Y355" s="272"/>
      <c r="Z355" s="272"/>
      <c r="AA355" s="272"/>
      <c r="AB355" s="272"/>
      <c r="AC355" s="272"/>
      <c r="AD355" s="272"/>
      <c r="AE355" s="272"/>
      <c r="AF355" s="272"/>
      <c r="AG355" s="272"/>
      <c r="AH355" s="272"/>
      <c r="AI355" s="272"/>
      <c r="AJ355" s="272"/>
      <c r="AK355" s="272"/>
      <c r="AL355" s="272"/>
      <c r="AM355" s="272"/>
      <c r="AN355" s="272"/>
      <c r="AO355" s="272"/>
      <c r="AP355" s="272"/>
      <c r="AQ355" s="272"/>
      <c r="AR355" s="272"/>
      <c r="AS355" s="272"/>
      <c r="AT355" s="272"/>
      <c r="AU355" s="272"/>
      <c r="AV355" s="272"/>
      <c r="AW355" s="272"/>
      <c r="AX355" s="272"/>
      <c r="AY355" s="272"/>
      <c r="AZ355" s="272"/>
      <c r="BA355" s="272"/>
      <c r="BB355" s="272"/>
    </row>
    <row r="356" spans="1:54" ht="15.75" customHeight="1">
      <c r="A356" s="348"/>
      <c r="B356" s="348"/>
      <c r="C356" s="348"/>
      <c r="D356" s="348"/>
      <c r="E356" s="348"/>
      <c r="F356" s="348"/>
      <c r="G356" s="348"/>
      <c r="H356" s="348"/>
      <c r="I356" s="348"/>
      <c r="J356" s="348"/>
      <c r="K356" s="348"/>
      <c r="L356" s="348"/>
      <c r="M356" s="348"/>
      <c r="N356" s="348"/>
      <c r="O356" s="348"/>
      <c r="P356" s="348"/>
      <c r="Q356" s="348"/>
      <c r="R356" s="348"/>
      <c r="S356" s="348"/>
      <c r="T356" s="348"/>
      <c r="U356" s="348"/>
      <c r="V356" s="348"/>
      <c r="W356" s="348"/>
      <c r="X356" s="272"/>
      <c r="Y356" s="272"/>
      <c r="Z356" s="272"/>
      <c r="AA356" s="272"/>
      <c r="AB356" s="272"/>
      <c r="AC356" s="272"/>
      <c r="AD356" s="272"/>
      <c r="AE356" s="272"/>
      <c r="AF356" s="272"/>
      <c r="AG356" s="272"/>
      <c r="AH356" s="272"/>
      <c r="AI356" s="272"/>
      <c r="AJ356" s="272"/>
      <c r="AK356" s="272"/>
      <c r="AL356" s="272"/>
      <c r="AM356" s="272"/>
      <c r="AN356" s="272"/>
      <c r="AO356" s="272"/>
      <c r="AP356" s="272"/>
      <c r="AQ356" s="272"/>
      <c r="AR356" s="272"/>
      <c r="AS356" s="272"/>
      <c r="AT356" s="272"/>
      <c r="AU356" s="272"/>
      <c r="AV356" s="272"/>
      <c r="AW356" s="272"/>
      <c r="AX356" s="272"/>
      <c r="AY356" s="272"/>
      <c r="AZ356" s="272"/>
      <c r="BA356" s="272"/>
      <c r="BB356" s="272"/>
    </row>
    <row r="357" spans="1:54" ht="15.75" customHeight="1">
      <c r="A357" s="348"/>
      <c r="B357" s="348"/>
      <c r="C357" s="348"/>
      <c r="D357" s="348"/>
      <c r="E357" s="348"/>
      <c r="F357" s="348"/>
      <c r="G357" s="348"/>
      <c r="H357" s="348"/>
      <c r="I357" s="348"/>
      <c r="J357" s="348"/>
      <c r="K357" s="348"/>
      <c r="L357" s="348"/>
      <c r="M357" s="348"/>
      <c r="N357" s="348"/>
      <c r="O357" s="348"/>
      <c r="P357" s="348"/>
      <c r="Q357" s="348"/>
      <c r="R357" s="348"/>
      <c r="S357" s="348"/>
      <c r="T357" s="348"/>
      <c r="U357" s="348"/>
      <c r="V357" s="348"/>
      <c r="W357" s="348"/>
      <c r="X357" s="272"/>
      <c r="Y357" s="272"/>
      <c r="Z357" s="272"/>
      <c r="AA357" s="272"/>
      <c r="AB357" s="272"/>
      <c r="AC357" s="272"/>
      <c r="AD357" s="272"/>
      <c r="AE357" s="272"/>
      <c r="AF357" s="272"/>
      <c r="AG357" s="272"/>
      <c r="AH357" s="272"/>
      <c r="AI357" s="272"/>
      <c r="AJ357" s="272"/>
      <c r="AK357" s="272"/>
      <c r="AL357" s="272"/>
      <c r="AM357" s="272"/>
      <c r="AN357" s="272"/>
      <c r="AO357" s="272"/>
      <c r="AP357" s="272"/>
      <c r="AQ357" s="272"/>
      <c r="AR357" s="272"/>
      <c r="AS357" s="272"/>
      <c r="AT357" s="272"/>
      <c r="AU357" s="272"/>
      <c r="AV357" s="272"/>
      <c r="AW357" s="272"/>
      <c r="AX357" s="272"/>
      <c r="AY357" s="272"/>
      <c r="AZ357" s="272"/>
      <c r="BA357" s="272"/>
      <c r="BB357" s="272"/>
    </row>
    <row r="358" spans="1:54" ht="15.75" customHeight="1">
      <c r="A358" s="348"/>
      <c r="B358" s="348"/>
      <c r="C358" s="348"/>
      <c r="D358" s="348"/>
      <c r="E358" s="348"/>
      <c r="F358" s="348"/>
      <c r="G358" s="348"/>
      <c r="H358" s="348"/>
      <c r="I358" s="348"/>
      <c r="J358" s="348"/>
      <c r="K358" s="348"/>
      <c r="L358" s="348"/>
      <c r="M358" s="348"/>
      <c r="N358" s="348"/>
      <c r="O358" s="348"/>
      <c r="P358" s="348"/>
      <c r="Q358" s="348"/>
      <c r="R358" s="348"/>
      <c r="S358" s="348"/>
      <c r="T358" s="348"/>
      <c r="U358" s="348"/>
      <c r="V358" s="348"/>
      <c r="W358" s="348"/>
      <c r="X358" s="272"/>
      <c r="Y358" s="272"/>
      <c r="Z358" s="272"/>
      <c r="AA358" s="272"/>
      <c r="AB358" s="272"/>
      <c r="AC358" s="272"/>
      <c r="AD358" s="272"/>
      <c r="AE358" s="272"/>
      <c r="AF358" s="272"/>
      <c r="AG358" s="272"/>
      <c r="AH358" s="272"/>
      <c r="AI358" s="272"/>
      <c r="AJ358" s="272"/>
      <c r="AK358" s="272"/>
      <c r="AL358" s="272"/>
      <c r="AM358" s="272"/>
      <c r="AN358" s="272"/>
      <c r="AO358" s="272"/>
      <c r="AP358" s="272"/>
      <c r="AQ358" s="272"/>
      <c r="AR358" s="272"/>
      <c r="AS358" s="272"/>
      <c r="AT358" s="272"/>
      <c r="AU358" s="272"/>
      <c r="AV358" s="272"/>
      <c r="AW358" s="272"/>
      <c r="AX358" s="272"/>
      <c r="AY358" s="272"/>
      <c r="AZ358" s="272"/>
      <c r="BA358" s="272"/>
      <c r="BB358" s="272"/>
    </row>
    <row r="359" spans="1:54" ht="15.75" customHeight="1">
      <c r="A359" s="348"/>
      <c r="B359" s="348"/>
      <c r="C359" s="348"/>
      <c r="D359" s="348"/>
      <c r="E359" s="348"/>
      <c r="F359" s="348"/>
      <c r="G359" s="348"/>
      <c r="H359" s="348"/>
      <c r="I359" s="348"/>
      <c r="J359" s="348"/>
      <c r="K359" s="348"/>
      <c r="L359" s="348"/>
      <c r="M359" s="348"/>
      <c r="N359" s="348"/>
      <c r="O359" s="348"/>
      <c r="P359" s="348"/>
      <c r="Q359" s="348"/>
      <c r="R359" s="348"/>
      <c r="S359" s="348"/>
      <c r="T359" s="348"/>
      <c r="U359" s="348"/>
      <c r="V359" s="348"/>
      <c r="W359" s="348"/>
      <c r="X359" s="272"/>
      <c r="Y359" s="272"/>
      <c r="Z359" s="272"/>
      <c r="AA359" s="272"/>
      <c r="AB359" s="272"/>
      <c r="AC359" s="272"/>
      <c r="AD359" s="272"/>
      <c r="AE359" s="272"/>
      <c r="AF359" s="272"/>
      <c r="AG359" s="272"/>
      <c r="AH359" s="272"/>
      <c r="AI359" s="272"/>
      <c r="AJ359" s="272"/>
      <c r="AK359" s="272"/>
      <c r="AL359" s="272"/>
      <c r="AM359" s="272"/>
      <c r="AN359" s="272"/>
      <c r="AO359" s="272"/>
      <c r="AP359" s="272"/>
      <c r="AQ359" s="272"/>
      <c r="AR359" s="272"/>
      <c r="AS359" s="272"/>
      <c r="AT359" s="272"/>
      <c r="AU359" s="272"/>
      <c r="AV359" s="272"/>
      <c r="AW359" s="272"/>
      <c r="AX359" s="272"/>
      <c r="AY359" s="272"/>
      <c r="AZ359" s="272"/>
      <c r="BA359" s="272"/>
      <c r="BB359" s="272"/>
    </row>
    <row r="360" spans="1:54" ht="15.75" customHeight="1">
      <c r="A360" s="348"/>
      <c r="B360" s="348"/>
      <c r="C360" s="348"/>
      <c r="D360" s="348"/>
      <c r="E360" s="348"/>
      <c r="F360" s="348"/>
      <c r="G360" s="348"/>
      <c r="H360" s="348"/>
      <c r="I360" s="348"/>
      <c r="J360" s="348"/>
      <c r="K360" s="348"/>
      <c r="L360" s="348"/>
      <c r="M360" s="348"/>
      <c r="N360" s="348"/>
      <c r="O360" s="348"/>
      <c r="P360" s="348"/>
      <c r="Q360" s="348"/>
      <c r="R360" s="348"/>
      <c r="S360" s="348"/>
      <c r="T360" s="348"/>
      <c r="U360" s="348"/>
      <c r="V360" s="348"/>
      <c r="W360" s="348"/>
      <c r="X360" s="272"/>
      <c r="Y360" s="272"/>
      <c r="Z360" s="272"/>
      <c r="AA360" s="272"/>
      <c r="AB360" s="272"/>
      <c r="AC360" s="272"/>
      <c r="AD360" s="272"/>
      <c r="AE360" s="272"/>
      <c r="AF360" s="272"/>
      <c r="AG360" s="272"/>
      <c r="AH360" s="272"/>
      <c r="AI360" s="272"/>
      <c r="AJ360" s="272"/>
      <c r="AK360" s="272"/>
      <c r="AL360" s="272"/>
      <c r="AM360" s="272"/>
      <c r="AN360" s="272"/>
      <c r="AO360" s="272"/>
      <c r="AP360" s="272"/>
      <c r="AQ360" s="272"/>
      <c r="AR360" s="272"/>
      <c r="AS360" s="272"/>
      <c r="AT360" s="272"/>
      <c r="AU360" s="272"/>
      <c r="AV360" s="272"/>
      <c r="AW360" s="272"/>
      <c r="AX360" s="272"/>
      <c r="AY360" s="272"/>
      <c r="AZ360" s="272"/>
      <c r="BA360" s="272"/>
      <c r="BB360" s="272"/>
    </row>
    <row r="361" spans="1:54" ht="15.75" customHeight="1">
      <c r="A361" s="348"/>
      <c r="B361" s="348"/>
      <c r="C361" s="348"/>
      <c r="D361" s="348"/>
      <c r="E361" s="348"/>
      <c r="F361" s="348"/>
      <c r="G361" s="348"/>
      <c r="H361" s="348"/>
      <c r="I361" s="348"/>
      <c r="J361" s="348"/>
      <c r="K361" s="348"/>
      <c r="L361" s="348"/>
      <c r="M361" s="348"/>
      <c r="N361" s="348"/>
      <c r="O361" s="348"/>
      <c r="P361" s="348"/>
      <c r="Q361" s="348"/>
      <c r="R361" s="348"/>
      <c r="S361" s="348"/>
      <c r="T361" s="348"/>
      <c r="U361" s="348"/>
      <c r="V361" s="348"/>
      <c r="W361" s="348"/>
      <c r="X361" s="272"/>
      <c r="Y361" s="272"/>
      <c r="Z361" s="272"/>
      <c r="AA361" s="272"/>
      <c r="AB361" s="272"/>
      <c r="AC361" s="272"/>
      <c r="AD361" s="272"/>
      <c r="AE361" s="272"/>
      <c r="AF361" s="272"/>
      <c r="AG361" s="272"/>
      <c r="AH361" s="272"/>
      <c r="AI361" s="272"/>
      <c r="AJ361" s="272"/>
      <c r="AK361" s="272"/>
      <c r="AL361" s="272"/>
      <c r="AM361" s="272"/>
      <c r="AN361" s="272"/>
      <c r="AO361" s="272"/>
      <c r="AP361" s="272"/>
      <c r="AQ361" s="272"/>
      <c r="AR361" s="272"/>
      <c r="AS361" s="272"/>
      <c r="AT361" s="272"/>
      <c r="AU361" s="272"/>
      <c r="AV361" s="272"/>
      <c r="AW361" s="272"/>
      <c r="AX361" s="272"/>
      <c r="AY361" s="272"/>
      <c r="AZ361" s="272"/>
      <c r="BA361" s="272"/>
      <c r="BB361" s="272"/>
    </row>
    <row r="362" spans="1:54" ht="15.75" customHeight="1">
      <c r="A362" s="348"/>
      <c r="B362" s="348"/>
      <c r="C362" s="348"/>
      <c r="D362" s="348"/>
      <c r="E362" s="348"/>
      <c r="F362" s="348"/>
      <c r="G362" s="348"/>
      <c r="H362" s="348"/>
      <c r="I362" s="348"/>
      <c r="J362" s="348"/>
      <c r="K362" s="348"/>
      <c r="L362" s="348"/>
      <c r="M362" s="348"/>
      <c r="N362" s="348"/>
      <c r="O362" s="348"/>
      <c r="P362" s="348"/>
      <c r="Q362" s="348"/>
      <c r="R362" s="348"/>
      <c r="S362" s="348"/>
      <c r="T362" s="348"/>
      <c r="U362" s="348"/>
      <c r="V362" s="348"/>
      <c r="W362" s="348"/>
      <c r="X362" s="272"/>
      <c r="Y362" s="272"/>
      <c r="Z362" s="272"/>
      <c r="AA362" s="272"/>
      <c r="AB362" s="272"/>
      <c r="AC362" s="272"/>
      <c r="AD362" s="272"/>
      <c r="AE362" s="272"/>
      <c r="AF362" s="272"/>
      <c r="AG362" s="272"/>
      <c r="AH362" s="272"/>
      <c r="AI362" s="272"/>
      <c r="AJ362" s="272"/>
      <c r="AK362" s="272"/>
      <c r="AL362" s="272"/>
      <c r="AM362" s="272"/>
      <c r="AN362" s="272"/>
      <c r="AO362" s="272"/>
      <c r="AP362" s="272"/>
      <c r="AQ362" s="272"/>
      <c r="AR362" s="272"/>
      <c r="AS362" s="272"/>
      <c r="AT362" s="272"/>
      <c r="AU362" s="272"/>
      <c r="AV362" s="272"/>
      <c r="AW362" s="272"/>
      <c r="AX362" s="272"/>
      <c r="AY362" s="272"/>
      <c r="AZ362" s="272"/>
      <c r="BA362" s="272"/>
      <c r="BB362" s="272"/>
    </row>
    <row r="363" spans="1:54" ht="15.75" customHeight="1">
      <c r="A363" s="348"/>
      <c r="B363" s="348"/>
      <c r="C363" s="348"/>
      <c r="D363" s="348"/>
      <c r="E363" s="348"/>
      <c r="F363" s="348"/>
      <c r="G363" s="348"/>
      <c r="H363" s="348"/>
      <c r="I363" s="348"/>
      <c r="J363" s="348"/>
      <c r="K363" s="348"/>
      <c r="L363" s="348"/>
      <c r="M363" s="348"/>
      <c r="N363" s="348"/>
      <c r="O363" s="348"/>
      <c r="P363" s="348"/>
      <c r="Q363" s="348"/>
      <c r="R363" s="348"/>
      <c r="S363" s="348"/>
      <c r="T363" s="348"/>
      <c r="U363" s="348"/>
      <c r="V363" s="348"/>
      <c r="W363" s="348"/>
      <c r="X363" s="272"/>
      <c r="Y363" s="272"/>
      <c r="Z363" s="272"/>
      <c r="AA363" s="272"/>
      <c r="AB363" s="272"/>
      <c r="AC363" s="272"/>
      <c r="AD363" s="272"/>
      <c r="AE363" s="272"/>
      <c r="AF363" s="272"/>
      <c r="AG363" s="272"/>
      <c r="AH363" s="272"/>
      <c r="AI363" s="272"/>
      <c r="AJ363" s="272"/>
      <c r="AK363" s="272"/>
      <c r="AL363" s="272"/>
      <c r="AM363" s="272"/>
      <c r="AN363" s="272"/>
      <c r="AO363" s="272"/>
      <c r="AP363" s="272"/>
      <c r="AQ363" s="272"/>
      <c r="AR363" s="272"/>
      <c r="AS363" s="272"/>
      <c r="AT363" s="272"/>
      <c r="AU363" s="272"/>
      <c r="AV363" s="272"/>
      <c r="AW363" s="272"/>
      <c r="AX363" s="272"/>
      <c r="AY363" s="272"/>
      <c r="AZ363" s="272"/>
      <c r="BA363" s="272"/>
      <c r="BB363" s="272"/>
    </row>
    <row r="364" spans="1:54" ht="15.75" customHeight="1">
      <c r="A364" s="348"/>
      <c r="B364" s="348"/>
      <c r="C364" s="348"/>
      <c r="D364" s="348"/>
      <c r="E364" s="348"/>
      <c r="F364" s="348"/>
      <c r="G364" s="348"/>
      <c r="H364" s="348"/>
      <c r="I364" s="348"/>
      <c r="J364" s="348"/>
      <c r="K364" s="348"/>
      <c r="L364" s="348"/>
      <c r="M364" s="348"/>
      <c r="N364" s="348"/>
      <c r="O364" s="348"/>
      <c r="P364" s="348"/>
      <c r="Q364" s="348"/>
      <c r="R364" s="348"/>
      <c r="S364" s="348"/>
      <c r="T364" s="348"/>
      <c r="U364" s="348"/>
      <c r="V364" s="348"/>
      <c r="W364" s="348"/>
      <c r="X364" s="272"/>
      <c r="Y364" s="272"/>
      <c r="Z364" s="272"/>
      <c r="AA364" s="272"/>
      <c r="AB364" s="272"/>
      <c r="AC364" s="272"/>
      <c r="AD364" s="272"/>
      <c r="AE364" s="272"/>
      <c r="AF364" s="272"/>
      <c r="AG364" s="272"/>
      <c r="AH364" s="272"/>
      <c r="AI364" s="272"/>
      <c r="AJ364" s="272"/>
      <c r="AK364" s="272"/>
      <c r="AL364" s="272"/>
      <c r="AM364" s="272"/>
      <c r="AN364" s="272"/>
      <c r="AO364" s="272"/>
      <c r="AP364" s="272"/>
      <c r="AQ364" s="272"/>
      <c r="AR364" s="272"/>
      <c r="AS364" s="272"/>
      <c r="AT364" s="272"/>
      <c r="AU364" s="272"/>
      <c r="AV364" s="272"/>
      <c r="AW364" s="272"/>
      <c r="AX364" s="272"/>
      <c r="AY364" s="272"/>
      <c r="AZ364" s="272"/>
      <c r="BA364" s="272"/>
      <c r="BB364" s="272"/>
    </row>
    <row r="365" spans="1:54" ht="15.75" customHeight="1">
      <c r="A365" s="348"/>
      <c r="B365" s="348"/>
      <c r="C365" s="348"/>
      <c r="D365" s="348"/>
      <c r="E365" s="348"/>
      <c r="F365" s="348"/>
      <c r="G365" s="348"/>
      <c r="H365" s="348"/>
      <c r="I365" s="348"/>
      <c r="J365" s="348"/>
      <c r="K365" s="348"/>
      <c r="L365" s="348"/>
      <c r="M365" s="348"/>
      <c r="N365" s="348"/>
      <c r="O365" s="348"/>
      <c r="P365" s="348"/>
      <c r="Q365" s="348"/>
      <c r="R365" s="348"/>
      <c r="S365" s="348"/>
      <c r="T365" s="348"/>
      <c r="U365" s="348"/>
      <c r="V365" s="348"/>
      <c r="W365" s="348"/>
      <c r="X365" s="272"/>
      <c r="Y365" s="272"/>
      <c r="Z365" s="272"/>
      <c r="AA365" s="272"/>
      <c r="AB365" s="272"/>
      <c r="AC365" s="272"/>
      <c r="AD365" s="272"/>
      <c r="AE365" s="272"/>
      <c r="AF365" s="272"/>
      <c r="AG365" s="272"/>
      <c r="AH365" s="272"/>
      <c r="AI365" s="272"/>
      <c r="AJ365" s="272"/>
      <c r="AK365" s="272"/>
      <c r="AL365" s="272"/>
      <c r="AM365" s="272"/>
      <c r="AN365" s="272"/>
      <c r="AO365" s="272"/>
      <c r="AP365" s="272"/>
      <c r="AQ365" s="272"/>
      <c r="AR365" s="272"/>
      <c r="AS365" s="272"/>
      <c r="AT365" s="272"/>
      <c r="AU365" s="272"/>
      <c r="AV365" s="272"/>
      <c r="AW365" s="272"/>
      <c r="AX365" s="272"/>
      <c r="AY365" s="272"/>
      <c r="AZ365" s="272"/>
      <c r="BA365" s="272"/>
      <c r="BB365" s="272"/>
    </row>
    <row r="366" spans="1:54" ht="15.75" customHeight="1">
      <c r="A366" s="348"/>
      <c r="B366" s="348"/>
      <c r="C366" s="348"/>
      <c r="D366" s="348"/>
      <c r="E366" s="348"/>
      <c r="F366" s="348"/>
      <c r="G366" s="348"/>
      <c r="H366" s="348"/>
      <c r="I366" s="348"/>
      <c r="J366" s="348"/>
      <c r="K366" s="348"/>
      <c r="L366" s="348"/>
      <c r="M366" s="348"/>
      <c r="N366" s="348"/>
      <c r="O366" s="348"/>
      <c r="P366" s="348"/>
      <c r="Q366" s="348"/>
      <c r="R366" s="348"/>
      <c r="S366" s="348"/>
      <c r="T366" s="348"/>
      <c r="U366" s="348"/>
      <c r="V366" s="348"/>
      <c r="W366" s="348"/>
      <c r="X366" s="272"/>
      <c r="Y366" s="272"/>
      <c r="Z366" s="272"/>
      <c r="AA366" s="272"/>
      <c r="AB366" s="272"/>
      <c r="AC366" s="272"/>
      <c r="AD366" s="272"/>
      <c r="AE366" s="272"/>
      <c r="AF366" s="272"/>
      <c r="AG366" s="272"/>
      <c r="AH366" s="272"/>
      <c r="AI366" s="272"/>
      <c r="AJ366" s="272"/>
      <c r="AK366" s="272"/>
      <c r="AL366" s="272"/>
      <c r="AM366" s="272"/>
      <c r="AN366" s="272"/>
      <c r="AO366" s="272"/>
      <c r="AP366" s="272"/>
      <c r="AQ366" s="272"/>
      <c r="AR366" s="272"/>
      <c r="AS366" s="272"/>
      <c r="AT366" s="272"/>
      <c r="AU366" s="272"/>
      <c r="AV366" s="272"/>
      <c r="AW366" s="272"/>
      <c r="AX366" s="272"/>
      <c r="AY366" s="272"/>
      <c r="AZ366" s="272"/>
      <c r="BA366" s="272"/>
      <c r="BB366" s="272"/>
    </row>
    <row r="367" spans="1:54" ht="15.75" customHeight="1">
      <c r="A367" s="348"/>
      <c r="B367" s="348"/>
      <c r="C367" s="348"/>
      <c r="D367" s="348"/>
      <c r="E367" s="348"/>
      <c r="F367" s="348"/>
      <c r="G367" s="348"/>
      <c r="H367" s="348"/>
      <c r="I367" s="348"/>
      <c r="J367" s="348"/>
      <c r="K367" s="348"/>
      <c r="L367" s="348"/>
      <c r="M367" s="348"/>
      <c r="N367" s="348"/>
      <c r="O367" s="348"/>
      <c r="P367" s="348"/>
      <c r="Q367" s="348"/>
      <c r="R367" s="348"/>
      <c r="S367" s="348"/>
      <c r="T367" s="348"/>
      <c r="U367" s="348"/>
      <c r="V367" s="348"/>
      <c r="W367" s="348"/>
      <c r="X367" s="272"/>
      <c r="Y367" s="272"/>
      <c r="Z367" s="272"/>
      <c r="AA367" s="272"/>
      <c r="AB367" s="272"/>
      <c r="AC367" s="272"/>
      <c r="AD367" s="272"/>
      <c r="AE367" s="272"/>
      <c r="AF367" s="272"/>
      <c r="AG367" s="272"/>
      <c r="AH367" s="272"/>
      <c r="AI367" s="272"/>
      <c r="AJ367" s="272"/>
      <c r="AK367" s="272"/>
      <c r="AL367" s="272"/>
      <c r="AM367" s="272"/>
      <c r="AN367" s="272"/>
      <c r="AO367" s="272"/>
      <c r="AP367" s="272"/>
      <c r="AQ367" s="272"/>
      <c r="AR367" s="272"/>
      <c r="AS367" s="272"/>
      <c r="AT367" s="272"/>
      <c r="AU367" s="272"/>
      <c r="AV367" s="272"/>
      <c r="AW367" s="272"/>
      <c r="AX367" s="272"/>
      <c r="AY367" s="272"/>
      <c r="AZ367" s="272"/>
      <c r="BA367" s="272"/>
      <c r="BB367" s="272"/>
    </row>
    <row r="368" spans="1:54" ht="15.75" customHeight="1">
      <c r="A368" s="348"/>
      <c r="B368" s="348"/>
      <c r="C368" s="348"/>
      <c r="D368" s="348"/>
      <c r="E368" s="348"/>
      <c r="F368" s="348"/>
      <c r="G368" s="348"/>
      <c r="H368" s="348"/>
      <c r="I368" s="348"/>
      <c r="J368" s="348"/>
      <c r="K368" s="348"/>
      <c r="L368" s="348"/>
      <c r="M368" s="348"/>
      <c r="N368" s="348"/>
      <c r="O368" s="348"/>
      <c r="P368" s="348"/>
      <c r="Q368" s="348"/>
      <c r="R368" s="348"/>
      <c r="S368" s="348"/>
      <c r="T368" s="348"/>
      <c r="U368" s="348"/>
      <c r="V368" s="348"/>
      <c r="W368" s="348"/>
      <c r="X368" s="272"/>
      <c r="Y368" s="272"/>
      <c r="Z368" s="272"/>
      <c r="AA368" s="272"/>
      <c r="AB368" s="272"/>
      <c r="AC368" s="272"/>
      <c r="AD368" s="272"/>
      <c r="AE368" s="272"/>
      <c r="AF368" s="272"/>
      <c r="AG368" s="272"/>
      <c r="AH368" s="272"/>
      <c r="AI368" s="272"/>
      <c r="AJ368" s="272"/>
      <c r="AK368" s="272"/>
      <c r="AL368" s="272"/>
      <c r="AM368" s="272"/>
      <c r="AN368" s="272"/>
      <c r="AO368" s="272"/>
      <c r="AP368" s="272"/>
      <c r="AQ368" s="272"/>
      <c r="AR368" s="272"/>
      <c r="AS368" s="272"/>
      <c r="AT368" s="272"/>
      <c r="AU368" s="272"/>
      <c r="AV368" s="272"/>
      <c r="AW368" s="272"/>
      <c r="AX368" s="272"/>
      <c r="AY368" s="272"/>
      <c r="AZ368" s="272"/>
      <c r="BA368" s="272"/>
      <c r="BB368" s="272"/>
    </row>
    <row r="369" spans="1:54" ht="15.75" customHeight="1">
      <c r="A369" s="348"/>
      <c r="B369" s="348"/>
      <c r="C369" s="348"/>
      <c r="D369" s="348"/>
      <c r="E369" s="348"/>
      <c r="F369" s="348"/>
      <c r="G369" s="348"/>
      <c r="H369" s="348"/>
      <c r="I369" s="348"/>
      <c r="J369" s="348"/>
      <c r="K369" s="348"/>
      <c r="L369" s="348"/>
      <c r="M369" s="348"/>
      <c r="N369" s="348"/>
      <c r="O369" s="348"/>
      <c r="P369" s="348"/>
      <c r="Q369" s="348"/>
      <c r="R369" s="348"/>
      <c r="S369" s="348"/>
      <c r="T369" s="348"/>
      <c r="U369" s="348"/>
      <c r="V369" s="348"/>
      <c r="W369" s="348"/>
      <c r="X369" s="272"/>
      <c r="Y369" s="272"/>
      <c r="Z369" s="272"/>
      <c r="AA369" s="272"/>
      <c r="AB369" s="272"/>
      <c r="AC369" s="272"/>
      <c r="AD369" s="272"/>
      <c r="AE369" s="272"/>
      <c r="AF369" s="272"/>
      <c r="AG369" s="272"/>
      <c r="AH369" s="272"/>
      <c r="AI369" s="272"/>
      <c r="AJ369" s="272"/>
      <c r="AK369" s="272"/>
      <c r="AL369" s="272"/>
      <c r="AM369" s="272"/>
      <c r="AN369" s="272"/>
      <c r="AO369" s="272"/>
      <c r="AP369" s="272"/>
      <c r="AQ369" s="272"/>
      <c r="AR369" s="272"/>
      <c r="AS369" s="272"/>
      <c r="AT369" s="272"/>
      <c r="AU369" s="272"/>
      <c r="AV369" s="272"/>
      <c r="AW369" s="272"/>
      <c r="AX369" s="272"/>
      <c r="AY369" s="272"/>
      <c r="AZ369" s="272"/>
      <c r="BA369" s="272"/>
      <c r="BB369" s="272"/>
    </row>
    <row r="370" spans="1:54" ht="15.75" customHeight="1">
      <c r="A370" s="348"/>
      <c r="B370" s="348"/>
      <c r="C370" s="348"/>
      <c r="D370" s="348"/>
      <c r="E370" s="348"/>
      <c r="F370" s="348"/>
      <c r="G370" s="348"/>
      <c r="H370" s="348"/>
      <c r="I370" s="348"/>
      <c r="J370" s="348"/>
      <c r="K370" s="348"/>
      <c r="L370" s="348"/>
      <c r="M370" s="348"/>
      <c r="N370" s="348"/>
      <c r="O370" s="348"/>
      <c r="P370" s="348"/>
      <c r="Q370" s="348"/>
      <c r="R370" s="348"/>
      <c r="S370" s="348"/>
      <c r="T370" s="348"/>
      <c r="U370" s="348"/>
      <c r="V370" s="348"/>
      <c r="W370" s="348"/>
      <c r="X370" s="272"/>
      <c r="Y370" s="272"/>
      <c r="Z370" s="272"/>
      <c r="AA370" s="272"/>
      <c r="AB370" s="272"/>
      <c r="AC370" s="272"/>
      <c r="AD370" s="272"/>
      <c r="AE370" s="272"/>
      <c r="AF370" s="272"/>
      <c r="AG370" s="272"/>
      <c r="AH370" s="272"/>
      <c r="AI370" s="272"/>
      <c r="AJ370" s="272"/>
      <c r="AK370" s="272"/>
      <c r="AL370" s="272"/>
      <c r="AM370" s="272"/>
      <c r="AN370" s="272"/>
      <c r="AO370" s="272"/>
      <c r="AP370" s="272"/>
      <c r="AQ370" s="272"/>
      <c r="AR370" s="272"/>
      <c r="AS370" s="272"/>
      <c r="AT370" s="272"/>
      <c r="AU370" s="272"/>
      <c r="AV370" s="272"/>
      <c r="AW370" s="272"/>
      <c r="AX370" s="272"/>
      <c r="AY370" s="272"/>
      <c r="AZ370" s="272"/>
      <c r="BA370" s="272"/>
      <c r="BB370" s="272"/>
    </row>
    <row r="371" spans="1:54" ht="15.75" customHeight="1">
      <c r="A371" s="348"/>
      <c r="B371" s="348"/>
      <c r="C371" s="348"/>
      <c r="D371" s="348"/>
      <c r="E371" s="348"/>
      <c r="F371" s="348"/>
      <c r="G371" s="348"/>
      <c r="H371" s="348"/>
      <c r="I371" s="348"/>
      <c r="J371" s="348"/>
      <c r="K371" s="348"/>
      <c r="L371" s="348"/>
      <c r="M371" s="348"/>
      <c r="N371" s="348"/>
      <c r="O371" s="348"/>
      <c r="P371" s="348"/>
      <c r="Q371" s="348"/>
      <c r="R371" s="348"/>
      <c r="S371" s="348"/>
      <c r="T371" s="348"/>
      <c r="U371" s="348"/>
      <c r="V371" s="348"/>
      <c r="W371" s="348"/>
      <c r="X371" s="272"/>
      <c r="Y371" s="272"/>
      <c r="Z371" s="272"/>
      <c r="AA371" s="272"/>
      <c r="AB371" s="272"/>
      <c r="AC371" s="272"/>
      <c r="AD371" s="272"/>
      <c r="AE371" s="272"/>
      <c r="AF371" s="272"/>
      <c r="AG371" s="272"/>
      <c r="AH371" s="272"/>
      <c r="AI371" s="272"/>
      <c r="AJ371" s="272"/>
      <c r="AK371" s="272"/>
      <c r="AL371" s="272"/>
      <c r="AM371" s="272"/>
      <c r="AN371" s="272"/>
      <c r="AO371" s="272"/>
      <c r="AP371" s="272"/>
      <c r="AQ371" s="272"/>
      <c r="AR371" s="272"/>
      <c r="AS371" s="272"/>
      <c r="AT371" s="272"/>
      <c r="AU371" s="272"/>
      <c r="AV371" s="272"/>
      <c r="AW371" s="272"/>
      <c r="AX371" s="272"/>
      <c r="AY371" s="272"/>
      <c r="AZ371" s="272"/>
      <c r="BA371" s="272"/>
      <c r="BB371" s="272"/>
    </row>
    <row r="372" spans="1:54" ht="15.75" customHeight="1">
      <c r="A372" s="348"/>
      <c r="B372" s="348"/>
      <c r="C372" s="348"/>
      <c r="D372" s="348"/>
      <c r="E372" s="348"/>
      <c r="F372" s="348"/>
      <c r="G372" s="348"/>
      <c r="H372" s="348"/>
      <c r="I372" s="348"/>
      <c r="J372" s="348"/>
      <c r="K372" s="348"/>
      <c r="L372" s="348"/>
      <c r="M372" s="348"/>
      <c r="N372" s="348"/>
      <c r="O372" s="348"/>
      <c r="P372" s="348"/>
      <c r="Q372" s="348"/>
      <c r="R372" s="348"/>
      <c r="S372" s="348"/>
      <c r="T372" s="348"/>
      <c r="U372" s="348"/>
      <c r="V372" s="348"/>
      <c r="W372" s="348"/>
      <c r="X372" s="272"/>
      <c r="Y372" s="272"/>
      <c r="Z372" s="272"/>
      <c r="AA372" s="272"/>
      <c r="AB372" s="272"/>
      <c r="AC372" s="272"/>
      <c r="AD372" s="272"/>
      <c r="AE372" s="272"/>
      <c r="AF372" s="272"/>
      <c r="AG372" s="272"/>
      <c r="AH372" s="272"/>
      <c r="AI372" s="272"/>
      <c r="AJ372" s="272"/>
      <c r="AK372" s="272"/>
      <c r="AL372" s="272"/>
      <c r="AM372" s="272"/>
      <c r="AN372" s="272"/>
      <c r="AO372" s="272"/>
      <c r="AP372" s="272"/>
      <c r="AQ372" s="272"/>
      <c r="AR372" s="272"/>
      <c r="AS372" s="272"/>
      <c r="AT372" s="272"/>
      <c r="AU372" s="272"/>
      <c r="AV372" s="272"/>
      <c r="AW372" s="272"/>
      <c r="AX372" s="272"/>
      <c r="AY372" s="272"/>
      <c r="AZ372" s="272"/>
      <c r="BA372" s="272"/>
      <c r="BB372" s="272"/>
    </row>
    <row r="373" spans="1:54" ht="15.75" customHeight="1">
      <c r="A373" s="348"/>
      <c r="B373" s="348"/>
      <c r="C373" s="348"/>
      <c r="D373" s="348"/>
      <c r="E373" s="348"/>
      <c r="F373" s="348"/>
      <c r="G373" s="348"/>
      <c r="H373" s="348"/>
      <c r="I373" s="348"/>
      <c r="J373" s="348"/>
      <c r="K373" s="348"/>
      <c r="L373" s="348"/>
      <c r="M373" s="348"/>
      <c r="N373" s="348"/>
      <c r="O373" s="348"/>
      <c r="P373" s="348"/>
      <c r="Q373" s="348"/>
      <c r="R373" s="348"/>
      <c r="S373" s="348"/>
      <c r="T373" s="348"/>
      <c r="U373" s="348"/>
      <c r="V373" s="348"/>
      <c r="W373" s="348"/>
      <c r="X373" s="272"/>
      <c r="Y373" s="272"/>
      <c r="Z373" s="272"/>
      <c r="AA373" s="272"/>
      <c r="AB373" s="272"/>
      <c r="AC373" s="272"/>
      <c r="AD373" s="272"/>
      <c r="AE373" s="272"/>
      <c r="AF373" s="272"/>
      <c r="AG373" s="272"/>
      <c r="AH373" s="272"/>
      <c r="AI373" s="272"/>
      <c r="AJ373" s="272"/>
      <c r="AK373" s="272"/>
      <c r="AL373" s="272"/>
      <c r="AM373" s="272"/>
      <c r="AN373" s="272"/>
      <c r="AO373" s="272"/>
      <c r="AP373" s="272"/>
      <c r="AQ373" s="272"/>
      <c r="AR373" s="272"/>
      <c r="AS373" s="272"/>
      <c r="AT373" s="272"/>
      <c r="AU373" s="272"/>
      <c r="AV373" s="272"/>
      <c r="AW373" s="272"/>
      <c r="AX373" s="272"/>
      <c r="AY373" s="272"/>
      <c r="AZ373" s="272"/>
      <c r="BA373" s="272"/>
      <c r="BB373" s="272"/>
    </row>
    <row r="374" spans="1:54" ht="15.75" customHeight="1">
      <c r="A374" s="348"/>
      <c r="B374" s="348"/>
      <c r="C374" s="348"/>
      <c r="D374" s="348"/>
      <c r="E374" s="348"/>
      <c r="F374" s="348"/>
      <c r="G374" s="348"/>
      <c r="H374" s="348"/>
      <c r="I374" s="348"/>
      <c r="J374" s="348"/>
      <c r="K374" s="348"/>
      <c r="L374" s="348"/>
      <c r="M374" s="348"/>
      <c r="N374" s="348"/>
      <c r="O374" s="348"/>
      <c r="P374" s="348"/>
      <c r="Q374" s="348"/>
      <c r="R374" s="348"/>
      <c r="S374" s="348"/>
      <c r="T374" s="348"/>
      <c r="U374" s="348"/>
      <c r="V374" s="348"/>
      <c r="W374" s="348"/>
      <c r="X374" s="272"/>
      <c r="Y374" s="272"/>
      <c r="Z374" s="272"/>
      <c r="AA374" s="272"/>
      <c r="AB374" s="272"/>
      <c r="AC374" s="272"/>
      <c r="AD374" s="272"/>
      <c r="AE374" s="272"/>
      <c r="AF374" s="272"/>
      <c r="AG374" s="272"/>
      <c r="AH374" s="272"/>
      <c r="AI374" s="272"/>
      <c r="AJ374" s="272"/>
      <c r="AK374" s="272"/>
      <c r="AL374" s="272"/>
      <c r="AM374" s="272"/>
      <c r="AN374" s="272"/>
      <c r="AO374" s="272"/>
      <c r="AP374" s="272"/>
      <c r="AQ374" s="272"/>
      <c r="AR374" s="272"/>
      <c r="AS374" s="272"/>
      <c r="AT374" s="272"/>
      <c r="AU374" s="272"/>
      <c r="AV374" s="272"/>
      <c r="AW374" s="272"/>
      <c r="AX374" s="272"/>
      <c r="AY374" s="272"/>
      <c r="AZ374" s="272"/>
      <c r="BA374" s="272"/>
      <c r="BB374" s="272"/>
    </row>
    <row r="375" spans="1:54" ht="15.75" customHeight="1">
      <c r="A375" s="348"/>
      <c r="B375" s="348"/>
      <c r="C375" s="348"/>
      <c r="D375" s="348"/>
      <c r="E375" s="348"/>
      <c r="F375" s="348"/>
      <c r="G375" s="348"/>
      <c r="H375" s="348"/>
      <c r="I375" s="348"/>
      <c r="J375" s="348"/>
      <c r="K375" s="348"/>
      <c r="L375" s="348"/>
      <c r="M375" s="348"/>
      <c r="N375" s="348"/>
      <c r="O375" s="348"/>
      <c r="P375" s="348"/>
      <c r="Q375" s="348"/>
      <c r="R375" s="348"/>
      <c r="S375" s="348"/>
      <c r="T375" s="348"/>
      <c r="U375" s="348"/>
      <c r="V375" s="348"/>
      <c r="W375" s="348"/>
      <c r="X375" s="272"/>
      <c r="Y375" s="272"/>
      <c r="Z375" s="272"/>
      <c r="AA375" s="272"/>
      <c r="AB375" s="272"/>
      <c r="AC375" s="272"/>
      <c r="AD375" s="272"/>
      <c r="AE375" s="272"/>
      <c r="AF375" s="272"/>
      <c r="AG375" s="272"/>
      <c r="AH375" s="272"/>
      <c r="AI375" s="272"/>
      <c r="AJ375" s="272"/>
      <c r="AK375" s="272"/>
      <c r="AL375" s="272"/>
      <c r="AM375" s="272"/>
      <c r="AN375" s="272"/>
      <c r="AO375" s="272"/>
      <c r="AP375" s="272"/>
      <c r="AQ375" s="272"/>
      <c r="AR375" s="272"/>
      <c r="AS375" s="272"/>
      <c r="AT375" s="272"/>
      <c r="AU375" s="272"/>
      <c r="AV375" s="272"/>
      <c r="AW375" s="272"/>
      <c r="AX375" s="272"/>
      <c r="AY375" s="272"/>
      <c r="AZ375" s="272"/>
      <c r="BA375" s="272"/>
      <c r="BB375" s="272"/>
    </row>
    <row r="376" spans="1:54" ht="15.75" customHeight="1">
      <c r="A376" s="348"/>
      <c r="B376" s="348"/>
      <c r="C376" s="348"/>
      <c r="D376" s="348"/>
      <c r="E376" s="348"/>
      <c r="F376" s="348"/>
      <c r="G376" s="348"/>
      <c r="H376" s="348"/>
      <c r="I376" s="348"/>
      <c r="J376" s="348"/>
      <c r="K376" s="348"/>
      <c r="L376" s="348"/>
      <c r="M376" s="348"/>
      <c r="N376" s="348"/>
      <c r="O376" s="348"/>
      <c r="P376" s="348"/>
      <c r="Q376" s="348"/>
      <c r="R376" s="348"/>
      <c r="S376" s="348"/>
      <c r="T376" s="348"/>
      <c r="U376" s="348"/>
      <c r="V376" s="348"/>
      <c r="W376" s="348"/>
      <c r="X376" s="272"/>
      <c r="Y376" s="272"/>
      <c r="Z376" s="272"/>
      <c r="AA376" s="272"/>
      <c r="AB376" s="272"/>
      <c r="AC376" s="272"/>
      <c r="AD376" s="272"/>
      <c r="AE376" s="272"/>
      <c r="AF376" s="272"/>
      <c r="AG376" s="272"/>
      <c r="AH376" s="272"/>
      <c r="AI376" s="272"/>
      <c r="AJ376" s="272"/>
      <c r="AK376" s="272"/>
      <c r="AL376" s="272"/>
      <c r="AM376" s="272"/>
      <c r="AN376" s="272"/>
      <c r="AO376" s="272"/>
      <c r="AP376" s="272"/>
      <c r="AQ376" s="272"/>
      <c r="AR376" s="272"/>
      <c r="AS376" s="272"/>
      <c r="AT376" s="272"/>
      <c r="AU376" s="272"/>
      <c r="AV376" s="272"/>
      <c r="AW376" s="272"/>
      <c r="AX376" s="272"/>
      <c r="AY376" s="272"/>
      <c r="AZ376" s="272"/>
      <c r="BA376" s="272"/>
      <c r="BB376" s="272"/>
    </row>
    <row r="377" spans="1:54" ht="15.75" customHeight="1">
      <c r="A377" s="348"/>
      <c r="B377" s="348"/>
      <c r="C377" s="348"/>
      <c r="D377" s="348"/>
      <c r="E377" s="348"/>
      <c r="F377" s="348"/>
      <c r="G377" s="348"/>
      <c r="H377" s="348"/>
      <c r="I377" s="348"/>
      <c r="J377" s="348"/>
      <c r="K377" s="348"/>
      <c r="L377" s="348"/>
      <c r="M377" s="348"/>
      <c r="N377" s="348"/>
      <c r="O377" s="348"/>
      <c r="P377" s="348"/>
      <c r="Q377" s="348"/>
      <c r="R377" s="348"/>
      <c r="S377" s="348"/>
      <c r="T377" s="348"/>
      <c r="U377" s="348"/>
      <c r="V377" s="348"/>
      <c r="W377" s="348"/>
      <c r="X377" s="272"/>
      <c r="Y377" s="272"/>
      <c r="Z377" s="272"/>
      <c r="AA377" s="272"/>
      <c r="AB377" s="272"/>
      <c r="AC377" s="272"/>
      <c r="AD377" s="272"/>
      <c r="AE377" s="272"/>
      <c r="AF377" s="272"/>
      <c r="AG377" s="272"/>
      <c r="AH377" s="272"/>
      <c r="AI377" s="272"/>
      <c r="AJ377" s="272"/>
      <c r="AK377" s="272"/>
      <c r="AL377" s="272"/>
      <c r="AM377" s="272"/>
      <c r="AN377" s="272"/>
      <c r="AO377" s="272"/>
      <c r="AP377" s="272"/>
      <c r="AQ377" s="272"/>
      <c r="AR377" s="272"/>
      <c r="AS377" s="272"/>
      <c r="AT377" s="272"/>
      <c r="AU377" s="272"/>
      <c r="AV377" s="272"/>
      <c r="AW377" s="272"/>
      <c r="AX377" s="272"/>
      <c r="AY377" s="272"/>
      <c r="AZ377" s="272"/>
      <c r="BA377" s="272"/>
      <c r="BB377" s="272"/>
    </row>
    <row r="378" spans="1:54" ht="15.75" customHeight="1">
      <c r="A378" s="348"/>
      <c r="B378" s="348"/>
      <c r="C378" s="348"/>
      <c r="D378" s="348"/>
      <c r="E378" s="348"/>
      <c r="F378" s="348"/>
      <c r="G378" s="348"/>
      <c r="H378" s="348"/>
      <c r="I378" s="348"/>
      <c r="J378" s="348"/>
      <c r="K378" s="348"/>
      <c r="L378" s="348"/>
      <c r="M378" s="348"/>
      <c r="N378" s="348"/>
      <c r="O378" s="348"/>
      <c r="P378" s="348"/>
      <c r="Q378" s="348"/>
      <c r="R378" s="348"/>
      <c r="S378" s="348"/>
      <c r="T378" s="348"/>
      <c r="U378" s="348"/>
      <c r="V378" s="348"/>
      <c r="W378" s="348"/>
      <c r="X378" s="272"/>
      <c r="Y378" s="272"/>
      <c r="Z378" s="272"/>
      <c r="AA378" s="272"/>
      <c r="AB378" s="272"/>
      <c r="AC378" s="272"/>
      <c r="AD378" s="272"/>
      <c r="AE378" s="272"/>
      <c r="AF378" s="272"/>
      <c r="AG378" s="272"/>
      <c r="AH378" s="272"/>
      <c r="AI378" s="272"/>
      <c r="AJ378" s="272"/>
      <c r="AK378" s="272"/>
      <c r="AL378" s="272"/>
      <c r="AM378" s="272"/>
      <c r="AN378" s="272"/>
      <c r="AO378" s="272"/>
      <c r="AP378" s="272"/>
      <c r="AQ378" s="272"/>
      <c r="AR378" s="272"/>
      <c r="AS378" s="272"/>
      <c r="AT378" s="272"/>
      <c r="AU378" s="272"/>
      <c r="AV378" s="272"/>
      <c r="AW378" s="272"/>
      <c r="AX378" s="272"/>
      <c r="AY378" s="272"/>
      <c r="AZ378" s="272"/>
      <c r="BA378" s="272"/>
      <c r="BB378" s="272"/>
    </row>
    <row r="379" spans="1:54" ht="15.75" customHeight="1">
      <c r="A379" s="348"/>
      <c r="B379" s="348"/>
      <c r="C379" s="348"/>
      <c r="D379" s="348"/>
      <c r="E379" s="348"/>
      <c r="F379" s="348"/>
      <c r="G379" s="348"/>
      <c r="H379" s="348"/>
      <c r="I379" s="348"/>
      <c r="J379" s="348"/>
      <c r="K379" s="348"/>
      <c r="L379" s="348"/>
      <c r="M379" s="348"/>
      <c r="N379" s="348"/>
      <c r="O379" s="348"/>
      <c r="P379" s="348"/>
      <c r="Q379" s="348"/>
      <c r="R379" s="348"/>
      <c r="S379" s="348"/>
      <c r="T379" s="348"/>
      <c r="U379" s="348"/>
      <c r="V379" s="348"/>
      <c r="W379" s="348"/>
      <c r="X379" s="272"/>
      <c r="Y379" s="272"/>
      <c r="Z379" s="272"/>
      <c r="AA379" s="272"/>
      <c r="AB379" s="272"/>
      <c r="AC379" s="272"/>
      <c r="AD379" s="272"/>
      <c r="AE379" s="272"/>
      <c r="AF379" s="272"/>
      <c r="AG379" s="272"/>
      <c r="AH379" s="272"/>
      <c r="AI379" s="272"/>
      <c r="AJ379" s="272"/>
      <c r="AK379" s="272"/>
      <c r="AL379" s="272"/>
      <c r="AM379" s="272"/>
      <c r="AN379" s="272"/>
      <c r="AO379" s="272"/>
      <c r="AP379" s="272"/>
      <c r="AQ379" s="272"/>
      <c r="AR379" s="272"/>
      <c r="AS379" s="272"/>
      <c r="AT379" s="272"/>
      <c r="AU379" s="272"/>
      <c r="AV379" s="272"/>
      <c r="AW379" s="272"/>
      <c r="AX379" s="272"/>
      <c r="AY379" s="272"/>
      <c r="AZ379" s="272"/>
      <c r="BA379" s="272"/>
      <c r="BB379" s="272"/>
    </row>
    <row r="380" spans="1:54" ht="15.75" customHeight="1">
      <c r="A380" s="348"/>
      <c r="B380" s="348"/>
      <c r="C380" s="348"/>
      <c r="D380" s="348"/>
      <c r="E380" s="348"/>
      <c r="F380" s="348"/>
      <c r="G380" s="348"/>
      <c r="H380" s="348"/>
      <c r="I380" s="348"/>
      <c r="J380" s="348"/>
      <c r="K380" s="348"/>
      <c r="L380" s="348"/>
      <c r="M380" s="348"/>
      <c r="N380" s="348"/>
      <c r="O380" s="348"/>
      <c r="P380" s="348"/>
      <c r="Q380" s="348"/>
      <c r="R380" s="348"/>
      <c r="S380" s="348"/>
      <c r="T380" s="348"/>
      <c r="U380" s="348"/>
      <c r="V380" s="348"/>
      <c r="W380" s="348"/>
      <c r="X380" s="272"/>
      <c r="Y380" s="272"/>
      <c r="Z380" s="272"/>
      <c r="AA380" s="272"/>
      <c r="AB380" s="272"/>
      <c r="AC380" s="272"/>
      <c r="AD380" s="272"/>
      <c r="AE380" s="272"/>
      <c r="AF380" s="272"/>
      <c r="AG380" s="272"/>
      <c r="AH380" s="272"/>
      <c r="AI380" s="272"/>
      <c r="AJ380" s="272"/>
      <c r="AK380" s="272"/>
      <c r="AL380" s="272"/>
      <c r="AM380" s="272"/>
      <c r="AN380" s="272"/>
      <c r="AO380" s="272"/>
      <c r="AP380" s="272"/>
      <c r="AQ380" s="272"/>
      <c r="AR380" s="272"/>
      <c r="AS380" s="272"/>
      <c r="AT380" s="272"/>
      <c r="AU380" s="272"/>
      <c r="AV380" s="272"/>
      <c r="AW380" s="272"/>
      <c r="AX380" s="272"/>
      <c r="AY380" s="272"/>
      <c r="AZ380" s="272"/>
      <c r="BA380" s="272"/>
      <c r="BB380" s="272"/>
    </row>
    <row r="381" spans="1:54" ht="15.75" customHeight="1">
      <c r="A381" s="348"/>
      <c r="B381" s="348"/>
      <c r="C381" s="348"/>
      <c r="D381" s="348"/>
      <c r="E381" s="348"/>
      <c r="F381" s="348"/>
      <c r="G381" s="348"/>
      <c r="H381" s="348"/>
      <c r="I381" s="348"/>
      <c r="J381" s="348"/>
      <c r="K381" s="348"/>
      <c r="L381" s="348"/>
      <c r="M381" s="348"/>
      <c r="N381" s="348"/>
      <c r="O381" s="348"/>
      <c r="P381" s="348"/>
      <c r="Q381" s="348"/>
      <c r="R381" s="348"/>
      <c r="S381" s="348"/>
      <c r="T381" s="348"/>
      <c r="U381" s="348"/>
      <c r="V381" s="348"/>
      <c r="W381" s="348"/>
      <c r="X381" s="272"/>
      <c r="Y381" s="272"/>
      <c r="Z381" s="272"/>
      <c r="AA381" s="272"/>
      <c r="AB381" s="272"/>
      <c r="AC381" s="272"/>
      <c r="AD381" s="272"/>
      <c r="AE381" s="272"/>
      <c r="AF381" s="272"/>
      <c r="AG381" s="272"/>
      <c r="AH381" s="272"/>
      <c r="AI381" s="272"/>
      <c r="AJ381" s="272"/>
      <c r="AK381" s="272"/>
      <c r="AL381" s="272"/>
      <c r="AM381" s="272"/>
      <c r="AN381" s="272"/>
      <c r="AO381" s="272"/>
      <c r="AP381" s="272"/>
      <c r="AQ381" s="272"/>
      <c r="AR381" s="272"/>
      <c r="AS381" s="272"/>
      <c r="AT381" s="272"/>
      <c r="AU381" s="272"/>
      <c r="AV381" s="272"/>
      <c r="AW381" s="272"/>
      <c r="AX381" s="272"/>
      <c r="AY381" s="272"/>
      <c r="AZ381" s="272"/>
      <c r="BA381" s="272"/>
      <c r="BB381" s="272"/>
    </row>
    <row r="382" spans="1:54" ht="15.75" customHeight="1">
      <c r="A382" s="348"/>
      <c r="B382" s="348"/>
      <c r="C382" s="348"/>
      <c r="D382" s="348"/>
      <c r="E382" s="348"/>
      <c r="F382" s="348"/>
      <c r="G382" s="348"/>
      <c r="H382" s="348"/>
      <c r="I382" s="348"/>
      <c r="J382" s="348"/>
      <c r="K382" s="348"/>
      <c r="L382" s="348"/>
      <c r="M382" s="348"/>
      <c r="N382" s="348"/>
      <c r="O382" s="348"/>
      <c r="P382" s="348"/>
      <c r="Q382" s="348"/>
      <c r="R382" s="348"/>
      <c r="S382" s="348"/>
      <c r="T382" s="348"/>
      <c r="U382" s="348"/>
      <c r="V382" s="348"/>
      <c r="W382" s="348"/>
      <c r="X382" s="272"/>
      <c r="Y382" s="272"/>
      <c r="Z382" s="272"/>
      <c r="AA382" s="272"/>
      <c r="AB382" s="272"/>
      <c r="AC382" s="272"/>
      <c r="AD382" s="272"/>
      <c r="AE382" s="272"/>
      <c r="AF382" s="272"/>
      <c r="AG382" s="272"/>
      <c r="AH382" s="272"/>
      <c r="AI382" s="272"/>
      <c r="AJ382" s="272"/>
      <c r="AK382" s="272"/>
      <c r="AL382" s="272"/>
      <c r="AM382" s="272"/>
      <c r="AN382" s="272"/>
      <c r="AO382" s="272"/>
      <c r="AP382" s="272"/>
      <c r="AQ382" s="272"/>
      <c r="AR382" s="272"/>
      <c r="AS382" s="272"/>
      <c r="AT382" s="272"/>
      <c r="AU382" s="272"/>
      <c r="AV382" s="272"/>
      <c r="AW382" s="272"/>
      <c r="AX382" s="272"/>
      <c r="AY382" s="272"/>
      <c r="AZ382" s="272"/>
      <c r="BA382" s="272"/>
      <c r="BB382" s="272"/>
    </row>
    <row r="383" spans="1:54" ht="15.75" customHeight="1">
      <c r="A383" s="348"/>
      <c r="B383" s="348"/>
      <c r="C383" s="348"/>
      <c r="D383" s="348"/>
      <c r="E383" s="348"/>
      <c r="F383" s="348"/>
      <c r="G383" s="348"/>
      <c r="H383" s="348"/>
      <c r="I383" s="348"/>
      <c r="J383" s="348"/>
      <c r="K383" s="348"/>
      <c r="L383" s="348"/>
      <c r="M383" s="348"/>
      <c r="N383" s="348"/>
      <c r="O383" s="348"/>
      <c r="P383" s="348"/>
      <c r="Q383" s="348"/>
      <c r="R383" s="348"/>
      <c r="S383" s="348"/>
      <c r="T383" s="348"/>
      <c r="U383" s="348"/>
      <c r="V383" s="348"/>
      <c r="W383" s="348"/>
      <c r="X383" s="272"/>
      <c r="Y383" s="272"/>
      <c r="Z383" s="272"/>
      <c r="AA383" s="272"/>
      <c r="AB383" s="272"/>
      <c r="AC383" s="272"/>
      <c r="AD383" s="272"/>
      <c r="AE383" s="272"/>
      <c r="AF383" s="272"/>
      <c r="AG383" s="272"/>
      <c r="AH383" s="272"/>
      <c r="AI383" s="272"/>
      <c r="AJ383" s="272"/>
      <c r="AK383" s="272"/>
      <c r="AL383" s="272"/>
      <c r="AM383" s="272"/>
      <c r="AN383" s="272"/>
      <c r="AO383" s="272"/>
      <c r="AP383" s="272"/>
      <c r="AQ383" s="272"/>
      <c r="AR383" s="272"/>
      <c r="AS383" s="272"/>
      <c r="AT383" s="272"/>
      <c r="AU383" s="272"/>
      <c r="AV383" s="272"/>
      <c r="AW383" s="272"/>
      <c r="AX383" s="272"/>
      <c r="AY383" s="272"/>
      <c r="AZ383" s="272"/>
      <c r="BA383" s="272"/>
      <c r="BB383" s="272"/>
    </row>
    <row r="384" spans="1:54" ht="15.75" customHeight="1">
      <c r="A384" s="348"/>
      <c r="B384" s="348"/>
      <c r="C384" s="348"/>
      <c r="D384" s="348"/>
      <c r="E384" s="348"/>
      <c r="F384" s="348"/>
      <c r="G384" s="348"/>
      <c r="H384" s="348"/>
      <c r="I384" s="348"/>
      <c r="J384" s="348"/>
      <c r="K384" s="348"/>
      <c r="L384" s="348"/>
      <c r="M384" s="348"/>
      <c r="N384" s="348"/>
      <c r="O384" s="348"/>
      <c r="P384" s="348"/>
      <c r="Q384" s="348"/>
      <c r="R384" s="348"/>
      <c r="S384" s="348"/>
      <c r="T384" s="348"/>
      <c r="U384" s="348"/>
      <c r="V384" s="348"/>
      <c r="W384" s="348"/>
      <c r="X384" s="272"/>
      <c r="Y384" s="272"/>
      <c r="Z384" s="272"/>
      <c r="AA384" s="272"/>
      <c r="AB384" s="272"/>
      <c r="AC384" s="272"/>
      <c r="AD384" s="272"/>
      <c r="AE384" s="272"/>
      <c r="AF384" s="272"/>
      <c r="AG384" s="272"/>
      <c r="AH384" s="272"/>
      <c r="AI384" s="272"/>
      <c r="AJ384" s="272"/>
      <c r="AK384" s="272"/>
      <c r="AL384" s="272"/>
      <c r="AM384" s="272"/>
      <c r="AN384" s="272"/>
      <c r="AO384" s="272"/>
      <c r="AP384" s="272"/>
      <c r="AQ384" s="272"/>
      <c r="AR384" s="272"/>
      <c r="AS384" s="272"/>
      <c r="AT384" s="272"/>
      <c r="AU384" s="272"/>
      <c r="AV384" s="272"/>
      <c r="AW384" s="272"/>
      <c r="AX384" s="272"/>
      <c r="AY384" s="272"/>
      <c r="AZ384" s="272"/>
      <c r="BA384" s="272"/>
      <c r="BB384" s="272"/>
    </row>
    <row r="385" spans="1:54" ht="15.75" customHeight="1">
      <c r="A385" s="348"/>
      <c r="B385" s="348"/>
      <c r="C385" s="348"/>
      <c r="D385" s="348"/>
      <c r="E385" s="348"/>
      <c r="F385" s="348"/>
      <c r="G385" s="348"/>
      <c r="H385" s="348"/>
      <c r="I385" s="348"/>
      <c r="J385" s="348"/>
      <c r="K385" s="348"/>
      <c r="L385" s="348"/>
      <c r="M385" s="348"/>
      <c r="N385" s="348"/>
      <c r="O385" s="348"/>
      <c r="P385" s="348"/>
      <c r="Q385" s="348"/>
      <c r="R385" s="348"/>
      <c r="S385" s="348"/>
      <c r="T385" s="348"/>
      <c r="U385" s="348"/>
      <c r="V385" s="348"/>
      <c r="W385" s="348"/>
      <c r="X385" s="272"/>
      <c r="Y385" s="272"/>
      <c r="Z385" s="272"/>
      <c r="AA385" s="272"/>
      <c r="AB385" s="272"/>
      <c r="AC385" s="272"/>
      <c r="AD385" s="272"/>
      <c r="AE385" s="272"/>
      <c r="AF385" s="272"/>
      <c r="AG385" s="272"/>
      <c r="AH385" s="272"/>
      <c r="AI385" s="272"/>
      <c r="AJ385" s="272"/>
      <c r="AK385" s="272"/>
      <c r="AL385" s="272"/>
      <c r="AM385" s="272"/>
      <c r="AN385" s="272"/>
      <c r="AO385" s="272"/>
      <c r="AP385" s="272"/>
      <c r="AQ385" s="272"/>
      <c r="AR385" s="272"/>
      <c r="AS385" s="272"/>
      <c r="AT385" s="272"/>
      <c r="AU385" s="272"/>
      <c r="AV385" s="272"/>
      <c r="AW385" s="272"/>
      <c r="AX385" s="272"/>
      <c r="AY385" s="272"/>
      <c r="AZ385" s="272"/>
      <c r="BA385" s="272"/>
      <c r="BB385" s="272"/>
    </row>
    <row r="386" spans="1:54" ht="15.75" customHeight="1">
      <c r="A386" s="348"/>
      <c r="B386" s="348"/>
      <c r="C386" s="348"/>
      <c r="D386" s="348"/>
      <c r="E386" s="348"/>
      <c r="F386" s="348"/>
      <c r="G386" s="348"/>
      <c r="H386" s="348"/>
      <c r="I386" s="348"/>
      <c r="J386" s="348"/>
      <c r="K386" s="348"/>
      <c r="L386" s="348"/>
      <c r="M386" s="348"/>
      <c r="N386" s="348"/>
      <c r="O386" s="348"/>
      <c r="P386" s="348"/>
      <c r="Q386" s="348"/>
      <c r="R386" s="348"/>
      <c r="S386" s="348"/>
      <c r="T386" s="348"/>
      <c r="U386" s="348"/>
      <c r="V386" s="348"/>
      <c r="W386" s="348"/>
      <c r="X386" s="272"/>
      <c r="Y386" s="272"/>
      <c r="Z386" s="272"/>
      <c r="AA386" s="272"/>
      <c r="AB386" s="272"/>
      <c r="AC386" s="272"/>
      <c r="AD386" s="272"/>
      <c r="AE386" s="272"/>
      <c r="AF386" s="272"/>
      <c r="AG386" s="272"/>
      <c r="AH386" s="272"/>
      <c r="AI386" s="272"/>
      <c r="AJ386" s="272"/>
      <c r="AK386" s="272"/>
      <c r="AL386" s="272"/>
      <c r="AM386" s="272"/>
      <c r="AN386" s="272"/>
      <c r="AO386" s="272"/>
      <c r="AP386" s="272"/>
      <c r="AQ386" s="272"/>
      <c r="AR386" s="272"/>
      <c r="AS386" s="272"/>
      <c r="AT386" s="272"/>
      <c r="AU386" s="272"/>
      <c r="AV386" s="272"/>
      <c r="AW386" s="272"/>
      <c r="AX386" s="272"/>
      <c r="AY386" s="272"/>
      <c r="AZ386" s="272"/>
      <c r="BA386" s="272"/>
      <c r="BB386" s="272"/>
    </row>
    <row r="387" spans="1:54" ht="15.75" customHeight="1">
      <c r="A387" s="348"/>
      <c r="B387" s="348"/>
      <c r="C387" s="348"/>
      <c r="D387" s="348"/>
      <c r="E387" s="348"/>
      <c r="F387" s="348"/>
      <c r="G387" s="348"/>
      <c r="H387" s="348"/>
      <c r="I387" s="348"/>
      <c r="J387" s="348"/>
      <c r="K387" s="348"/>
      <c r="L387" s="348"/>
      <c r="M387" s="348"/>
      <c r="N387" s="348"/>
      <c r="O387" s="348"/>
      <c r="P387" s="348"/>
      <c r="Q387" s="348"/>
      <c r="R387" s="348"/>
      <c r="S387" s="348"/>
      <c r="T387" s="348"/>
      <c r="U387" s="348"/>
      <c r="V387" s="348"/>
      <c r="W387" s="348"/>
      <c r="X387" s="272"/>
      <c r="Y387" s="272"/>
      <c r="Z387" s="272"/>
      <c r="AA387" s="272"/>
      <c r="AB387" s="272"/>
      <c r="AC387" s="272"/>
      <c r="AD387" s="272"/>
      <c r="AE387" s="272"/>
      <c r="AF387" s="272"/>
      <c r="AG387" s="272"/>
      <c r="AH387" s="272"/>
      <c r="AI387" s="272"/>
      <c r="AJ387" s="272"/>
      <c r="AK387" s="272"/>
      <c r="AL387" s="272"/>
      <c r="AM387" s="272"/>
      <c r="AN387" s="272"/>
      <c r="AO387" s="272"/>
      <c r="AP387" s="272"/>
      <c r="AQ387" s="272"/>
      <c r="AR387" s="272"/>
      <c r="AS387" s="272"/>
      <c r="AT387" s="272"/>
      <c r="AU387" s="272"/>
      <c r="AV387" s="272"/>
      <c r="AW387" s="272"/>
      <c r="AX387" s="272"/>
      <c r="AY387" s="272"/>
      <c r="AZ387" s="272"/>
      <c r="BA387" s="272"/>
      <c r="BB387" s="272"/>
    </row>
    <row r="388" spans="1:54" ht="15.75" customHeight="1">
      <c r="A388" s="348"/>
      <c r="B388" s="348"/>
      <c r="C388" s="348"/>
      <c r="D388" s="348"/>
      <c r="E388" s="348"/>
      <c r="F388" s="348"/>
      <c r="G388" s="348"/>
      <c r="H388" s="348"/>
      <c r="I388" s="348"/>
      <c r="J388" s="348"/>
      <c r="K388" s="348"/>
      <c r="L388" s="348"/>
      <c r="M388" s="348"/>
      <c r="N388" s="348"/>
      <c r="O388" s="348"/>
      <c r="P388" s="348"/>
      <c r="Q388" s="348"/>
      <c r="R388" s="348"/>
      <c r="S388" s="348"/>
      <c r="T388" s="348"/>
      <c r="U388" s="348"/>
      <c r="V388" s="348"/>
      <c r="W388" s="348"/>
      <c r="X388" s="272"/>
      <c r="Y388" s="272"/>
      <c r="Z388" s="272"/>
      <c r="AA388" s="272"/>
      <c r="AB388" s="272"/>
      <c r="AC388" s="272"/>
      <c r="AD388" s="272"/>
      <c r="AE388" s="272"/>
      <c r="AF388" s="272"/>
      <c r="AG388" s="272"/>
      <c r="AH388" s="272"/>
      <c r="AI388" s="272"/>
      <c r="AJ388" s="272"/>
      <c r="AK388" s="272"/>
      <c r="AL388" s="272"/>
      <c r="AM388" s="272"/>
      <c r="AN388" s="272"/>
      <c r="AO388" s="272"/>
      <c r="AP388" s="272"/>
      <c r="AQ388" s="272"/>
      <c r="AR388" s="272"/>
      <c r="AS388" s="272"/>
      <c r="AT388" s="272"/>
      <c r="AU388" s="272"/>
      <c r="AV388" s="272"/>
      <c r="AW388" s="272"/>
      <c r="AX388" s="272"/>
      <c r="AY388" s="272"/>
      <c r="AZ388" s="272"/>
      <c r="BA388" s="272"/>
      <c r="BB388" s="272"/>
    </row>
    <row r="389" spans="1:54" ht="15.75" customHeight="1">
      <c r="A389" s="348"/>
      <c r="B389" s="348"/>
      <c r="C389" s="348"/>
      <c r="D389" s="348"/>
      <c r="E389" s="348"/>
      <c r="F389" s="348"/>
      <c r="G389" s="348"/>
      <c r="H389" s="348"/>
      <c r="I389" s="348"/>
      <c r="J389" s="348"/>
      <c r="K389" s="348"/>
      <c r="L389" s="348"/>
      <c r="M389" s="348"/>
      <c r="N389" s="348"/>
      <c r="O389" s="348"/>
      <c r="P389" s="348"/>
      <c r="Q389" s="348"/>
      <c r="R389" s="348"/>
      <c r="S389" s="348"/>
      <c r="T389" s="348"/>
      <c r="U389" s="348"/>
      <c r="V389" s="348"/>
      <c r="W389" s="348"/>
      <c r="X389" s="272"/>
      <c r="Y389" s="272"/>
      <c r="Z389" s="272"/>
      <c r="AA389" s="272"/>
      <c r="AB389" s="272"/>
      <c r="AC389" s="272"/>
      <c r="AD389" s="272"/>
      <c r="AE389" s="272"/>
      <c r="AF389" s="272"/>
      <c r="AG389" s="272"/>
      <c r="AH389" s="272"/>
      <c r="AI389" s="272"/>
      <c r="AJ389" s="272"/>
      <c r="AK389" s="272"/>
      <c r="AL389" s="272"/>
      <c r="AM389" s="272"/>
      <c r="AN389" s="272"/>
      <c r="AO389" s="272"/>
      <c r="AP389" s="272"/>
      <c r="AQ389" s="272"/>
      <c r="AR389" s="272"/>
      <c r="AS389" s="272"/>
      <c r="AT389" s="272"/>
      <c r="AU389" s="272"/>
      <c r="AV389" s="272"/>
      <c r="AW389" s="272"/>
      <c r="AX389" s="272"/>
      <c r="AY389" s="272"/>
      <c r="AZ389" s="272"/>
      <c r="BA389" s="272"/>
      <c r="BB389" s="272"/>
    </row>
    <row r="390" spans="1:54" ht="15.75" customHeight="1">
      <c r="A390" s="348"/>
      <c r="B390" s="348"/>
      <c r="C390" s="348"/>
      <c r="D390" s="348"/>
      <c r="E390" s="348"/>
      <c r="F390" s="348"/>
      <c r="G390" s="348"/>
      <c r="H390" s="348"/>
      <c r="I390" s="348"/>
      <c r="J390" s="348"/>
      <c r="K390" s="348"/>
      <c r="L390" s="348"/>
      <c r="M390" s="348"/>
      <c r="N390" s="348"/>
      <c r="O390" s="348"/>
      <c r="P390" s="348"/>
      <c r="Q390" s="348"/>
      <c r="R390" s="348"/>
      <c r="S390" s="348"/>
      <c r="T390" s="348"/>
      <c r="U390" s="348"/>
      <c r="V390" s="348"/>
      <c r="W390" s="348"/>
      <c r="X390" s="272"/>
      <c r="Y390" s="272"/>
      <c r="Z390" s="272"/>
      <c r="AA390" s="272"/>
      <c r="AB390" s="272"/>
      <c r="AC390" s="272"/>
      <c r="AD390" s="272"/>
      <c r="AE390" s="272"/>
      <c r="AF390" s="272"/>
      <c r="AG390" s="272"/>
      <c r="AH390" s="272"/>
      <c r="AI390" s="272"/>
      <c r="AJ390" s="272"/>
      <c r="AK390" s="272"/>
      <c r="AL390" s="272"/>
      <c r="AM390" s="272"/>
      <c r="AN390" s="272"/>
      <c r="AO390" s="272"/>
      <c r="AP390" s="272"/>
      <c r="AQ390" s="272"/>
      <c r="AR390" s="272"/>
      <c r="AS390" s="272"/>
      <c r="AT390" s="272"/>
      <c r="AU390" s="272"/>
      <c r="AV390" s="272"/>
      <c r="AW390" s="272"/>
      <c r="AX390" s="272"/>
      <c r="AY390" s="272"/>
      <c r="AZ390" s="272"/>
      <c r="BA390" s="272"/>
      <c r="BB390" s="272"/>
    </row>
    <row r="391" spans="1:54" ht="15.75" customHeight="1">
      <c r="A391" s="348"/>
      <c r="B391" s="348"/>
      <c r="C391" s="348"/>
      <c r="D391" s="348"/>
      <c r="E391" s="348"/>
      <c r="F391" s="348"/>
      <c r="G391" s="348"/>
      <c r="H391" s="348"/>
      <c r="I391" s="348"/>
      <c r="J391" s="348"/>
      <c r="K391" s="348"/>
      <c r="L391" s="348"/>
      <c r="M391" s="348"/>
      <c r="N391" s="348"/>
      <c r="O391" s="348"/>
      <c r="P391" s="348"/>
      <c r="Q391" s="348"/>
      <c r="R391" s="348"/>
      <c r="S391" s="348"/>
      <c r="T391" s="348"/>
      <c r="U391" s="348"/>
      <c r="V391" s="348"/>
      <c r="W391" s="348"/>
      <c r="X391" s="272"/>
      <c r="Y391" s="272"/>
      <c r="Z391" s="272"/>
      <c r="AA391" s="272"/>
      <c r="AB391" s="272"/>
      <c r="AC391" s="272"/>
      <c r="AD391" s="272"/>
      <c r="AE391" s="272"/>
      <c r="AF391" s="272"/>
      <c r="AG391" s="272"/>
      <c r="AH391" s="272"/>
      <c r="AI391" s="272"/>
      <c r="AJ391" s="272"/>
      <c r="AK391" s="272"/>
      <c r="AL391" s="272"/>
      <c r="AM391" s="272"/>
      <c r="AN391" s="272"/>
      <c r="AO391" s="272"/>
      <c r="AP391" s="272"/>
      <c r="AQ391" s="272"/>
      <c r="AR391" s="272"/>
      <c r="AS391" s="272"/>
      <c r="AT391" s="272"/>
      <c r="AU391" s="272"/>
      <c r="AV391" s="272"/>
      <c r="AW391" s="272"/>
      <c r="AX391" s="272"/>
      <c r="AY391" s="272"/>
      <c r="AZ391" s="272"/>
      <c r="BA391" s="272"/>
      <c r="BB391" s="272"/>
    </row>
    <row r="392" spans="1:54" ht="15.75" customHeight="1">
      <c r="A392" s="348"/>
      <c r="B392" s="348"/>
      <c r="C392" s="348"/>
      <c r="D392" s="348"/>
      <c r="E392" s="348"/>
      <c r="F392" s="348"/>
      <c r="G392" s="348"/>
      <c r="H392" s="348"/>
      <c r="I392" s="348"/>
      <c r="J392" s="348"/>
      <c r="K392" s="348"/>
      <c r="L392" s="348"/>
      <c r="M392" s="348"/>
      <c r="N392" s="348"/>
      <c r="O392" s="348"/>
      <c r="P392" s="348"/>
      <c r="Q392" s="348"/>
      <c r="R392" s="348"/>
      <c r="S392" s="348"/>
      <c r="T392" s="348"/>
      <c r="U392" s="348"/>
      <c r="V392" s="348"/>
      <c r="W392" s="348"/>
      <c r="X392" s="272"/>
      <c r="Y392" s="272"/>
      <c r="Z392" s="272"/>
      <c r="AA392" s="272"/>
      <c r="AB392" s="272"/>
      <c r="AC392" s="272"/>
      <c r="AD392" s="272"/>
      <c r="AE392" s="272"/>
      <c r="AF392" s="272"/>
      <c r="AG392" s="272"/>
      <c r="AH392" s="272"/>
      <c r="AI392" s="272"/>
      <c r="AJ392" s="272"/>
      <c r="AK392" s="272"/>
      <c r="AL392" s="272"/>
      <c r="AM392" s="272"/>
      <c r="AN392" s="272"/>
      <c r="AO392" s="272"/>
      <c r="AP392" s="272"/>
      <c r="AQ392" s="272"/>
      <c r="AR392" s="272"/>
      <c r="AS392" s="272"/>
      <c r="AT392" s="272"/>
      <c r="AU392" s="272"/>
      <c r="AV392" s="272"/>
      <c r="AW392" s="272"/>
      <c r="AX392" s="272"/>
      <c r="AY392" s="272"/>
      <c r="AZ392" s="272"/>
      <c r="BA392" s="272"/>
      <c r="BB392" s="272"/>
    </row>
    <row r="393" spans="1:54" ht="15.75" customHeight="1">
      <c r="A393" s="348"/>
      <c r="B393" s="348"/>
      <c r="C393" s="348"/>
      <c r="D393" s="348"/>
      <c r="E393" s="348"/>
      <c r="F393" s="348"/>
      <c r="G393" s="348"/>
      <c r="H393" s="348"/>
      <c r="I393" s="348"/>
      <c r="J393" s="348"/>
      <c r="K393" s="348"/>
      <c r="L393" s="348"/>
      <c r="M393" s="348"/>
      <c r="N393" s="348"/>
      <c r="O393" s="348"/>
      <c r="P393" s="348"/>
      <c r="Q393" s="348"/>
      <c r="R393" s="348"/>
      <c r="S393" s="348"/>
      <c r="T393" s="348"/>
      <c r="U393" s="348"/>
      <c r="V393" s="348"/>
      <c r="W393" s="348"/>
      <c r="X393" s="272"/>
      <c r="Y393" s="272"/>
      <c r="Z393" s="272"/>
      <c r="AA393" s="272"/>
      <c r="AB393" s="272"/>
      <c r="AC393" s="272"/>
      <c r="AD393" s="272"/>
      <c r="AE393" s="272"/>
      <c r="AF393" s="272"/>
      <c r="AG393" s="272"/>
      <c r="AH393" s="272"/>
      <c r="AI393" s="272"/>
      <c r="AJ393" s="272"/>
      <c r="AK393" s="272"/>
      <c r="AL393" s="272"/>
      <c r="AM393" s="272"/>
      <c r="AN393" s="272"/>
      <c r="AO393" s="272"/>
      <c r="AP393" s="272"/>
      <c r="AQ393" s="272"/>
      <c r="AR393" s="272"/>
      <c r="AS393" s="272"/>
      <c r="AT393" s="272"/>
      <c r="AU393" s="272"/>
      <c r="AV393" s="272"/>
      <c r="AW393" s="272"/>
      <c r="AX393" s="272"/>
      <c r="AY393" s="272"/>
      <c r="AZ393" s="272"/>
      <c r="BA393" s="272"/>
      <c r="BB393" s="272"/>
    </row>
    <row r="394" spans="1:54" ht="15.75" customHeight="1">
      <c r="A394" s="348"/>
      <c r="B394" s="348"/>
      <c r="C394" s="348"/>
      <c r="D394" s="348"/>
      <c r="E394" s="348"/>
      <c r="F394" s="348"/>
      <c r="G394" s="348"/>
      <c r="H394" s="348"/>
      <c r="I394" s="348"/>
      <c r="J394" s="348"/>
      <c r="K394" s="348"/>
      <c r="L394" s="348"/>
      <c r="M394" s="348"/>
      <c r="N394" s="348"/>
      <c r="O394" s="348"/>
      <c r="P394" s="348"/>
      <c r="Q394" s="348"/>
      <c r="R394" s="348"/>
      <c r="S394" s="348"/>
      <c r="T394" s="348"/>
      <c r="U394" s="348"/>
      <c r="V394" s="348"/>
      <c r="W394" s="348"/>
      <c r="X394" s="272"/>
      <c r="Y394" s="272"/>
      <c r="Z394" s="272"/>
      <c r="AA394" s="272"/>
      <c r="AB394" s="272"/>
      <c r="AC394" s="272"/>
      <c r="AD394" s="272"/>
      <c r="AE394" s="272"/>
      <c r="AF394" s="272"/>
      <c r="AG394" s="272"/>
      <c r="AH394" s="272"/>
      <c r="AI394" s="272"/>
      <c r="AJ394" s="272"/>
      <c r="AK394" s="272"/>
      <c r="AL394" s="272"/>
      <c r="AM394" s="272"/>
      <c r="AN394" s="272"/>
      <c r="AO394" s="272"/>
      <c r="AP394" s="272"/>
      <c r="AQ394" s="272"/>
      <c r="AR394" s="272"/>
      <c r="AS394" s="272"/>
      <c r="AT394" s="272"/>
      <c r="AU394" s="272"/>
      <c r="AV394" s="272"/>
      <c r="AW394" s="272"/>
      <c r="AX394" s="272"/>
      <c r="AY394" s="272"/>
      <c r="AZ394" s="272"/>
      <c r="BA394" s="272"/>
      <c r="BB394" s="272"/>
    </row>
    <row r="395" spans="1:54" ht="15.75" customHeight="1">
      <c r="A395" s="348"/>
      <c r="B395" s="348"/>
      <c r="C395" s="348"/>
      <c r="D395" s="348"/>
      <c r="E395" s="348"/>
      <c r="F395" s="348"/>
      <c r="G395" s="348"/>
      <c r="H395" s="348"/>
      <c r="I395" s="348"/>
      <c r="J395" s="348"/>
      <c r="K395" s="348"/>
      <c r="L395" s="348"/>
      <c r="M395" s="348"/>
      <c r="N395" s="348"/>
      <c r="O395" s="348"/>
      <c r="P395" s="348"/>
      <c r="Q395" s="348"/>
      <c r="R395" s="348"/>
      <c r="S395" s="348"/>
      <c r="T395" s="348"/>
      <c r="U395" s="348"/>
      <c r="V395" s="348"/>
      <c r="W395" s="348"/>
      <c r="X395" s="272"/>
      <c r="Y395" s="272"/>
      <c r="Z395" s="272"/>
      <c r="AA395" s="272"/>
      <c r="AB395" s="272"/>
      <c r="AC395" s="272"/>
      <c r="AD395" s="272"/>
      <c r="AE395" s="272"/>
      <c r="AF395" s="272"/>
      <c r="AG395" s="272"/>
      <c r="AH395" s="272"/>
      <c r="AI395" s="272"/>
      <c r="AJ395" s="272"/>
      <c r="AK395" s="272"/>
      <c r="AL395" s="272"/>
      <c r="AM395" s="272"/>
      <c r="AN395" s="272"/>
      <c r="AO395" s="272"/>
      <c r="AP395" s="272"/>
      <c r="AQ395" s="272"/>
      <c r="AR395" s="272"/>
      <c r="AS395" s="272"/>
      <c r="AT395" s="272"/>
      <c r="AU395" s="272"/>
      <c r="AV395" s="272"/>
      <c r="AW395" s="272"/>
      <c r="AX395" s="272"/>
      <c r="AY395" s="272"/>
      <c r="AZ395" s="272"/>
      <c r="BA395" s="272"/>
      <c r="BB395" s="272"/>
    </row>
    <row r="396" spans="1:54" ht="15.75" customHeight="1">
      <c r="A396" s="348"/>
      <c r="B396" s="348"/>
      <c r="C396" s="348"/>
      <c r="D396" s="348"/>
      <c r="E396" s="348"/>
      <c r="F396" s="348"/>
      <c r="G396" s="348"/>
      <c r="H396" s="348"/>
      <c r="I396" s="348"/>
      <c r="J396" s="348"/>
      <c r="K396" s="348"/>
      <c r="L396" s="348"/>
      <c r="M396" s="348"/>
      <c r="N396" s="348"/>
      <c r="O396" s="348"/>
      <c r="P396" s="348"/>
      <c r="Q396" s="348"/>
      <c r="R396" s="348"/>
      <c r="S396" s="348"/>
      <c r="T396" s="348"/>
      <c r="U396" s="348"/>
      <c r="V396" s="348"/>
      <c r="W396" s="348"/>
      <c r="X396" s="272"/>
      <c r="Y396" s="272"/>
      <c r="Z396" s="272"/>
      <c r="AA396" s="272"/>
      <c r="AB396" s="272"/>
      <c r="AC396" s="272"/>
      <c r="AD396" s="272"/>
      <c r="AE396" s="272"/>
      <c r="AF396" s="272"/>
      <c r="AG396" s="272"/>
      <c r="AH396" s="272"/>
      <c r="AI396" s="272"/>
      <c r="AJ396" s="272"/>
      <c r="AK396" s="272"/>
      <c r="AL396" s="272"/>
      <c r="AM396" s="272"/>
      <c r="AN396" s="272"/>
      <c r="AO396" s="272"/>
      <c r="AP396" s="272"/>
      <c r="AQ396" s="272"/>
      <c r="AR396" s="272"/>
      <c r="AS396" s="272"/>
      <c r="AT396" s="272"/>
      <c r="AU396" s="272"/>
      <c r="AV396" s="272"/>
      <c r="AW396" s="272"/>
      <c r="AX396" s="272"/>
      <c r="AY396" s="272"/>
      <c r="AZ396" s="272"/>
      <c r="BA396" s="272"/>
      <c r="BB396" s="272"/>
    </row>
    <row r="397" spans="1:54" ht="15.75" customHeight="1">
      <c r="A397" s="348"/>
      <c r="B397" s="348"/>
      <c r="C397" s="348"/>
      <c r="D397" s="348"/>
      <c r="E397" s="348"/>
      <c r="F397" s="348"/>
      <c r="G397" s="348"/>
      <c r="H397" s="348"/>
      <c r="I397" s="348"/>
      <c r="J397" s="348"/>
      <c r="K397" s="348"/>
      <c r="L397" s="348"/>
      <c r="M397" s="348"/>
      <c r="N397" s="348"/>
      <c r="O397" s="348"/>
      <c r="P397" s="348"/>
      <c r="Q397" s="348"/>
      <c r="R397" s="348"/>
      <c r="S397" s="348"/>
      <c r="T397" s="348"/>
      <c r="U397" s="348"/>
      <c r="V397" s="348"/>
      <c r="W397" s="348"/>
      <c r="X397" s="272"/>
      <c r="Y397" s="272"/>
      <c r="Z397" s="272"/>
      <c r="AA397" s="272"/>
      <c r="AB397" s="272"/>
      <c r="AC397" s="272"/>
      <c r="AD397" s="272"/>
      <c r="AE397" s="272"/>
      <c r="AF397" s="272"/>
      <c r="AG397" s="272"/>
      <c r="AH397" s="272"/>
      <c r="AI397" s="272"/>
      <c r="AJ397" s="272"/>
      <c r="AK397" s="272"/>
      <c r="AL397" s="272"/>
      <c r="AM397" s="272"/>
      <c r="AN397" s="272"/>
      <c r="AO397" s="272"/>
      <c r="AP397" s="272"/>
      <c r="AQ397" s="272"/>
      <c r="AR397" s="272"/>
      <c r="AS397" s="272"/>
      <c r="AT397" s="272"/>
      <c r="AU397" s="272"/>
      <c r="AV397" s="272"/>
      <c r="AW397" s="272"/>
      <c r="AX397" s="272"/>
      <c r="AY397" s="272"/>
      <c r="AZ397" s="272"/>
      <c r="BA397" s="272"/>
      <c r="BB397" s="272"/>
    </row>
    <row r="398" spans="1:54" ht="15.75" customHeight="1">
      <c r="A398" s="348"/>
      <c r="B398" s="348"/>
      <c r="C398" s="348"/>
      <c r="D398" s="348"/>
      <c r="E398" s="348"/>
      <c r="F398" s="348"/>
      <c r="G398" s="348"/>
      <c r="H398" s="348"/>
      <c r="I398" s="348"/>
      <c r="J398" s="348"/>
      <c r="K398" s="348"/>
      <c r="L398" s="348"/>
      <c r="M398" s="348"/>
      <c r="N398" s="348"/>
      <c r="O398" s="348"/>
      <c r="P398" s="348"/>
      <c r="Q398" s="348"/>
      <c r="R398" s="348"/>
      <c r="S398" s="348"/>
      <c r="T398" s="348"/>
      <c r="U398" s="348"/>
      <c r="V398" s="348"/>
      <c r="W398" s="348"/>
      <c r="X398" s="272"/>
      <c r="Y398" s="272"/>
      <c r="Z398" s="272"/>
      <c r="AA398" s="272"/>
      <c r="AB398" s="272"/>
      <c r="AC398" s="272"/>
      <c r="AD398" s="272"/>
      <c r="AE398" s="272"/>
      <c r="AF398" s="272"/>
      <c r="AG398" s="272"/>
      <c r="AH398" s="272"/>
      <c r="AI398" s="272"/>
      <c r="AJ398" s="272"/>
      <c r="AK398" s="272"/>
      <c r="AL398" s="272"/>
      <c r="AM398" s="272"/>
      <c r="AN398" s="272"/>
      <c r="AO398" s="272"/>
      <c r="AP398" s="272"/>
      <c r="AQ398" s="272"/>
      <c r="AR398" s="272"/>
      <c r="AS398" s="272"/>
      <c r="AT398" s="272"/>
      <c r="AU398" s="272"/>
      <c r="AV398" s="272"/>
      <c r="AW398" s="272"/>
      <c r="AX398" s="272"/>
      <c r="AY398" s="272"/>
      <c r="AZ398" s="272"/>
      <c r="BA398" s="272"/>
      <c r="BB398" s="272"/>
    </row>
    <row r="399" spans="1:54" ht="15.75" customHeight="1">
      <c r="A399" s="348"/>
      <c r="B399" s="348"/>
      <c r="C399" s="348"/>
      <c r="D399" s="348"/>
      <c r="E399" s="348"/>
      <c r="F399" s="348"/>
      <c r="G399" s="348"/>
      <c r="H399" s="348"/>
      <c r="I399" s="348"/>
      <c r="J399" s="348"/>
      <c r="K399" s="348"/>
      <c r="L399" s="348"/>
      <c r="M399" s="348"/>
      <c r="N399" s="348"/>
      <c r="O399" s="348"/>
      <c r="P399" s="348"/>
      <c r="Q399" s="348"/>
      <c r="R399" s="348"/>
      <c r="S399" s="348"/>
      <c r="T399" s="348"/>
      <c r="U399" s="348"/>
      <c r="V399" s="348"/>
      <c r="W399" s="348"/>
      <c r="X399" s="272"/>
      <c r="Y399" s="272"/>
      <c r="Z399" s="272"/>
      <c r="AA399" s="272"/>
      <c r="AB399" s="272"/>
      <c r="AC399" s="272"/>
      <c r="AD399" s="272"/>
      <c r="AE399" s="272"/>
      <c r="AF399" s="272"/>
      <c r="AG399" s="272"/>
      <c r="AH399" s="272"/>
      <c r="AI399" s="272"/>
      <c r="AJ399" s="272"/>
      <c r="AK399" s="272"/>
      <c r="AL399" s="272"/>
      <c r="AM399" s="272"/>
      <c r="AN399" s="272"/>
      <c r="AO399" s="272"/>
      <c r="AP399" s="272"/>
      <c r="AQ399" s="272"/>
      <c r="AR399" s="272"/>
      <c r="AS399" s="272"/>
      <c r="AT399" s="272"/>
      <c r="AU399" s="272"/>
      <c r="AV399" s="272"/>
      <c r="AW399" s="272"/>
      <c r="AX399" s="272"/>
      <c r="AY399" s="272"/>
      <c r="AZ399" s="272"/>
      <c r="BA399" s="272"/>
      <c r="BB399" s="272"/>
    </row>
    <row r="400" spans="1:54" ht="15.75" customHeight="1">
      <c r="A400" s="348"/>
      <c r="B400" s="348"/>
      <c r="C400" s="348"/>
      <c r="D400" s="348"/>
      <c r="E400" s="348"/>
      <c r="F400" s="348"/>
      <c r="G400" s="348"/>
      <c r="H400" s="348"/>
      <c r="I400" s="348"/>
      <c r="J400" s="348"/>
      <c r="K400" s="348"/>
      <c r="L400" s="348"/>
      <c r="M400" s="348"/>
      <c r="N400" s="348"/>
      <c r="O400" s="348"/>
      <c r="P400" s="348"/>
      <c r="Q400" s="348"/>
      <c r="R400" s="348"/>
      <c r="S400" s="348"/>
      <c r="T400" s="348"/>
      <c r="U400" s="348"/>
      <c r="V400" s="348"/>
      <c r="W400" s="348"/>
      <c r="X400" s="272"/>
      <c r="Y400" s="272"/>
      <c r="Z400" s="272"/>
      <c r="AA400" s="272"/>
      <c r="AB400" s="272"/>
      <c r="AC400" s="272"/>
      <c r="AD400" s="272"/>
      <c r="AE400" s="272"/>
      <c r="AF400" s="272"/>
      <c r="AG400" s="272"/>
      <c r="AH400" s="272"/>
      <c r="AI400" s="272"/>
      <c r="AJ400" s="272"/>
      <c r="AK400" s="272"/>
      <c r="AL400" s="272"/>
      <c r="AM400" s="272"/>
      <c r="AN400" s="272"/>
      <c r="AO400" s="272"/>
      <c r="AP400" s="272"/>
      <c r="AQ400" s="272"/>
      <c r="AR400" s="272"/>
      <c r="AS400" s="272"/>
      <c r="AT400" s="272"/>
      <c r="AU400" s="272"/>
      <c r="AV400" s="272"/>
      <c r="AW400" s="272"/>
      <c r="AX400" s="272"/>
      <c r="AY400" s="272"/>
      <c r="AZ400" s="272"/>
      <c r="BA400" s="272"/>
      <c r="BB400" s="272"/>
    </row>
    <row r="401" spans="1:54" ht="15.75" customHeight="1">
      <c r="A401" s="348"/>
      <c r="B401" s="348"/>
      <c r="C401" s="348"/>
      <c r="D401" s="348"/>
      <c r="E401" s="348"/>
      <c r="F401" s="348"/>
      <c r="G401" s="348"/>
      <c r="H401" s="348"/>
      <c r="I401" s="348"/>
      <c r="J401" s="348"/>
      <c r="K401" s="348"/>
      <c r="L401" s="348"/>
      <c r="M401" s="348"/>
      <c r="N401" s="348"/>
      <c r="O401" s="348"/>
      <c r="P401" s="348"/>
      <c r="Q401" s="348"/>
      <c r="R401" s="348"/>
      <c r="S401" s="348"/>
      <c r="T401" s="348"/>
      <c r="U401" s="348"/>
      <c r="V401" s="348"/>
      <c r="W401" s="348"/>
      <c r="X401" s="272"/>
      <c r="Y401" s="272"/>
      <c r="Z401" s="272"/>
      <c r="AA401" s="272"/>
      <c r="AB401" s="272"/>
      <c r="AC401" s="272"/>
      <c r="AD401" s="272"/>
      <c r="AE401" s="272"/>
      <c r="AF401" s="272"/>
      <c r="AG401" s="272"/>
      <c r="AH401" s="272"/>
      <c r="AI401" s="272"/>
      <c r="AJ401" s="272"/>
      <c r="AK401" s="272"/>
      <c r="AL401" s="272"/>
      <c r="AM401" s="272"/>
      <c r="AN401" s="272"/>
      <c r="AO401" s="272"/>
      <c r="AP401" s="272"/>
      <c r="AQ401" s="272"/>
      <c r="AR401" s="272"/>
      <c r="AS401" s="272"/>
      <c r="AT401" s="272"/>
      <c r="AU401" s="272"/>
      <c r="AV401" s="272"/>
      <c r="AW401" s="272"/>
      <c r="AX401" s="272"/>
      <c r="AY401" s="272"/>
      <c r="AZ401" s="272"/>
      <c r="BA401" s="272"/>
      <c r="BB401" s="272"/>
    </row>
    <row r="402" spans="1:54" ht="15.75" customHeight="1">
      <c r="A402" s="348"/>
      <c r="B402" s="348"/>
      <c r="C402" s="348"/>
      <c r="D402" s="348"/>
      <c r="E402" s="348"/>
      <c r="F402" s="348"/>
      <c r="G402" s="348"/>
      <c r="H402" s="348"/>
      <c r="I402" s="348"/>
      <c r="J402" s="348"/>
      <c r="K402" s="348"/>
      <c r="L402" s="348"/>
      <c r="M402" s="348"/>
      <c r="N402" s="348"/>
      <c r="O402" s="348"/>
      <c r="P402" s="348"/>
      <c r="Q402" s="348"/>
      <c r="R402" s="348"/>
      <c r="S402" s="348"/>
      <c r="T402" s="348"/>
      <c r="U402" s="348"/>
      <c r="V402" s="348"/>
      <c r="W402" s="348"/>
      <c r="X402" s="272"/>
      <c r="Y402" s="272"/>
      <c r="Z402" s="272"/>
      <c r="AA402" s="272"/>
      <c r="AB402" s="272"/>
      <c r="AC402" s="272"/>
      <c r="AD402" s="272"/>
      <c r="AE402" s="272"/>
      <c r="AF402" s="272"/>
      <c r="AG402" s="272"/>
      <c r="AH402" s="272"/>
      <c r="AI402" s="272"/>
      <c r="AJ402" s="272"/>
      <c r="AK402" s="272"/>
      <c r="AL402" s="272"/>
      <c r="AM402" s="272"/>
      <c r="AN402" s="272"/>
      <c r="AO402" s="272"/>
      <c r="AP402" s="272"/>
      <c r="AQ402" s="272"/>
      <c r="AR402" s="272"/>
      <c r="AS402" s="272"/>
      <c r="AT402" s="272"/>
      <c r="AU402" s="272"/>
      <c r="AV402" s="272"/>
      <c r="AW402" s="272"/>
      <c r="AX402" s="272"/>
      <c r="AY402" s="272"/>
      <c r="AZ402" s="272"/>
      <c r="BA402" s="272"/>
      <c r="BB402" s="272"/>
    </row>
    <row r="403" spans="1:54" ht="15.75" customHeight="1">
      <c r="A403" s="348"/>
      <c r="B403" s="348"/>
      <c r="C403" s="348"/>
      <c r="D403" s="348"/>
      <c r="E403" s="348"/>
      <c r="F403" s="348"/>
      <c r="G403" s="348"/>
      <c r="H403" s="348"/>
      <c r="I403" s="348"/>
      <c r="J403" s="348"/>
      <c r="K403" s="348"/>
      <c r="L403" s="348"/>
      <c r="M403" s="348"/>
      <c r="N403" s="348"/>
      <c r="O403" s="348"/>
      <c r="P403" s="348"/>
      <c r="Q403" s="348"/>
      <c r="R403" s="348"/>
      <c r="S403" s="348"/>
      <c r="T403" s="348"/>
      <c r="U403" s="348"/>
      <c r="V403" s="348"/>
      <c r="W403" s="348"/>
      <c r="X403" s="272"/>
      <c r="Y403" s="272"/>
      <c r="Z403" s="272"/>
      <c r="AA403" s="272"/>
      <c r="AB403" s="272"/>
      <c r="AC403" s="272"/>
      <c r="AD403" s="272"/>
      <c r="AE403" s="272"/>
      <c r="AF403" s="272"/>
      <c r="AG403" s="272"/>
      <c r="AH403" s="272"/>
      <c r="AI403" s="272"/>
      <c r="AJ403" s="272"/>
      <c r="AK403" s="272"/>
      <c r="AL403" s="272"/>
      <c r="AM403" s="272"/>
      <c r="AN403" s="272"/>
      <c r="AO403" s="272"/>
      <c r="AP403" s="272"/>
      <c r="AQ403" s="272"/>
      <c r="AR403" s="272"/>
      <c r="AS403" s="272"/>
      <c r="AT403" s="272"/>
      <c r="AU403" s="272"/>
      <c r="AV403" s="272"/>
      <c r="AW403" s="272"/>
      <c r="AX403" s="272"/>
      <c r="AY403" s="272"/>
      <c r="AZ403" s="272"/>
      <c r="BA403" s="272"/>
      <c r="BB403" s="272"/>
    </row>
    <row r="404" spans="1:54" ht="15.75" customHeight="1">
      <c r="A404" s="348"/>
      <c r="B404" s="348"/>
      <c r="C404" s="348"/>
      <c r="D404" s="348"/>
      <c r="E404" s="348"/>
      <c r="F404" s="348"/>
      <c r="G404" s="348"/>
      <c r="H404" s="348"/>
      <c r="I404" s="348"/>
      <c r="J404" s="348"/>
      <c r="K404" s="348"/>
      <c r="L404" s="348"/>
      <c r="M404" s="348"/>
      <c r="N404" s="348"/>
      <c r="O404" s="348"/>
      <c r="P404" s="348"/>
      <c r="Q404" s="348"/>
      <c r="R404" s="348"/>
      <c r="S404" s="348"/>
      <c r="T404" s="348"/>
      <c r="U404" s="348"/>
      <c r="V404" s="348"/>
      <c r="W404" s="348"/>
      <c r="X404" s="272"/>
      <c r="Y404" s="272"/>
      <c r="Z404" s="272"/>
      <c r="AA404" s="272"/>
      <c r="AB404" s="272"/>
      <c r="AC404" s="272"/>
      <c r="AD404" s="272"/>
      <c r="AE404" s="272"/>
      <c r="AF404" s="272"/>
      <c r="AG404" s="272"/>
      <c r="AH404" s="272"/>
      <c r="AI404" s="272"/>
      <c r="AJ404" s="272"/>
      <c r="AK404" s="272"/>
      <c r="AL404" s="272"/>
      <c r="AM404" s="272"/>
      <c r="AN404" s="272"/>
      <c r="AO404" s="272"/>
      <c r="AP404" s="272"/>
      <c r="AQ404" s="272"/>
      <c r="AR404" s="272"/>
      <c r="AS404" s="272"/>
      <c r="AT404" s="272"/>
      <c r="AU404" s="272"/>
      <c r="AV404" s="272"/>
      <c r="AW404" s="272"/>
      <c r="AX404" s="272"/>
      <c r="AY404" s="272"/>
      <c r="AZ404" s="272"/>
      <c r="BA404" s="272"/>
      <c r="BB404" s="272"/>
    </row>
    <row r="405" spans="1:54" ht="15.75" customHeight="1">
      <c r="A405" s="348"/>
      <c r="B405" s="348"/>
      <c r="C405" s="348"/>
      <c r="D405" s="348"/>
      <c r="E405" s="348"/>
      <c r="F405" s="348"/>
      <c r="G405" s="348"/>
      <c r="H405" s="348"/>
      <c r="I405" s="348"/>
      <c r="J405" s="348"/>
      <c r="K405" s="348"/>
      <c r="L405" s="348"/>
      <c r="M405" s="348"/>
      <c r="N405" s="348"/>
      <c r="O405" s="348"/>
      <c r="P405" s="348"/>
      <c r="Q405" s="348"/>
      <c r="R405" s="348"/>
      <c r="S405" s="348"/>
      <c r="T405" s="348"/>
      <c r="U405" s="348"/>
      <c r="V405" s="348"/>
      <c r="W405" s="348"/>
      <c r="X405" s="272"/>
      <c r="Y405" s="272"/>
      <c r="Z405" s="272"/>
      <c r="AA405" s="272"/>
      <c r="AB405" s="272"/>
      <c r="AC405" s="272"/>
      <c r="AD405" s="272"/>
      <c r="AE405" s="272"/>
      <c r="AF405" s="272"/>
      <c r="AG405" s="272"/>
      <c r="AH405" s="272"/>
      <c r="AI405" s="272"/>
      <c r="AJ405" s="272"/>
      <c r="AK405" s="272"/>
      <c r="AL405" s="272"/>
      <c r="AM405" s="272"/>
      <c r="AN405" s="272"/>
      <c r="AO405" s="272"/>
      <c r="AP405" s="272"/>
      <c r="AQ405" s="272"/>
      <c r="AR405" s="272"/>
      <c r="AS405" s="272"/>
      <c r="AT405" s="272"/>
      <c r="AU405" s="272"/>
      <c r="AV405" s="272"/>
      <c r="AW405" s="272"/>
      <c r="AX405" s="272"/>
      <c r="AY405" s="272"/>
      <c r="AZ405" s="272"/>
      <c r="BA405" s="272"/>
      <c r="BB405" s="272"/>
    </row>
    <row r="406" spans="1:54" ht="15.75" customHeight="1">
      <c r="A406" s="348"/>
      <c r="B406" s="348"/>
      <c r="C406" s="348"/>
      <c r="D406" s="348"/>
      <c r="E406" s="348"/>
      <c r="F406" s="348"/>
      <c r="G406" s="348"/>
      <c r="H406" s="348"/>
      <c r="I406" s="348"/>
      <c r="J406" s="348"/>
      <c r="K406" s="348"/>
      <c r="L406" s="348"/>
      <c r="M406" s="348"/>
      <c r="N406" s="348"/>
      <c r="O406" s="348"/>
      <c r="P406" s="348"/>
      <c r="Q406" s="348"/>
      <c r="R406" s="348"/>
      <c r="S406" s="348"/>
      <c r="T406" s="348"/>
      <c r="U406" s="348"/>
      <c r="V406" s="348"/>
      <c r="W406" s="348"/>
      <c r="X406" s="272"/>
      <c r="Y406" s="272"/>
      <c r="Z406" s="272"/>
      <c r="AA406" s="272"/>
      <c r="AB406" s="272"/>
      <c r="AC406" s="272"/>
      <c r="AD406" s="272"/>
      <c r="AE406" s="272"/>
      <c r="AF406" s="272"/>
      <c r="AG406" s="272"/>
      <c r="AH406" s="272"/>
      <c r="AI406" s="272"/>
      <c r="AJ406" s="272"/>
      <c r="AK406" s="272"/>
      <c r="AL406" s="272"/>
      <c r="AM406" s="272"/>
      <c r="AN406" s="272"/>
      <c r="AO406" s="272"/>
      <c r="AP406" s="272"/>
      <c r="AQ406" s="272"/>
      <c r="AR406" s="272"/>
      <c r="AS406" s="272"/>
      <c r="AT406" s="272"/>
      <c r="AU406" s="272"/>
      <c r="AV406" s="272"/>
      <c r="AW406" s="272"/>
      <c r="AX406" s="272"/>
      <c r="AY406" s="272"/>
      <c r="AZ406" s="272"/>
      <c r="BA406" s="272"/>
      <c r="BB406" s="272"/>
    </row>
    <row r="407" spans="1:54" ht="15.75" customHeight="1">
      <c r="A407" s="348"/>
      <c r="B407" s="348"/>
      <c r="C407" s="348"/>
      <c r="D407" s="348"/>
      <c r="E407" s="348"/>
      <c r="F407" s="348"/>
      <c r="G407" s="348"/>
      <c r="H407" s="348"/>
      <c r="I407" s="348"/>
      <c r="J407" s="348"/>
      <c r="K407" s="348"/>
      <c r="L407" s="348"/>
      <c r="M407" s="348"/>
      <c r="N407" s="348"/>
      <c r="O407" s="348"/>
      <c r="P407" s="348"/>
      <c r="Q407" s="348"/>
      <c r="R407" s="348"/>
      <c r="S407" s="348"/>
      <c r="T407" s="348"/>
      <c r="U407" s="348"/>
      <c r="V407" s="348"/>
      <c r="W407" s="348"/>
      <c r="X407" s="272"/>
      <c r="Y407" s="272"/>
      <c r="Z407" s="272"/>
      <c r="AA407" s="272"/>
      <c r="AB407" s="272"/>
      <c r="AC407" s="272"/>
      <c r="AD407" s="272"/>
      <c r="AE407" s="272"/>
      <c r="AF407" s="272"/>
      <c r="AG407" s="272"/>
      <c r="AH407" s="272"/>
      <c r="AI407" s="272"/>
      <c r="AJ407" s="272"/>
      <c r="AK407" s="272"/>
      <c r="AL407" s="272"/>
      <c r="AM407" s="272"/>
      <c r="AN407" s="272"/>
      <c r="AO407" s="272"/>
      <c r="AP407" s="272"/>
      <c r="AQ407" s="272"/>
      <c r="AR407" s="272"/>
      <c r="AS407" s="272"/>
      <c r="AT407" s="272"/>
      <c r="AU407" s="272"/>
      <c r="AV407" s="272"/>
      <c r="AW407" s="272"/>
      <c r="AX407" s="272"/>
      <c r="AY407" s="272"/>
      <c r="AZ407" s="272"/>
      <c r="BA407" s="272"/>
      <c r="BB407" s="272"/>
    </row>
    <row r="408" spans="1:54" ht="15.75" customHeight="1">
      <c r="A408" s="348"/>
      <c r="B408" s="348"/>
      <c r="C408" s="348"/>
      <c r="D408" s="348"/>
      <c r="E408" s="348"/>
      <c r="F408" s="348"/>
      <c r="G408" s="348"/>
      <c r="H408" s="348"/>
      <c r="I408" s="348"/>
      <c r="J408" s="348"/>
      <c r="K408" s="348"/>
      <c r="L408" s="348"/>
      <c r="M408" s="348"/>
      <c r="N408" s="348"/>
      <c r="O408" s="348"/>
      <c r="P408" s="348"/>
      <c r="Q408" s="348"/>
      <c r="R408" s="348"/>
      <c r="S408" s="348"/>
      <c r="T408" s="348"/>
      <c r="U408" s="348"/>
      <c r="V408" s="348"/>
      <c r="W408" s="348"/>
      <c r="X408" s="272"/>
      <c r="Y408" s="272"/>
      <c r="Z408" s="272"/>
      <c r="AA408" s="272"/>
      <c r="AB408" s="272"/>
      <c r="AC408" s="272"/>
      <c r="AD408" s="272"/>
      <c r="AE408" s="272"/>
      <c r="AF408" s="272"/>
      <c r="AG408" s="272"/>
      <c r="AH408" s="272"/>
      <c r="AI408" s="272"/>
      <c r="AJ408" s="272"/>
      <c r="AK408" s="272"/>
      <c r="AL408" s="272"/>
      <c r="AM408" s="272"/>
      <c r="AN408" s="272"/>
      <c r="AO408" s="272"/>
      <c r="AP408" s="272"/>
      <c r="AQ408" s="272"/>
      <c r="AR408" s="272"/>
      <c r="AS408" s="272"/>
      <c r="AT408" s="272"/>
      <c r="AU408" s="272"/>
      <c r="AV408" s="272"/>
      <c r="AW408" s="272"/>
      <c r="AX408" s="272"/>
      <c r="AY408" s="272"/>
      <c r="AZ408" s="272"/>
      <c r="BA408" s="272"/>
      <c r="BB408" s="272"/>
    </row>
    <row r="409" spans="1:54" ht="15.75" customHeight="1">
      <c r="A409" s="348"/>
      <c r="B409" s="348"/>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272"/>
      <c r="Y409" s="272"/>
      <c r="Z409" s="272"/>
      <c r="AA409" s="272"/>
      <c r="AB409" s="272"/>
      <c r="AC409" s="272"/>
      <c r="AD409" s="272"/>
      <c r="AE409" s="272"/>
      <c r="AF409" s="272"/>
      <c r="AG409" s="272"/>
      <c r="AH409" s="272"/>
      <c r="AI409" s="272"/>
      <c r="AJ409" s="272"/>
      <c r="AK409" s="272"/>
      <c r="AL409" s="272"/>
      <c r="AM409" s="272"/>
      <c r="AN409" s="272"/>
      <c r="AO409" s="272"/>
      <c r="AP409" s="272"/>
      <c r="AQ409" s="272"/>
      <c r="AR409" s="272"/>
      <c r="AS409" s="272"/>
      <c r="AT409" s="272"/>
      <c r="AU409" s="272"/>
      <c r="AV409" s="272"/>
      <c r="AW409" s="272"/>
      <c r="AX409" s="272"/>
      <c r="AY409" s="272"/>
      <c r="AZ409" s="272"/>
      <c r="BA409" s="272"/>
      <c r="BB409" s="272"/>
    </row>
    <row r="410" spans="1:54" ht="15.75" customHeight="1">
      <c r="A410" s="348"/>
      <c r="B410" s="348"/>
      <c r="C410" s="348"/>
      <c r="D410" s="348"/>
      <c r="E410" s="348"/>
      <c r="F410" s="348"/>
      <c r="G410" s="348"/>
      <c r="H410" s="348"/>
      <c r="I410" s="348"/>
      <c r="J410" s="348"/>
      <c r="K410" s="348"/>
      <c r="L410" s="348"/>
      <c r="M410" s="348"/>
      <c r="N410" s="348"/>
      <c r="O410" s="348"/>
      <c r="P410" s="348"/>
      <c r="Q410" s="348"/>
      <c r="R410" s="348"/>
      <c r="S410" s="348"/>
      <c r="T410" s="348"/>
      <c r="U410" s="348"/>
      <c r="V410" s="348"/>
      <c r="W410" s="348"/>
      <c r="X410" s="272"/>
      <c r="Y410" s="272"/>
      <c r="Z410" s="272"/>
      <c r="AA410" s="272"/>
      <c r="AB410" s="272"/>
      <c r="AC410" s="272"/>
      <c r="AD410" s="272"/>
      <c r="AE410" s="272"/>
      <c r="AF410" s="272"/>
      <c r="AG410" s="272"/>
      <c r="AH410" s="272"/>
      <c r="AI410" s="272"/>
      <c r="AJ410" s="272"/>
      <c r="AK410" s="272"/>
      <c r="AL410" s="272"/>
      <c r="AM410" s="272"/>
      <c r="AN410" s="272"/>
      <c r="AO410" s="272"/>
      <c r="AP410" s="272"/>
      <c r="AQ410" s="272"/>
      <c r="AR410" s="272"/>
      <c r="AS410" s="272"/>
      <c r="AT410" s="272"/>
      <c r="AU410" s="272"/>
      <c r="AV410" s="272"/>
      <c r="AW410" s="272"/>
      <c r="AX410" s="272"/>
      <c r="AY410" s="272"/>
      <c r="AZ410" s="272"/>
      <c r="BA410" s="272"/>
      <c r="BB410" s="272"/>
    </row>
    <row r="411" spans="1:54" ht="15.75" customHeight="1">
      <c r="A411" s="348"/>
      <c r="B411" s="348"/>
      <c r="C411" s="348"/>
      <c r="D411" s="348"/>
      <c r="E411" s="348"/>
      <c r="F411" s="348"/>
      <c r="G411" s="348"/>
      <c r="H411" s="348"/>
      <c r="I411" s="348"/>
      <c r="J411" s="348"/>
      <c r="K411" s="348"/>
      <c r="L411" s="348"/>
      <c r="M411" s="348"/>
      <c r="N411" s="348"/>
      <c r="O411" s="348"/>
      <c r="P411" s="348"/>
      <c r="Q411" s="348"/>
      <c r="R411" s="348"/>
      <c r="S411" s="348"/>
      <c r="T411" s="348"/>
      <c r="U411" s="348"/>
      <c r="V411" s="348"/>
      <c r="W411" s="348"/>
      <c r="X411" s="272"/>
      <c r="Y411" s="272"/>
      <c r="Z411" s="272"/>
      <c r="AA411" s="272"/>
      <c r="AB411" s="272"/>
      <c r="AC411" s="272"/>
      <c r="AD411" s="272"/>
      <c r="AE411" s="272"/>
      <c r="AF411" s="272"/>
      <c r="AG411" s="272"/>
      <c r="AH411" s="272"/>
      <c r="AI411" s="272"/>
      <c r="AJ411" s="272"/>
      <c r="AK411" s="272"/>
      <c r="AL411" s="272"/>
      <c r="AM411" s="272"/>
      <c r="AN411" s="272"/>
      <c r="AO411" s="272"/>
      <c r="AP411" s="272"/>
      <c r="AQ411" s="272"/>
      <c r="AR411" s="272"/>
      <c r="AS411" s="272"/>
      <c r="AT411" s="272"/>
      <c r="AU411" s="272"/>
      <c r="AV411" s="272"/>
      <c r="AW411" s="272"/>
      <c r="AX411" s="272"/>
      <c r="AY411" s="272"/>
      <c r="AZ411" s="272"/>
      <c r="BA411" s="272"/>
      <c r="BB411" s="272"/>
    </row>
    <row r="412" spans="1:54" ht="15.75" customHeight="1">
      <c r="A412" s="348"/>
      <c r="B412" s="348"/>
      <c r="C412" s="348"/>
      <c r="D412" s="348"/>
      <c r="E412" s="348"/>
      <c r="F412" s="348"/>
      <c r="G412" s="348"/>
      <c r="H412" s="348"/>
      <c r="I412" s="348"/>
      <c r="J412" s="348"/>
      <c r="K412" s="348"/>
      <c r="L412" s="348"/>
      <c r="M412" s="348"/>
      <c r="N412" s="348"/>
      <c r="O412" s="348"/>
      <c r="P412" s="348"/>
      <c r="Q412" s="348"/>
      <c r="R412" s="348"/>
      <c r="S412" s="348"/>
      <c r="T412" s="348"/>
      <c r="U412" s="348"/>
      <c r="V412" s="348"/>
      <c r="W412" s="348"/>
      <c r="X412" s="272"/>
      <c r="Y412" s="272"/>
      <c r="Z412" s="272"/>
      <c r="AA412" s="272"/>
      <c r="AB412" s="272"/>
      <c r="AC412" s="272"/>
      <c r="AD412" s="272"/>
      <c r="AE412" s="272"/>
      <c r="AF412" s="272"/>
      <c r="AG412" s="272"/>
      <c r="AH412" s="272"/>
      <c r="AI412" s="272"/>
      <c r="AJ412" s="272"/>
      <c r="AK412" s="272"/>
      <c r="AL412" s="272"/>
      <c r="AM412" s="272"/>
      <c r="AN412" s="272"/>
      <c r="AO412" s="272"/>
      <c r="AP412" s="272"/>
      <c r="AQ412" s="272"/>
      <c r="AR412" s="272"/>
      <c r="AS412" s="272"/>
      <c r="AT412" s="272"/>
      <c r="AU412" s="272"/>
      <c r="AV412" s="272"/>
      <c r="AW412" s="272"/>
      <c r="AX412" s="272"/>
      <c r="AY412" s="272"/>
      <c r="AZ412" s="272"/>
      <c r="BA412" s="272"/>
      <c r="BB412" s="272"/>
    </row>
    <row r="413" spans="1:54" ht="15.75" customHeight="1">
      <c r="A413" s="348"/>
      <c r="B413" s="348"/>
      <c r="C413" s="348"/>
      <c r="D413" s="348"/>
      <c r="E413" s="348"/>
      <c r="F413" s="348"/>
      <c r="G413" s="348"/>
      <c r="H413" s="348"/>
      <c r="I413" s="348"/>
      <c r="J413" s="348"/>
      <c r="K413" s="348"/>
      <c r="L413" s="348"/>
      <c r="M413" s="348"/>
      <c r="N413" s="348"/>
      <c r="O413" s="348"/>
      <c r="P413" s="348"/>
      <c r="Q413" s="348"/>
      <c r="R413" s="348"/>
      <c r="S413" s="348"/>
      <c r="T413" s="348"/>
      <c r="U413" s="348"/>
      <c r="V413" s="348"/>
      <c r="W413" s="348"/>
      <c r="X413" s="272"/>
      <c r="Y413" s="272"/>
      <c r="Z413" s="272"/>
      <c r="AA413" s="272"/>
      <c r="AB413" s="272"/>
      <c r="AC413" s="272"/>
      <c r="AD413" s="272"/>
      <c r="AE413" s="272"/>
      <c r="AF413" s="272"/>
      <c r="AG413" s="272"/>
      <c r="AH413" s="272"/>
      <c r="AI413" s="272"/>
      <c r="AJ413" s="272"/>
      <c r="AK413" s="272"/>
      <c r="AL413" s="272"/>
      <c r="AM413" s="272"/>
      <c r="AN413" s="272"/>
      <c r="AO413" s="272"/>
      <c r="AP413" s="272"/>
      <c r="AQ413" s="272"/>
      <c r="AR413" s="272"/>
      <c r="AS413" s="272"/>
      <c r="AT413" s="272"/>
      <c r="AU413" s="272"/>
      <c r="AV413" s="272"/>
      <c r="AW413" s="272"/>
      <c r="AX413" s="272"/>
      <c r="AY413" s="272"/>
      <c r="AZ413" s="272"/>
      <c r="BA413" s="272"/>
      <c r="BB413" s="272"/>
    </row>
    <row r="414" spans="1:54" ht="15.75" customHeight="1">
      <c r="A414" s="348"/>
      <c r="B414" s="348"/>
      <c r="C414" s="348"/>
      <c r="D414" s="348"/>
      <c r="E414" s="348"/>
      <c r="F414" s="348"/>
      <c r="G414" s="348"/>
      <c r="H414" s="348"/>
      <c r="I414" s="348"/>
      <c r="J414" s="348"/>
      <c r="K414" s="348"/>
      <c r="L414" s="348"/>
      <c r="M414" s="348"/>
      <c r="N414" s="348"/>
      <c r="O414" s="348"/>
      <c r="P414" s="348"/>
      <c r="Q414" s="348"/>
      <c r="R414" s="348"/>
      <c r="S414" s="348"/>
      <c r="T414" s="348"/>
      <c r="U414" s="348"/>
      <c r="V414" s="348"/>
      <c r="W414" s="348"/>
      <c r="X414" s="272"/>
      <c r="Y414" s="272"/>
      <c r="Z414" s="272"/>
      <c r="AA414" s="272"/>
      <c r="AB414" s="272"/>
      <c r="AC414" s="272"/>
      <c r="AD414" s="272"/>
      <c r="AE414" s="272"/>
      <c r="AF414" s="272"/>
      <c r="AG414" s="272"/>
      <c r="AH414" s="272"/>
      <c r="AI414" s="272"/>
      <c r="AJ414" s="272"/>
      <c r="AK414" s="272"/>
      <c r="AL414" s="272"/>
      <c r="AM414" s="272"/>
      <c r="AN414" s="272"/>
      <c r="AO414" s="272"/>
      <c r="AP414" s="272"/>
      <c r="AQ414" s="272"/>
      <c r="AR414" s="272"/>
      <c r="AS414" s="272"/>
      <c r="AT414" s="272"/>
      <c r="AU414" s="272"/>
      <c r="AV414" s="272"/>
      <c r="AW414" s="272"/>
      <c r="AX414" s="272"/>
      <c r="AY414" s="272"/>
      <c r="AZ414" s="272"/>
      <c r="BA414" s="272"/>
      <c r="BB414" s="272"/>
    </row>
    <row r="415" spans="1:54" ht="15.75" customHeight="1">
      <c r="A415" s="348"/>
      <c r="B415" s="348"/>
      <c r="C415" s="348"/>
      <c r="D415" s="348"/>
      <c r="E415" s="348"/>
      <c r="F415" s="348"/>
      <c r="G415" s="348"/>
      <c r="H415" s="348"/>
      <c r="I415" s="348"/>
      <c r="J415" s="348"/>
      <c r="K415" s="348"/>
      <c r="L415" s="348"/>
      <c r="M415" s="348"/>
      <c r="N415" s="348"/>
      <c r="O415" s="348"/>
      <c r="P415" s="348"/>
      <c r="Q415" s="348"/>
      <c r="R415" s="348"/>
      <c r="S415" s="348"/>
      <c r="T415" s="348"/>
      <c r="U415" s="348"/>
      <c r="V415" s="348"/>
      <c r="W415" s="348"/>
      <c r="X415" s="272"/>
      <c r="Y415" s="272"/>
      <c r="Z415" s="272"/>
      <c r="AA415" s="272"/>
      <c r="AB415" s="272"/>
      <c r="AC415" s="272"/>
      <c r="AD415" s="272"/>
      <c r="AE415" s="272"/>
      <c r="AF415" s="272"/>
      <c r="AG415" s="272"/>
      <c r="AH415" s="272"/>
      <c r="AI415" s="272"/>
      <c r="AJ415" s="272"/>
      <c r="AK415" s="272"/>
      <c r="AL415" s="272"/>
      <c r="AM415" s="272"/>
      <c r="AN415" s="272"/>
      <c r="AO415" s="272"/>
      <c r="AP415" s="272"/>
      <c r="AQ415" s="272"/>
      <c r="AR415" s="272"/>
      <c r="AS415" s="272"/>
      <c r="AT415" s="272"/>
      <c r="AU415" s="272"/>
      <c r="AV415" s="272"/>
      <c r="AW415" s="272"/>
      <c r="AX415" s="272"/>
      <c r="AY415" s="272"/>
      <c r="AZ415" s="272"/>
      <c r="BA415" s="272"/>
      <c r="BB415" s="272"/>
    </row>
    <row r="416" spans="1:54" ht="15.75" customHeight="1">
      <c r="A416" s="348"/>
      <c r="B416" s="348"/>
      <c r="C416" s="348"/>
      <c r="D416" s="348"/>
      <c r="E416" s="348"/>
      <c r="F416" s="348"/>
      <c r="G416" s="348"/>
      <c r="H416" s="348"/>
      <c r="I416" s="348"/>
      <c r="J416" s="348"/>
      <c r="K416" s="348"/>
      <c r="L416" s="348"/>
      <c r="M416" s="348"/>
      <c r="N416" s="348"/>
      <c r="O416" s="348"/>
      <c r="P416" s="348"/>
      <c r="Q416" s="348"/>
      <c r="R416" s="348"/>
      <c r="S416" s="348"/>
      <c r="T416" s="348"/>
      <c r="U416" s="348"/>
      <c r="V416" s="348"/>
      <c r="W416" s="348"/>
      <c r="X416" s="272"/>
      <c r="Y416" s="272"/>
      <c r="Z416" s="272"/>
      <c r="AA416" s="272"/>
      <c r="AB416" s="272"/>
      <c r="AC416" s="272"/>
      <c r="AD416" s="272"/>
      <c r="AE416" s="272"/>
      <c r="AF416" s="272"/>
      <c r="AG416" s="272"/>
      <c r="AH416" s="272"/>
      <c r="AI416" s="272"/>
      <c r="AJ416" s="272"/>
      <c r="AK416" s="272"/>
      <c r="AL416" s="272"/>
      <c r="AM416" s="272"/>
      <c r="AN416" s="272"/>
      <c r="AO416" s="272"/>
      <c r="AP416" s="272"/>
      <c r="AQ416" s="272"/>
      <c r="AR416" s="272"/>
      <c r="AS416" s="272"/>
      <c r="AT416" s="272"/>
      <c r="AU416" s="272"/>
      <c r="AV416" s="272"/>
      <c r="AW416" s="272"/>
      <c r="AX416" s="272"/>
      <c r="AY416" s="272"/>
      <c r="AZ416" s="272"/>
      <c r="BA416" s="272"/>
      <c r="BB416" s="272"/>
    </row>
    <row r="417" spans="1:54" ht="15.75" customHeight="1">
      <c r="A417" s="348"/>
      <c r="B417" s="348"/>
      <c r="C417" s="348"/>
      <c r="D417" s="348"/>
      <c r="E417" s="348"/>
      <c r="F417" s="348"/>
      <c r="G417" s="348"/>
      <c r="H417" s="348"/>
      <c r="I417" s="348"/>
      <c r="J417" s="348"/>
      <c r="K417" s="348"/>
      <c r="L417" s="348"/>
      <c r="M417" s="348"/>
      <c r="N417" s="348"/>
      <c r="O417" s="348"/>
      <c r="P417" s="348"/>
      <c r="Q417" s="348"/>
      <c r="R417" s="348"/>
      <c r="S417" s="348"/>
      <c r="T417" s="348"/>
      <c r="U417" s="348"/>
      <c r="V417" s="348"/>
      <c r="W417" s="348"/>
      <c r="X417" s="272"/>
      <c r="Y417" s="272"/>
      <c r="Z417" s="272"/>
      <c r="AA417" s="272"/>
      <c r="AB417" s="272"/>
      <c r="AC417" s="272"/>
      <c r="AD417" s="272"/>
      <c r="AE417" s="272"/>
      <c r="AF417" s="272"/>
      <c r="AG417" s="272"/>
      <c r="AH417" s="272"/>
      <c r="AI417" s="272"/>
      <c r="AJ417" s="272"/>
      <c r="AK417" s="272"/>
      <c r="AL417" s="272"/>
      <c r="AM417" s="272"/>
      <c r="AN417" s="272"/>
      <c r="AO417" s="272"/>
      <c r="AP417" s="272"/>
      <c r="AQ417" s="272"/>
      <c r="AR417" s="272"/>
      <c r="AS417" s="272"/>
      <c r="AT417" s="272"/>
      <c r="AU417" s="272"/>
      <c r="AV417" s="272"/>
      <c r="AW417" s="272"/>
      <c r="AX417" s="272"/>
      <c r="AY417" s="272"/>
      <c r="AZ417" s="272"/>
      <c r="BA417" s="272"/>
      <c r="BB417" s="272"/>
    </row>
    <row r="418" spans="1:54" ht="15.75" customHeight="1">
      <c r="A418" s="348"/>
      <c r="B418" s="348"/>
      <c r="C418" s="348"/>
      <c r="D418" s="348"/>
      <c r="E418" s="348"/>
      <c r="F418" s="348"/>
      <c r="G418" s="348"/>
      <c r="H418" s="348"/>
      <c r="I418" s="348"/>
      <c r="J418" s="348"/>
      <c r="K418" s="348"/>
      <c r="L418" s="348"/>
      <c r="M418" s="348"/>
      <c r="N418" s="348"/>
      <c r="O418" s="348"/>
      <c r="P418" s="348"/>
      <c r="Q418" s="348"/>
      <c r="R418" s="348"/>
      <c r="S418" s="348"/>
      <c r="T418" s="348"/>
      <c r="U418" s="348"/>
      <c r="V418" s="348"/>
      <c r="W418" s="348"/>
      <c r="X418" s="272"/>
      <c r="Y418" s="272"/>
      <c r="Z418" s="272"/>
      <c r="AA418" s="272"/>
      <c r="AB418" s="272"/>
      <c r="AC418" s="272"/>
      <c r="AD418" s="272"/>
      <c r="AE418" s="272"/>
      <c r="AF418" s="272"/>
      <c r="AG418" s="272"/>
      <c r="AH418" s="272"/>
      <c r="AI418" s="272"/>
      <c r="AJ418" s="272"/>
      <c r="AK418" s="272"/>
      <c r="AL418" s="272"/>
      <c r="AM418" s="272"/>
      <c r="AN418" s="272"/>
      <c r="AO418" s="272"/>
      <c r="AP418" s="272"/>
      <c r="AQ418" s="272"/>
      <c r="AR418" s="272"/>
      <c r="AS418" s="272"/>
      <c r="AT418" s="272"/>
      <c r="AU418" s="272"/>
      <c r="AV418" s="272"/>
      <c r="AW418" s="272"/>
      <c r="AX418" s="272"/>
      <c r="AY418" s="272"/>
      <c r="AZ418" s="272"/>
      <c r="BA418" s="272"/>
      <c r="BB418" s="272"/>
    </row>
    <row r="419" spans="1:54" ht="15.75" customHeight="1">
      <c r="A419" s="348"/>
      <c r="B419" s="348"/>
      <c r="C419" s="348"/>
      <c r="D419" s="348"/>
      <c r="E419" s="348"/>
      <c r="F419" s="348"/>
      <c r="G419" s="348"/>
      <c r="H419" s="348"/>
      <c r="I419" s="348"/>
      <c r="J419" s="348"/>
      <c r="K419" s="348"/>
      <c r="L419" s="348"/>
      <c r="M419" s="348"/>
      <c r="N419" s="348"/>
      <c r="O419" s="348"/>
      <c r="P419" s="348"/>
      <c r="Q419" s="348"/>
      <c r="R419" s="348"/>
      <c r="S419" s="348"/>
      <c r="T419" s="348"/>
      <c r="U419" s="348"/>
      <c r="V419" s="348"/>
      <c r="W419" s="348"/>
      <c r="X419" s="272"/>
      <c r="Y419" s="272"/>
      <c r="Z419" s="272"/>
      <c r="AA419" s="272"/>
      <c r="AB419" s="272"/>
      <c r="AC419" s="272"/>
      <c r="AD419" s="272"/>
      <c r="AE419" s="272"/>
      <c r="AF419" s="272"/>
      <c r="AG419" s="272"/>
      <c r="AH419" s="272"/>
      <c r="AI419" s="272"/>
      <c r="AJ419" s="272"/>
      <c r="AK419" s="272"/>
      <c r="AL419" s="272"/>
      <c r="AM419" s="272"/>
      <c r="AN419" s="272"/>
      <c r="AO419" s="272"/>
      <c r="AP419" s="272"/>
      <c r="AQ419" s="272"/>
      <c r="AR419" s="272"/>
      <c r="AS419" s="272"/>
      <c r="AT419" s="272"/>
      <c r="AU419" s="272"/>
      <c r="AV419" s="272"/>
      <c r="AW419" s="272"/>
      <c r="AX419" s="272"/>
      <c r="AY419" s="272"/>
      <c r="AZ419" s="272"/>
      <c r="BA419" s="272"/>
      <c r="BB419" s="272"/>
    </row>
    <row r="420" spans="1:54" ht="15.75" customHeight="1">
      <c r="A420" s="348"/>
      <c r="B420" s="348"/>
      <c r="C420" s="348"/>
      <c r="D420" s="348"/>
      <c r="E420" s="348"/>
      <c r="F420" s="348"/>
      <c r="G420" s="348"/>
      <c r="H420" s="348"/>
      <c r="I420" s="348"/>
      <c r="J420" s="348"/>
      <c r="K420" s="348"/>
      <c r="L420" s="348"/>
      <c r="M420" s="348"/>
      <c r="N420" s="348"/>
      <c r="O420" s="348"/>
      <c r="P420" s="348"/>
      <c r="Q420" s="348"/>
      <c r="R420" s="348"/>
      <c r="S420" s="348"/>
      <c r="T420" s="348"/>
      <c r="U420" s="348"/>
      <c r="V420" s="348"/>
      <c r="W420" s="348"/>
      <c r="X420" s="272"/>
      <c r="Y420" s="272"/>
      <c r="Z420" s="272"/>
      <c r="AA420" s="272"/>
      <c r="AB420" s="272"/>
      <c r="AC420" s="272"/>
      <c r="AD420" s="272"/>
      <c r="AE420" s="272"/>
      <c r="AF420" s="272"/>
      <c r="AG420" s="272"/>
      <c r="AH420" s="272"/>
      <c r="AI420" s="272"/>
      <c r="AJ420" s="272"/>
      <c r="AK420" s="272"/>
      <c r="AL420" s="272"/>
      <c r="AM420" s="272"/>
      <c r="AN420" s="272"/>
      <c r="AO420" s="272"/>
      <c r="AP420" s="272"/>
      <c r="AQ420" s="272"/>
      <c r="AR420" s="272"/>
      <c r="AS420" s="272"/>
      <c r="AT420" s="272"/>
      <c r="AU420" s="272"/>
      <c r="AV420" s="272"/>
      <c r="AW420" s="272"/>
      <c r="AX420" s="272"/>
      <c r="AY420" s="272"/>
      <c r="AZ420" s="272"/>
      <c r="BA420" s="272"/>
      <c r="BB420" s="272"/>
    </row>
    <row r="421" spans="1:54" ht="15.75" customHeight="1">
      <c r="A421" s="348"/>
      <c r="B421" s="348"/>
      <c r="C421" s="348"/>
      <c r="D421" s="348"/>
      <c r="E421" s="348"/>
      <c r="F421" s="348"/>
      <c r="G421" s="348"/>
      <c r="H421" s="348"/>
      <c r="I421" s="348"/>
      <c r="J421" s="348"/>
      <c r="K421" s="348"/>
      <c r="L421" s="348"/>
      <c r="M421" s="348"/>
      <c r="N421" s="348"/>
      <c r="O421" s="348"/>
      <c r="P421" s="348"/>
      <c r="Q421" s="348"/>
      <c r="R421" s="348"/>
      <c r="S421" s="348"/>
      <c r="T421" s="348"/>
      <c r="U421" s="348"/>
      <c r="V421" s="348"/>
      <c r="W421" s="348"/>
      <c r="X421" s="272"/>
      <c r="Y421" s="272"/>
      <c r="Z421" s="272"/>
      <c r="AA421" s="272"/>
      <c r="AB421" s="272"/>
      <c r="AC421" s="272"/>
      <c r="AD421" s="272"/>
      <c r="AE421" s="272"/>
      <c r="AF421" s="272"/>
      <c r="AG421" s="272"/>
      <c r="AH421" s="272"/>
      <c r="AI421" s="272"/>
      <c r="AJ421" s="272"/>
      <c r="AK421" s="272"/>
      <c r="AL421" s="272"/>
      <c r="AM421" s="272"/>
      <c r="AN421" s="272"/>
      <c r="AO421" s="272"/>
      <c r="AP421" s="272"/>
      <c r="AQ421" s="272"/>
      <c r="AR421" s="272"/>
      <c r="AS421" s="272"/>
      <c r="AT421" s="272"/>
      <c r="AU421" s="272"/>
      <c r="AV421" s="272"/>
      <c r="AW421" s="272"/>
      <c r="AX421" s="272"/>
      <c r="AY421" s="272"/>
      <c r="AZ421" s="272"/>
      <c r="BA421" s="272"/>
      <c r="BB421" s="272"/>
    </row>
    <row r="422" spans="1:54" ht="15.75" customHeight="1">
      <c r="A422" s="348"/>
      <c r="B422" s="348"/>
      <c r="C422" s="348"/>
      <c r="D422" s="348"/>
      <c r="E422" s="348"/>
      <c r="F422" s="348"/>
      <c r="G422" s="348"/>
      <c r="H422" s="348"/>
      <c r="I422" s="348"/>
      <c r="J422" s="348"/>
      <c r="K422" s="348"/>
      <c r="L422" s="348"/>
      <c r="M422" s="348"/>
      <c r="N422" s="348"/>
      <c r="O422" s="348"/>
      <c r="P422" s="348"/>
      <c r="Q422" s="348"/>
      <c r="R422" s="348"/>
      <c r="S422" s="348"/>
      <c r="T422" s="348"/>
      <c r="U422" s="348"/>
      <c r="V422" s="348"/>
      <c r="W422" s="348"/>
      <c r="X422" s="272"/>
      <c r="Y422" s="272"/>
      <c r="Z422" s="272"/>
      <c r="AA422" s="272"/>
      <c r="AB422" s="272"/>
      <c r="AC422" s="272"/>
      <c r="AD422" s="272"/>
      <c r="AE422" s="272"/>
      <c r="AF422" s="272"/>
      <c r="AG422" s="272"/>
      <c r="AH422" s="272"/>
      <c r="AI422" s="272"/>
      <c r="AJ422" s="272"/>
      <c r="AK422" s="272"/>
      <c r="AL422" s="272"/>
      <c r="AM422" s="272"/>
      <c r="AN422" s="272"/>
      <c r="AO422" s="272"/>
      <c r="AP422" s="272"/>
      <c r="AQ422" s="272"/>
      <c r="AR422" s="272"/>
      <c r="AS422" s="272"/>
      <c r="AT422" s="272"/>
      <c r="AU422" s="272"/>
      <c r="AV422" s="272"/>
      <c r="AW422" s="272"/>
      <c r="AX422" s="272"/>
      <c r="AY422" s="272"/>
      <c r="AZ422" s="272"/>
      <c r="BA422" s="272"/>
      <c r="BB422" s="272"/>
    </row>
    <row r="423" spans="1:54" ht="15.75" customHeight="1">
      <c r="A423" s="348"/>
      <c r="B423" s="348"/>
      <c r="C423" s="348"/>
      <c r="D423" s="348"/>
      <c r="E423" s="348"/>
      <c r="F423" s="348"/>
      <c r="G423" s="348"/>
      <c r="H423" s="348"/>
      <c r="I423" s="348"/>
      <c r="J423" s="348"/>
      <c r="K423" s="348"/>
      <c r="L423" s="348"/>
      <c r="M423" s="348"/>
      <c r="N423" s="348"/>
      <c r="O423" s="348"/>
      <c r="P423" s="348"/>
      <c r="Q423" s="348"/>
      <c r="R423" s="348"/>
      <c r="S423" s="348"/>
      <c r="T423" s="348"/>
      <c r="U423" s="348"/>
      <c r="V423" s="348"/>
      <c r="W423" s="348"/>
      <c r="X423" s="272"/>
      <c r="Y423" s="272"/>
      <c r="Z423" s="272"/>
      <c r="AA423" s="272"/>
      <c r="AB423" s="272"/>
      <c r="AC423" s="272"/>
      <c r="AD423" s="272"/>
      <c r="AE423" s="272"/>
      <c r="AF423" s="272"/>
      <c r="AG423" s="272"/>
      <c r="AH423" s="272"/>
      <c r="AI423" s="272"/>
      <c r="AJ423" s="272"/>
      <c r="AK423" s="272"/>
      <c r="AL423" s="272"/>
      <c r="AM423" s="272"/>
      <c r="AN423" s="272"/>
      <c r="AO423" s="272"/>
      <c r="AP423" s="272"/>
      <c r="AQ423" s="272"/>
      <c r="AR423" s="272"/>
      <c r="AS423" s="272"/>
      <c r="AT423" s="272"/>
      <c r="AU423" s="272"/>
      <c r="AV423" s="272"/>
      <c r="AW423" s="272"/>
      <c r="AX423" s="272"/>
      <c r="AY423" s="272"/>
      <c r="AZ423" s="272"/>
      <c r="BA423" s="272"/>
      <c r="BB423" s="272"/>
    </row>
    <row r="424" spans="1:54" ht="15.75" customHeight="1">
      <c r="A424" s="348"/>
      <c r="B424" s="348"/>
      <c r="C424" s="348"/>
      <c r="D424" s="348"/>
      <c r="E424" s="348"/>
      <c r="F424" s="348"/>
      <c r="G424" s="348"/>
      <c r="H424" s="348"/>
      <c r="I424" s="348"/>
      <c r="J424" s="348"/>
      <c r="K424" s="348"/>
      <c r="L424" s="348"/>
      <c r="M424" s="348"/>
      <c r="N424" s="348"/>
      <c r="O424" s="348"/>
      <c r="P424" s="348"/>
      <c r="Q424" s="348"/>
      <c r="R424" s="348"/>
      <c r="S424" s="348"/>
      <c r="T424" s="348"/>
      <c r="U424" s="348"/>
      <c r="V424" s="348"/>
      <c r="W424" s="348"/>
      <c r="X424" s="272"/>
      <c r="Y424" s="272"/>
      <c r="Z424" s="272"/>
      <c r="AA424" s="272"/>
      <c r="AB424" s="272"/>
      <c r="AC424" s="272"/>
      <c r="AD424" s="272"/>
      <c r="AE424" s="272"/>
      <c r="AF424" s="272"/>
      <c r="AG424" s="272"/>
      <c r="AH424" s="272"/>
      <c r="AI424" s="272"/>
      <c r="AJ424" s="272"/>
      <c r="AK424" s="272"/>
      <c r="AL424" s="272"/>
      <c r="AM424" s="272"/>
      <c r="AN424" s="272"/>
      <c r="AO424" s="272"/>
      <c r="AP424" s="272"/>
      <c r="AQ424" s="272"/>
      <c r="AR424" s="272"/>
      <c r="AS424" s="272"/>
      <c r="AT424" s="272"/>
      <c r="AU424" s="272"/>
      <c r="AV424" s="272"/>
      <c r="AW424" s="272"/>
      <c r="AX424" s="272"/>
      <c r="AY424" s="272"/>
      <c r="AZ424" s="272"/>
      <c r="BA424" s="272"/>
      <c r="BB424" s="272"/>
    </row>
    <row r="425" spans="1:54" ht="15.75" customHeight="1">
      <c r="A425" s="348"/>
      <c r="B425" s="348"/>
      <c r="C425" s="348"/>
      <c r="D425" s="348"/>
      <c r="E425" s="348"/>
      <c r="F425" s="348"/>
      <c r="G425" s="348"/>
      <c r="H425" s="348"/>
      <c r="I425" s="348"/>
      <c r="J425" s="348"/>
      <c r="K425" s="348"/>
      <c r="L425" s="348"/>
      <c r="M425" s="348"/>
      <c r="N425" s="348"/>
      <c r="O425" s="348"/>
      <c r="P425" s="348"/>
      <c r="Q425" s="348"/>
      <c r="R425" s="348"/>
      <c r="S425" s="348"/>
      <c r="T425" s="348"/>
      <c r="U425" s="348"/>
      <c r="V425" s="348"/>
      <c r="W425" s="348"/>
      <c r="X425" s="272"/>
      <c r="Y425" s="272"/>
      <c r="Z425" s="272"/>
      <c r="AA425" s="272"/>
      <c r="AB425" s="272"/>
      <c r="AC425" s="272"/>
      <c r="AD425" s="272"/>
      <c r="AE425" s="272"/>
      <c r="AF425" s="272"/>
      <c r="AG425" s="272"/>
      <c r="AH425" s="272"/>
      <c r="AI425" s="272"/>
      <c r="AJ425" s="272"/>
      <c r="AK425" s="272"/>
      <c r="AL425" s="272"/>
      <c r="AM425" s="272"/>
      <c r="AN425" s="272"/>
      <c r="AO425" s="272"/>
      <c r="AP425" s="272"/>
      <c r="AQ425" s="272"/>
      <c r="AR425" s="272"/>
      <c r="AS425" s="272"/>
      <c r="AT425" s="272"/>
      <c r="AU425" s="272"/>
      <c r="AV425" s="272"/>
      <c r="AW425" s="272"/>
      <c r="AX425" s="272"/>
      <c r="AY425" s="272"/>
      <c r="AZ425" s="272"/>
      <c r="BA425" s="272"/>
      <c r="BB425" s="272"/>
    </row>
    <row r="426" spans="1:54" ht="15.75" customHeight="1">
      <c r="V426" s="348"/>
      <c r="W426" s="348"/>
      <c r="X426" s="272"/>
      <c r="Y426" s="272"/>
      <c r="Z426" s="272"/>
      <c r="AA426" s="272"/>
      <c r="AB426" s="272"/>
      <c r="AC426" s="272"/>
      <c r="AD426" s="272"/>
      <c r="AE426" s="272"/>
      <c r="AF426" s="272"/>
      <c r="AG426" s="272"/>
      <c r="AH426" s="272"/>
      <c r="AI426" s="272"/>
      <c r="AJ426" s="272"/>
      <c r="AK426" s="272"/>
      <c r="AL426" s="272"/>
      <c r="AM426" s="272"/>
      <c r="AN426" s="272"/>
      <c r="AO426" s="272"/>
      <c r="AP426" s="272"/>
      <c r="AQ426" s="272"/>
      <c r="AR426" s="272"/>
      <c r="AS426" s="272"/>
      <c r="AT426" s="272"/>
      <c r="AU426" s="272"/>
      <c r="AV426" s="272"/>
      <c r="AW426" s="272"/>
      <c r="AX426" s="272"/>
      <c r="AY426" s="272"/>
      <c r="AZ426" s="272"/>
      <c r="BA426" s="272"/>
      <c r="BB426" s="272"/>
    </row>
    <row r="427" spans="1:54" ht="15.75" customHeight="1">
      <c r="V427" s="348"/>
      <c r="W427" s="348"/>
      <c r="AA427" s="272"/>
      <c r="AB427" s="272"/>
      <c r="AC427" s="272"/>
      <c r="AD427" s="272"/>
      <c r="AE427" s="272"/>
      <c r="AF427" s="272"/>
      <c r="AG427" s="272"/>
      <c r="AH427" s="272"/>
      <c r="AI427" s="272"/>
      <c r="AJ427" s="272"/>
      <c r="AK427" s="272"/>
      <c r="AL427" s="272"/>
      <c r="AM427" s="272"/>
      <c r="AN427" s="272"/>
      <c r="AO427" s="272"/>
      <c r="AP427" s="272"/>
      <c r="AQ427" s="272"/>
      <c r="AR427" s="272"/>
      <c r="AS427" s="272"/>
      <c r="AT427" s="272"/>
      <c r="AU427" s="272"/>
      <c r="AV427" s="272"/>
      <c r="AW427" s="272"/>
      <c r="AX427" s="272"/>
      <c r="AY427" s="272"/>
      <c r="AZ427" s="272"/>
      <c r="BA427" s="272"/>
      <c r="BB427" s="272"/>
    </row>
  </sheetData>
  <sheetProtection password="DDA1" sheet="1" objects="1" scenarios="1" selectLockedCells="1"/>
  <mergeCells count="371">
    <mergeCell ref="A1:P1"/>
    <mergeCell ref="A3:P3"/>
    <mergeCell ref="A5:P5"/>
    <mergeCell ref="A7:P7"/>
    <mergeCell ref="A8:P8"/>
    <mergeCell ref="A9:P9"/>
    <mergeCell ref="A12:P12"/>
    <mergeCell ref="A14:N14"/>
    <mergeCell ref="A15:B16"/>
    <mergeCell ref="C15:D16"/>
    <mergeCell ref="E15:F16"/>
    <mergeCell ref="G15:H16"/>
    <mergeCell ref="I15:J16"/>
    <mergeCell ref="K15:N15"/>
    <mergeCell ref="K16:L16"/>
    <mergeCell ref="M16:N16"/>
    <mergeCell ref="M17:N17"/>
    <mergeCell ref="A19:O19"/>
    <mergeCell ref="A20:B20"/>
    <mergeCell ref="C20:F20"/>
    <mergeCell ref="G20:J20"/>
    <mergeCell ref="K20:N20"/>
    <mergeCell ref="A17:B17"/>
    <mergeCell ref="C17:D17"/>
    <mergeCell ref="E17:F17"/>
    <mergeCell ref="G17:H17"/>
    <mergeCell ref="I17:J17"/>
    <mergeCell ref="K17:L17"/>
    <mergeCell ref="A23:B23"/>
    <mergeCell ref="C23:F23"/>
    <mergeCell ref="G23:J23"/>
    <mergeCell ref="K23:N23"/>
    <mergeCell ref="A24:B24"/>
    <mergeCell ref="C24:O24"/>
    <mergeCell ref="A21:B21"/>
    <mergeCell ref="C21:F21"/>
    <mergeCell ref="G21:J21"/>
    <mergeCell ref="K21:N21"/>
    <mergeCell ref="A22:B22"/>
    <mergeCell ref="C22:F22"/>
    <mergeCell ref="G22:J22"/>
    <mergeCell ref="K22:N22"/>
    <mergeCell ref="A25:B25"/>
    <mergeCell ref="C25:O25"/>
    <mergeCell ref="A27:Q27"/>
    <mergeCell ref="A28:B29"/>
    <mergeCell ref="C28:P28"/>
    <mergeCell ref="Q28:Q29"/>
    <mergeCell ref="C29:D29"/>
    <mergeCell ref="E29:F29"/>
    <mergeCell ref="G29:H29"/>
    <mergeCell ref="I29:J29"/>
    <mergeCell ref="K29:L29"/>
    <mergeCell ref="M29:N29"/>
    <mergeCell ref="O29:P29"/>
    <mergeCell ref="A30:B30"/>
    <mergeCell ref="C30:D30"/>
    <mergeCell ref="E30:F30"/>
    <mergeCell ref="G30:H30"/>
    <mergeCell ref="I30:J30"/>
    <mergeCell ref="K30:L30"/>
    <mergeCell ref="M30:N30"/>
    <mergeCell ref="O30:P30"/>
    <mergeCell ref="A31:B31"/>
    <mergeCell ref="C31:D31"/>
    <mergeCell ref="E31:F31"/>
    <mergeCell ref="G31:H31"/>
    <mergeCell ref="I31:J31"/>
    <mergeCell ref="K31:L31"/>
    <mergeCell ref="M31:N31"/>
    <mergeCell ref="O31:P31"/>
    <mergeCell ref="A32:B32"/>
    <mergeCell ref="C32:Q32"/>
    <mergeCell ref="A33:B33"/>
    <mergeCell ref="C33:Q33"/>
    <mergeCell ref="A35:B36"/>
    <mergeCell ref="C35:H35"/>
    <mergeCell ref="I35:M35"/>
    <mergeCell ref="N35:R35"/>
    <mergeCell ref="C36:H36"/>
    <mergeCell ref="I36:M36"/>
    <mergeCell ref="N36:R36"/>
    <mergeCell ref="A37:B37"/>
    <mergeCell ref="C37:D37"/>
    <mergeCell ref="E37:F37"/>
    <mergeCell ref="G37:H37"/>
    <mergeCell ref="I37:J37"/>
    <mergeCell ref="K37:L37"/>
    <mergeCell ref="N37:O37"/>
    <mergeCell ref="P37:Q37"/>
    <mergeCell ref="N38:O38"/>
    <mergeCell ref="P38:Q38"/>
    <mergeCell ref="A39:B39"/>
    <mergeCell ref="C39:D39"/>
    <mergeCell ref="E39:F39"/>
    <mergeCell ref="G39:H39"/>
    <mergeCell ref="I39:J39"/>
    <mergeCell ref="K39:L39"/>
    <mergeCell ref="N39:O39"/>
    <mergeCell ref="P39:Q39"/>
    <mergeCell ref="A38:B38"/>
    <mergeCell ref="C38:D38"/>
    <mergeCell ref="E38:F38"/>
    <mergeCell ref="G38:H38"/>
    <mergeCell ref="I38:J38"/>
    <mergeCell ref="K38:L38"/>
    <mergeCell ref="A43:R43"/>
    <mergeCell ref="S43:T43"/>
    <mergeCell ref="A45:B46"/>
    <mergeCell ref="C45:R45"/>
    <mergeCell ref="C46:L46"/>
    <mergeCell ref="M46:R46"/>
    <mergeCell ref="A40:B40"/>
    <mergeCell ref="C40:H40"/>
    <mergeCell ref="I40:M40"/>
    <mergeCell ref="N40:R40"/>
    <mergeCell ref="A41:B41"/>
    <mergeCell ref="C41:H41"/>
    <mergeCell ref="I41:M41"/>
    <mergeCell ref="N41:R41"/>
    <mergeCell ref="M47:N47"/>
    <mergeCell ref="O47:P47"/>
    <mergeCell ref="Q47:R47"/>
    <mergeCell ref="S47:T47"/>
    <mergeCell ref="C48:D48"/>
    <mergeCell ref="E48:F48"/>
    <mergeCell ref="G48:H48"/>
    <mergeCell ref="I48:J48"/>
    <mergeCell ref="K48:L48"/>
    <mergeCell ref="A47:B48"/>
    <mergeCell ref="C47:L47"/>
    <mergeCell ref="A50:B50"/>
    <mergeCell ref="C50:D50"/>
    <mergeCell ref="E50:F50"/>
    <mergeCell ref="G50:H50"/>
    <mergeCell ref="I50:J50"/>
    <mergeCell ref="K50:L50"/>
    <mergeCell ref="A49:B49"/>
    <mergeCell ref="C49:D49"/>
    <mergeCell ref="E49:F49"/>
    <mergeCell ref="G49:H49"/>
    <mergeCell ref="I49:J49"/>
    <mergeCell ref="K49:L49"/>
    <mergeCell ref="O56:P56"/>
    <mergeCell ref="Q56:R56"/>
    <mergeCell ref="C57:D57"/>
    <mergeCell ref="E57:F57"/>
    <mergeCell ref="G57:H57"/>
    <mergeCell ref="I57:J57"/>
    <mergeCell ref="K57:L57"/>
    <mergeCell ref="A51:B51"/>
    <mergeCell ref="C51:R51"/>
    <mergeCell ref="A52:B52"/>
    <mergeCell ref="C52:R52"/>
    <mergeCell ref="A54:B55"/>
    <mergeCell ref="C54:R54"/>
    <mergeCell ref="C55:L55"/>
    <mergeCell ref="M55:R55"/>
    <mergeCell ref="A58:B58"/>
    <mergeCell ref="C58:D58"/>
    <mergeCell ref="E58:F58"/>
    <mergeCell ref="G58:H58"/>
    <mergeCell ref="I58:J58"/>
    <mergeCell ref="K58:L58"/>
    <mergeCell ref="A56:B57"/>
    <mergeCell ref="C56:L56"/>
    <mergeCell ref="M56:N56"/>
    <mergeCell ref="A60:B60"/>
    <mergeCell ref="C60:R60"/>
    <mergeCell ref="A61:B61"/>
    <mergeCell ref="C61:R61"/>
    <mergeCell ref="S61:U61"/>
    <mergeCell ref="A63:E63"/>
    <mergeCell ref="A59:B59"/>
    <mergeCell ref="C59:D59"/>
    <mergeCell ref="E59:F59"/>
    <mergeCell ref="G59:H59"/>
    <mergeCell ref="I59:J59"/>
    <mergeCell ref="K59:L59"/>
    <mergeCell ref="A64:P64"/>
    <mergeCell ref="A65:D65"/>
    <mergeCell ref="E65:J65"/>
    <mergeCell ref="K65:P65"/>
    <mergeCell ref="A66:B66"/>
    <mergeCell ref="C66:D66"/>
    <mergeCell ref="E66:F66"/>
    <mergeCell ref="G66:H66"/>
    <mergeCell ref="I66:J66"/>
    <mergeCell ref="K66:L66"/>
    <mergeCell ref="M66:N66"/>
    <mergeCell ref="O66:P66"/>
    <mergeCell ref="A67:B67"/>
    <mergeCell ref="C67:D67"/>
    <mergeCell ref="E67:F67"/>
    <mergeCell ref="G67:H67"/>
    <mergeCell ref="I67:J67"/>
    <mergeCell ref="K67:L67"/>
    <mergeCell ref="M67:N67"/>
    <mergeCell ref="O67:P67"/>
    <mergeCell ref="M68:N68"/>
    <mergeCell ref="O68:P68"/>
    <mergeCell ref="A69:B69"/>
    <mergeCell ref="C69:D69"/>
    <mergeCell ref="E69:F69"/>
    <mergeCell ref="G69:H69"/>
    <mergeCell ref="I69:J69"/>
    <mergeCell ref="K69:L69"/>
    <mergeCell ref="M69:N69"/>
    <mergeCell ref="O69:P69"/>
    <mergeCell ref="A68:B68"/>
    <mergeCell ref="C68:D68"/>
    <mergeCell ref="E68:F68"/>
    <mergeCell ref="G68:H68"/>
    <mergeCell ref="I68:J68"/>
    <mergeCell ref="K68:L68"/>
    <mergeCell ref="M70:N70"/>
    <mergeCell ref="O70:P70"/>
    <mergeCell ref="A71:B71"/>
    <mergeCell ref="C71:D71"/>
    <mergeCell ref="E71:F71"/>
    <mergeCell ref="G71:H71"/>
    <mergeCell ref="I71:J71"/>
    <mergeCell ref="K71:L71"/>
    <mergeCell ref="M71:N71"/>
    <mergeCell ref="O71:P71"/>
    <mergeCell ref="A70:B70"/>
    <mergeCell ref="C70:D70"/>
    <mergeCell ref="E70:F70"/>
    <mergeCell ref="G70:H70"/>
    <mergeCell ref="I70:J70"/>
    <mergeCell ref="K70:L70"/>
    <mergeCell ref="M72:N72"/>
    <mergeCell ref="O72:P72"/>
    <mergeCell ref="A73:B73"/>
    <mergeCell ref="C73:D73"/>
    <mergeCell ref="E73:F73"/>
    <mergeCell ref="G73:H73"/>
    <mergeCell ref="I73:J73"/>
    <mergeCell ref="K73:L73"/>
    <mergeCell ref="M73:N73"/>
    <mergeCell ref="O73:P73"/>
    <mergeCell ref="A72:B72"/>
    <mergeCell ref="C72:D72"/>
    <mergeCell ref="E72:F72"/>
    <mergeCell ref="G72:H72"/>
    <mergeCell ref="I72:J72"/>
    <mergeCell ref="K72:L72"/>
    <mergeCell ref="M74:N74"/>
    <mergeCell ref="O74:P74"/>
    <mergeCell ref="A75:B75"/>
    <mergeCell ref="C75:D75"/>
    <mergeCell ref="E75:F75"/>
    <mergeCell ref="G75:H75"/>
    <mergeCell ref="I75:J75"/>
    <mergeCell ref="K75:L75"/>
    <mergeCell ref="M75:N75"/>
    <mergeCell ref="O75:P75"/>
    <mergeCell ref="A74:B74"/>
    <mergeCell ref="C74:D74"/>
    <mergeCell ref="E74:F74"/>
    <mergeCell ref="G74:H74"/>
    <mergeCell ref="I74:J74"/>
    <mergeCell ref="K74:L74"/>
    <mergeCell ref="M76:N76"/>
    <mergeCell ref="O76:P76"/>
    <mergeCell ref="A77:B77"/>
    <mergeCell ref="C77:D77"/>
    <mergeCell ref="E77:F77"/>
    <mergeCell ref="G77:H77"/>
    <mergeCell ref="I77:J77"/>
    <mergeCell ref="K77:L77"/>
    <mergeCell ref="M77:N77"/>
    <mergeCell ref="O77:P77"/>
    <mergeCell ref="A76:B76"/>
    <mergeCell ref="C76:D76"/>
    <mergeCell ref="E76:F76"/>
    <mergeCell ref="G76:H76"/>
    <mergeCell ref="I76:J76"/>
    <mergeCell ref="K76:L76"/>
    <mergeCell ref="M78:N78"/>
    <mergeCell ref="O78:P78"/>
    <mergeCell ref="A79:B79"/>
    <mergeCell ref="C79:D79"/>
    <mergeCell ref="E79:F79"/>
    <mergeCell ref="G79:H79"/>
    <mergeCell ref="I79:J79"/>
    <mergeCell ref="K79:L79"/>
    <mergeCell ref="M79:N79"/>
    <mergeCell ref="O79:P79"/>
    <mergeCell ref="A78:B78"/>
    <mergeCell ref="C78:D78"/>
    <mergeCell ref="E78:F78"/>
    <mergeCell ref="G78:H78"/>
    <mergeCell ref="I78:J78"/>
    <mergeCell ref="K78:L78"/>
    <mergeCell ref="M80:N80"/>
    <mergeCell ref="O80:P80"/>
    <mergeCell ref="A81:B81"/>
    <mergeCell ref="C81:D81"/>
    <mergeCell ref="E81:F81"/>
    <mergeCell ref="G81:H81"/>
    <mergeCell ref="I81:J81"/>
    <mergeCell ref="K81:L81"/>
    <mergeCell ref="M81:N81"/>
    <mergeCell ref="O81:P81"/>
    <mergeCell ref="A80:B80"/>
    <mergeCell ref="C80:D80"/>
    <mergeCell ref="E80:F80"/>
    <mergeCell ref="G80:H80"/>
    <mergeCell ref="I80:J80"/>
    <mergeCell ref="K80:L80"/>
    <mergeCell ref="M82:N82"/>
    <mergeCell ref="O82:P82"/>
    <mergeCell ref="M83:N83"/>
    <mergeCell ref="O83:P83"/>
    <mergeCell ref="A83:B83"/>
    <mergeCell ref="C83:D83"/>
    <mergeCell ref="E83:F83"/>
    <mergeCell ref="G83:H83"/>
    <mergeCell ref="I83:J83"/>
    <mergeCell ref="K83:L83"/>
    <mergeCell ref="A82:B82"/>
    <mergeCell ref="C82:D82"/>
    <mergeCell ref="E82:F82"/>
    <mergeCell ref="G82:H82"/>
    <mergeCell ref="I82:J82"/>
    <mergeCell ref="K82:L82"/>
    <mergeCell ref="M84:N84"/>
    <mergeCell ref="O84:P84"/>
    <mergeCell ref="A85:D85"/>
    <mergeCell ref="E85:H85"/>
    <mergeCell ref="I85:J85"/>
    <mergeCell ref="K85:N85"/>
    <mergeCell ref="O85:P85"/>
    <mergeCell ref="A84:B84"/>
    <mergeCell ref="C84:D84"/>
    <mergeCell ref="E84:F84"/>
    <mergeCell ref="G84:H84"/>
    <mergeCell ref="I84:J84"/>
    <mergeCell ref="K84:L84"/>
    <mergeCell ref="A86:D86"/>
    <mergeCell ref="E86:H86"/>
    <mergeCell ref="I86:J86"/>
    <mergeCell ref="K86:N86"/>
    <mergeCell ref="O86:P86"/>
    <mergeCell ref="A87:D87"/>
    <mergeCell ref="E87:H87"/>
    <mergeCell ref="I87:J87"/>
    <mergeCell ref="K87:N87"/>
    <mergeCell ref="O87:P87"/>
    <mergeCell ref="A88:D88"/>
    <mergeCell ref="E88:H88"/>
    <mergeCell ref="I88:J88"/>
    <mergeCell ref="K88:N88"/>
    <mergeCell ref="O88:P88"/>
    <mergeCell ref="A89:D89"/>
    <mergeCell ref="E89:H89"/>
    <mergeCell ref="I89:J89"/>
    <mergeCell ref="K89:N89"/>
    <mergeCell ref="O89:P89"/>
    <mergeCell ref="B115:C115"/>
    <mergeCell ref="D115:E115"/>
    <mergeCell ref="A90:D90"/>
    <mergeCell ref="E90:P90"/>
    <mergeCell ref="A91:D91"/>
    <mergeCell ref="E91:P91"/>
    <mergeCell ref="C93:M93"/>
    <mergeCell ref="C94:E94"/>
    <mergeCell ref="F94:G95"/>
    <mergeCell ref="H94:J94"/>
    <mergeCell ref="K94:M94"/>
  </mergeCells>
  <dataValidations count="11">
    <dataValidation type="list" allowBlank="1" showInputMessage="1" showErrorMessage="1" sqref="Q30:Q31">
      <formula1>$DZ$14:$DZ$15</formula1>
    </dataValidation>
    <dataValidation type="list" allowBlank="1" showInputMessage="1" showErrorMessage="1" sqref="I30:J31">
      <formula1>$AN$38:$AN$40</formula1>
    </dataValidation>
    <dataValidation type="list" allowBlank="1" showInputMessage="1" showErrorMessage="1" sqref="P38:P39 I38:L39 N38:N39 C38:D39">
      <formula1>$AG$7:$AG$8</formula1>
    </dataValidation>
    <dataValidation type="list" allowBlank="1" showInputMessage="1" showErrorMessage="1" sqref="O30:P31">
      <formula1>$AQ$45:$AQ$48</formula1>
    </dataValidation>
    <dataValidation type="list" allowBlank="1" showInputMessage="1" showErrorMessage="1" sqref="M30:N31">
      <formula1>$AN$42:$AN$44</formula1>
    </dataValidation>
    <dataValidation type="list" allowBlank="1" showInputMessage="1" showErrorMessage="1" sqref="K30:L31">
      <formula1>$AQ$38:$AQ$41</formula1>
    </dataValidation>
    <dataValidation type="list" allowBlank="1" showInputMessage="1" showErrorMessage="1" sqref="G30:H31">
      <formula1>$AP$33:$AP$36</formula1>
    </dataValidation>
    <dataValidation type="list" allowBlank="1" showInputMessage="1" showErrorMessage="1" sqref="E30:F31">
      <formula1>$AN$33:$AN$35</formula1>
    </dataValidation>
    <dataValidation type="list" allowBlank="1" showInputMessage="1" showErrorMessage="1" sqref="C30:D31">
      <formula1>$AL$33:$AL$37</formula1>
    </dataValidation>
    <dataValidation type="list" allowBlank="1" showInputMessage="1" showErrorMessage="1" sqref="C22:N23">
      <formula1>$AG$26:$AG$28</formula1>
    </dataValidation>
    <dataValidation type="list" allowBlank="1" showInputMessage="1" showErrorMessage="1" sqref="C21:N21">
      <formula1>$AG$35:$AG$40</formula1>
    </dataValidation>
  </dataValidations>
  <hyperlinks>
    <hyperlink ref="A12:P12" location="'Instructions '!Zone_d_impression" display="Conformité : IMPORTANT: La liste des tests à effectuer, les mires à utiliser et les critères de conformité sont détaillés dans l'onglet Instructions."/>
  </hyperlinks>
  <printOptions horizontalCentered="1" verticalCentered="1"/>
  <pageMargins left="0.31496062992125984" right="0.31496062992125984" top="0.55118110236220474" bottom="0.35433070866141736" header="0.31496062992125984" footer="0.51181102362204722"/>
  <pageSetup scale="36" orientation="landscape" r:id="rId1"/>
  <headerFooter>
    <oddFooter>&amp;L&amp;10CECR - Outil de compilation des données
Gabarit disponible au www.chus.qc.ca/cecr&amp;C&amp;10&amp;A&amp;R&amp;10Contrôle de qualité TDM - volet physicien ou ingénieur</oddFooter>
  </headerFooter>
  <rowBreaks count="2" manualBreakCount="2">
    <brk id="61" max="17" man="1"/>
    <brk id="143" max="20" man="1"/>
  </rowBreaks>
  <colBreaks count="1" manualBreakCount="1">
    <brk id="23" max="91"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C427"/>
  <sheetViews>
    <sheetView showGridLines="0" zoomScaleNormal="100" zoomScaleSheetLayoutView="40" zoomScalePageLayoutView="30" workbookViewId="0">
      <selection activeCell="C24" sqref="C24:O24"/>
    </sheetView>
  </sheetViews>
  <sheetFormatPr baseColWidth="10" defaultRowHeight="15.75" customHeight="1"/>
  <cols>
    <col min="1" max="1" width="4.28515625" style="6" customWidth="1"/>
    <col min="2" max="2" width="18.28515625" style="6" customWidth="1"/>
    <col min="3" max="3" width="17.85546875" style="6" customWidth="1"/>
    <col min="4" max="4" width="10" style="6" customWidth="1"/>
    <col min="5" max="5" width="16.140625" style="6" customWidth="1"/>
    <col min="6" max="6" width="10.5703125" style="6" customWidth="1"/>
    <col min="7" max="7" width="13.42578125" style="6" customWidth="1"/>
    <col min="8" max="8" width="15.28515625" style="6" customWidth="1"/>
    <col min="9" max="9" width="19" style="6" customWidth="1"/>
    <col min="10" max="10" width="17.5703125" style="6" customWidth="1"/>
    <col min="11" max="11" width="14.42578125" style="6" customWidth="1"/>
    <col min="12" max="12" width="18.85546875" style="6" customWidth="1"/>
    <col min="13" max="13" width="16.42578125" style="6" customWidth="1"/>
    <col min="14" max="14" width="18.28515625" style="6" customWidth="1"/>
    <col min="15" max="15" width="19.140625" style="6" customWidth="1"/>
    <col min="16" max="16" width="22.7109375" style="6" customWidth="1"/>
    <col min="17" max="17" width="21.140625" style="6" customWidth="1"/>
    <col min="18" max="18" width="16.85546875" style="6" customWidth="1"/>
    <col min="19" max="19" width="18.42578125" style="6" customWidth="1"/>
    <col min="20" max="20" width="23.42578125" style="6" customWidth="1"/>
    <col min="21" max="21" width="19.7109375" style="6" customWidth="1"/>
    <col min="22" max="22" width="16.85546875" style="6" hidden="1" customWidth="1"/>
    <col min="23" max="23" width="22.7109375" style="6" customWidth="1"/>
    <col min="24" max="24" width="18.85546875" style="6" customWidth="1"/>
    <col min="25" max="25" width="18.5703125" style="6" customWidth="1"/>
    <col min="26" max="26" width="11.42578125" style="6" customWidth="1"/>
    <col min="27" max="27" width="20.7109375" style="6" customWidth="1"/>
    <col min="28" max="28" width="17.5703125" style="6" customWidth="1"/>
    <col min="29" max="29" width="15.85546875" style="6" customWidth="1"/>
    <col min="30" max="30" width="24.140625" style="6" customWidth="1"/>
    <col min="31" max="31" width="29.42578125" style="6" customWidth="1"/>
    <col min="32" max="32" width="16.140625" style="6" customWidth="1"/>
    <col min="33" max="33" width="19.85546875" style="6" hidden="1" customWidth="1"/>
    <col min="34" max="34" width="16.42578125" style="6" hidden="1" customWidth="1"/>
    <col min="35" max="35" width="16" style="6" hidden="1" customWidth="1"/>
    <col min="36" max="36" width="15.7109375" style="6" hidden="1" customWidth="1"/>
    <col min="37" max="37" width="20.7109375" style="6" hidden="1" customWidth="1"/>
    <col min="38" max="38" width="14.42578125" style="6" hidden="1" customWidth="1"/>
    <col min="39" max="39" width="27.85546875" style="6" hidden="1" customWidth="1"/>
    <col min="40" max="40" width="21.140625" style="6" hidden="1" customWidth="1"/>
    <col min="41" max="41" width="31" style="6" hidden="1" customWidth="1"/>
    <col min="42" max="42" width="26.5703125" style="6" hidden="1" customWidth="1"/>
    <col min="43" max="43" width="26.42578125" style="6" hidden="1" customWidth="1"/>
    <col min="44" max="45" width="11.42578125" style="6" hidden="1" customWidth="1"/>
    <col min="46" max="46" width="11.42578125" style="6" customWidth="1"/>
    <col min="47" max="47" width="11.42578125" style="6"/>
    <col min="48" max="49" width="11.42578125" style="6" customWidth="1"/>
    <col min="50" max="126" width="11.42578125" style="6"/>
    <col min="127" max="128" width="0" style="6" hidden="1" customWidth="1"/>
    <col min="129" max="133" width="11.42578125" style="6" hidden="1" customWidth="1"/>
    <col min="134" max="134" width="0" style="6" hidden="1" customWidth="1"/>
    <col min="135" max="16384" width="11.42578125" style="6"/>
  </cols>
  <sheetData>
    <row r="1" spans="1:132" s="311" customFormat="1" ht="30" customHeight="1">
      <c r="A1" s="1699" t="s">
        <v>316</v>
      </c>
      <c r="B1" s="1699"/>
      <c r="C1" s="1699"/>
      <c r="D1" s="1699"/>
      <c r="E1" s="1699"/>
      <c r="F1" s="1699"/>
      <c r="G1" s="1699"/>
      <c r="H1" s="1699"/>
      <c r="I1" s="1699"/>
      <c r="J1" s="1699"/>
      <c r="K1" s="1699"/>
      <c r="L1" s="1699"/>
      <c r="M1" s="1699"/>
      <c r="N1" s="1699"/>
      <c r="O1" s="1699"/>
      <c r="P1" s="1699"/>
      <c r="Q1" s="100"/>
      <c r="R1" s="100"/>
      <c r="S1" s="99"/>
    </row>
    <row r="2" spans="1:132" s="311" customFormat="1" ht="13.5" customHeight="1"/>
    <row r="3" spans="1:132" s="152" customFormat="1" ht="30.75" customHeight="1">
      <c r="A3" s="1777" t="s">
        <v>218</v>
      </c>
      <c r="B3" s="1777"/>
      <c r="C3" s="1777"/>
      <c r="D3" s="1777"/>
      <c r="E3" s="1777"/>
      <c r="F3" s="1777"/>
      <c r="G3" s="1777"/>
      <c r="H3" s="1777"/>
      <c r="I3" s="1777"/>
      <c r="J3" s="1777"/>
      <c r="K3" s="1777"/>
      <c r="L3" s="1777"/>
      <c r="M3" s="1777"/>
      <c r="N3" s="1777"/>
      <c r="O3" s="1777"/>
      <c r="P3" s="1777"/>
      <c r="Q3" s="127"/>
      <c r="R3" s="127"/>
      <c r="S3" s="218"/>
    </row>
    <row r="4" spans="1:132" ht="18.75" customHeight="1" thickBot="1"/>
    <row r="5" spans="1:132" ht="45" customHeight="1" thickBot="1">
      <c r="A5" s="1756" t="s">
        <v>312</v>
      </c>
      <c r="B5" s="1756"/>
      <c r="C5" s="1756"/>
      <c r="D5" s="1756"/>
      <c r="E5" s="1756"/>
      <c r="F5" s="1756"/>
      <c r="G5" s="1756"/>
      <c r="H5" s="1756"/>
      <c r="I5" s="1756"/>
      <c r="J5" s="1756"/>
      <c r="K5" s="1756"/>
      <c r="L5" s="1756"/>
      <c r="M5" s="1756"/>
      <c r="N5" s="1756"/>
      <c r="O5" s="1756"/>
      <c r="P5" s="1756"/>
      <c r="Q5" s="162"/>
      <c r="R5" s="162"/>
      <c r="S5" s="226"/>
      <c r="V5" s="272" t="s">
        <v>49</v>
      </c>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DZ5" s="287" t="str">
        <f>IF($C$21="","",IF($C$21&lt;&gt;"Aucune anomalie observée","Non conforme", "Conforme"))</f>
        <v/>
      </c>
      <c r="EA5" s="287" t="str">
        <f>IF($G$21="","",IF($G$21&lt;&gt;"Aucune anomalie observée","Non conforme", "Conforme"))</f>
        <v/>
      </c>
      <c r="EB5" s="287" t="str">
        <f>IF($K$21="","",IF($K$21&lt;&gt;"Aucune anomalie observée","Non conforme", "Conforme"))</f>
        <v/>
      </c>
    </row>
    <row r="6" spans="1:132" ht="7.5" customHeight="1" thickBot="1">
      <c r="A6" s="41"/>
      <c r="B6" s="190"/>
      <c r="C6" s="190"/>
      <c r="D6" s="190"/>
      <c r="E6" s="190"/>
      <c r="F6" s="190"/>
      <c r="G6" s="190"/>
      <c r="H6" s="37"/>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DZ6" s="287" t="str">
        <f>IF($C$22="","",IF($C$22&lt;&gt;"Aucune anomalie observée","Non conforme", "Conforme"))</f>
        <v/>
      </c>
      <c r="EA6" s="287" t="str">
        <f>IF($G$22="","",IF($G$22&lt;&gt;"Aucune anomalie observée","Non conforme", "Conforme"))</f>
        <v/>
      </c>
      <c r="EB6" s="287" t="str">
        <f>IF($K$22="","",IF($K$22&lt;&gt;"Aucune anomalie observée","Non conforme", "Conforme"))</f>
        <v/>
      </c>
    </row>
    <row r="7" spans="1:132" ht="15" customHeight="1">
      <c r="A7" s="2328" t="s">
        <v>313</v>
      </c>
      <c r="B7" s="2328"/>
      <c r="C7" s="2328"/>
      <c r="D7" s="2328"/>
      <c r="E7" s="2328"/>
      <c r="F7" s="2328"/>
      <c r="G7" s="2328"/>
      <c r="H7" s="2328"/>
      <c r="I7" s="2328"/>
      <c r="J7" s="2328"/>
      <c r="K7" s="2328"/>
      <c r="L7" s="2328"/>
      <c r="M7" s="2328"/>
      <c r="N7" s="2328"/>
      <c r="O7" s="2328"/>
      <c r="P7" s="2328"/>
      <c r="Q7" s="227"/>
      <c r="R7" s="227"/>
      <c r="S7" s="225"/>
      <c r="V7" s="272"/>
      <c r="W7" s="272"/>
      <c r="X7" s="272"/>
      <c r="Y7" s="272"/>
      <c r="Z7" s="272"/>
      <c r="AA7" s="272"/>
      <c r="AB7" s="272"/>
      <c r="AC7" s="272"/>
      <c r="AD7" s="272"/>
      <c r="AE7" s="272"/>
      <c r="AF7" s="272"/>
      <c r="AG7" s="34" t="s">
        <v>49</v>
      </c>
      <c r="AS7" s="272"/>
      <c r="AT7" s="272"/>
      <c r="AU7" s="272"/>
      <c r="AV7" s="272"/>
      <c r="AW7" s="272"/>
      <c r="AX7" s="272"/>
      <c r="AY7" s="272"/>
      <c r="AZ7" s="272"/>
      <c r="BA7" s="272"/>
      <c r="BB7" s="272"/>
      <c r="DZ7" s="287" t="str">
        <f>IF($C$23="","",IF($C$23&lt;&gt;"Aucune anomalie observée","Non conforme", "Conforme"))</f>
        <v/>
      </c>
      <c r="EA7" s="287" t="str">
        <f>IF($G$23="","",IF($G$23&lt;&gt;"Aucune anomalie observée","Non conforme", "Conforme"))</f>
        <v/>
      </c>
      <c r="EB7" s="287" t="str">
        <f>IF($K$23="","",IF($K$23&lt;&gt;"Aucune anomalie observée","Non conforme", "Conforme"))</f>
        <v/>
      </c>
    </row>
    <row r="8" spans="1:132" ht="15" customHeight="1">
      <c r="A8" s="2329" t="s">
        <v>371</v>
      </c>
      <c r="B8" s="2329"/>
      <c r="C8" s="2329"/>
      <c r="D8" s="2329"/>
      <c r="E8" s="2329"/>
      <c r="F8" s="2329"/>
      <c r="G8" s="2329"/>
      <c r="H8" s="2329"/>
      <c r="I8" s="2329"/>
      <c r="J8" s="2329"/>
      <c r="K8" s="2329"/>
      <c r="L8" s="2329"/>
      <c r="M8" s="2329"/>
      <c r="N8" s="2329"/>
      <c r="O8" s="2329"/>
      <c r="P8" s="2329"/>
      <c r="Q8" s="8"/>
      <c r="R8" s="8"/>
      <c r="S8" s="8"/>
      <c r="V8" s="272"/>
      <c r="W8" s="272"/>
      <c r="X8" s="272"/>
      <c r="Y8" s="272"/>
      <c r="Z8" s="272"/>
      <c r="AA8" s="272"/>
      <c r="AB8" s="272"/>
      <c r="AC8" s="272"/>
      <c r="AD8" s="272"/>
      <c r="AE8" s="272"/>
      <c r="AF8" s="272"/>
      <c r="AG8" s="34" t="s">
        <v>50</v>
      </c>
      <c r="AS8" s="272"/>
      <c r="AT8" s="272"/>
      <c r="AU8" s="272"/>
      <c r="AV8" s="272"/>
      <c r="AW8" s="272"/>
      <c r="AX8" s="272"/>
      <c r="AY8" s="272"/>
      <c r="AZ8" s="272"/>
      <c r="BA8" s="272"/>
      <c r="BB8" s="272"/>
    </row>
    <row r="9" spans="1:132" ht="15" customHeight="1">
      <c r="A9" s="2329" t="s">
        <v>370</v>
      </c>
      <c r="B9" s="2329"/>
      <c r="C9" s="2329"/>
      <c r="D9" s="2329"/>
      <c r="E9" s="2329"/>
      <c r="F9" s="2329"/>
      <c r="G9" s="2329"/>
      <c r="H9" s="2329"/>
      <c r="I9" s="2329"/>
      <c r="J9" s="2329"/>
      <c r="K9" s="2329"/>
      <c r="L9" s="2329"/>
      <c r="M9" s="2329"/>
      <c r="N9" s="2329"/>
      <c r="O9" s="2329"/>
      <c r="P9" s="2329"/>
      <c r="Q9" s="8"/>
      <c r="R9" s="8"/>
      <c r="S9" s="8"/>
      <c r="V9" s="272"/>
      <c r="W9" s="272"/>
      <c r="X9" s="272"/>
      <c r="Y9" s="272"/>
      <c r="Z9" s="272"/>
      <c r="AA9" s="272"/>
      <c r="AB9" s="272"/>
      <c r="AC9" s="272"/>
      <c r="AD9" s="272"/>
      <c r="AE9" s="272"/>
      <c r="AF9" s="272"/>
      <c r="AS9" s="272"/>
      <c r="AT9" s="272"/>
      <c r="AU9" s="272"/>
      <c r="AV9" s="272"/>
      <c r="AW9" s="272"/>
      <c r="AX9" s="272"/>
      <c r="AY9" s="272"/>
      <c r="AZ9" s="272"/>
      <c r="BA9" s="272"/>
      <c r="BB9" s="272"/>
    </row>
    <row r="10" spans="1:132" ht="23.25" hidden="1" customHeight="1">
      <c r="A10" s="163"/>
      <c r="B10" s="164"/>
      <c r="C10" s="165"/>
      <c r="D10" s="165"/>
      <c r="E10" s="161"/>
      <c r="F10" s="161"/>
      <c r="G10" s="161"/>
      <c r="H10" s="161"/>
      <c r="I10" s="161"/>
      <c r="J10" s="161"/>
      <c r="K10" s="161"/>
      <c r="L10" s="161"/>
      <c r="M10" s="161"/>
      <c r="N10" s="161"/>
      <c r="O10" s="161"/>
      <c r="V10" s="272"/>
      <c r="W10" s="272"/>
      <c r="X10" s="272"/>
      <c r="Y10" s="272"/>
      <c r="Z10" s="272"/>
      <c r="AA10" s="272"/>
      <c r="AB10" s="272"/>
      <c r="AC10" s="272"/>
      <c r="AD10" s="272"/>
      <c r="AE10" s="272"/>
      <c r="AF10" s="272"/>
      <c r="AS10" s="272"/>
      <c r="AT10" s="272"/>
      <c r="AU10" s="272"/>
      <c r="AV10" s="272"/>
      <c r="AW10" s="272"/>
      <c r="AX10" s="272"/>
      <c r="AY10" s="272"/>
      <c r="AZ10" s="272"/>
      <c r="BA10" s="272"/>
      <c r="BB10" s="272"/>
    </row>
    <row r="11" spans="1:132" ht="7.5" customHeight="1">
      <c r="V11" s="272"/>
      <c r="W11" s="272"/>
      <c r="X11" s="272"/>
      <c r="Y11" s="272"/>
      <c r="Z11" s="272"/>
      <c r="AA11" s="272"/>
      <c r="AB11" s="272"/>
      <c r="AC11" s="272"/>
      <c r="AD11" s="272"/>
      <c r="AE11" s="272"/>
      <c r="AF11" s="272"/>
      <c r="AS11" s="272"/>
      <c r="AT11" s="272"/>
      <c r="AU11" s="272"/>
      <c r="AV11" s="272"/>
      <c r="AW11" s="272"/>
      <c r="AX11" s="272"/>
      <c r="AY11" s="272"/>
      <c r="AZ11" s="272"/>
      <c r="BA11" s="272"/>
      <c r="BB11" s="272"/>
    </row>
    <row r="12" spans="1:132" ht="15" customHeight="1">
      <c r="A12" s="2330" t="s">
        <v>462</v>
      </c>
      <c r="B12" s="2330"/>
      <c r="C12" s="2330"/>
      <c r="D12" s="2330"/>
      <c r="E12" s="2330"/>
      <c r="F12" s="2330"/>
      <c r="G12" s="2330"/>
      <c r="H12" s="2330"/>
      <c r="I12" s="2330"/>
      <c r="J12" s="2330"/>
      <c r="K12" s="2330"/>
      <c r="L12" s="2330"/>
      <c r="M12" s="2330"/>
      <c r="N12" s="2330"/>
      <c r="O12" s="2330"/>
      <c r="P12" s="2330"/>
      <c r="Q12" s="8"/>
      <c r="R12" s="8"/>
      <c r="S12" s="8"/>
      <c r="V12" s="272"/>
      <c r="W12" s="272"/>
      <c r="X12" s="272"/>
      <c r="Y12" s="272"/>
      <c r="Z12" s="272"/>
      <c r="AA12" s="272"/>
      <c r="AB12" s="272"/>
      <c r="AC12" s="272"/>
      <c r="AD12" s="272"/>
      <c r="AE12" s="272"/>
      <c r="AF12" s="272"/>
      <c r="AS12" s="272"/>
      <c r="AT12" s="272"/>
      <c r="AU12" s="272"/>
      <c r="AV12" s="272"/>
      <c r="AW12" s="272"/>
      <c r="AX12" s="272"/>
      <c r="AY12" s="272"/>
      <c r="AZ12" s="272"/>
      <c r="BA12" s="272"/>
      <c r="BB12" s="272"/>
    </row>
    <row r="13" spans="1:132" s="55" customFormat="1" ht="7.5" customHeight="1" thickBot="1">
      <c r="V13" s="272"/>
      <c r="W13" s="272"/>
      <c r="X13" s="272"/>
      <c r="Y13" s="272"/>
      <c r="Z13" s="272"/>
      <c r="AA13" s="272"/>
      <c r="AB13" s="272"/>
      <c r="AC13" s="272"/>
      <c r="AD13" s="272"/>
      <c r="AE13" s="272"/>
      <c r="AF13" s="272"/>
      <c r="AG13" s="8"/>
      <c r="AH13" s="8"/>
      <c r="AI13" s="8"/>
      <c r="AJ13" s="8"/>
      <c r="AK13" s="8"/>
      <c r="AL13" s="8"/>
      <c r="AM13" s="8"/>
      <c r="AN13" s="8"/>
      <c r="AO13" s="8"/>
      <c r="AP13" s="8"/>
      <c r="AQ13" s="8"/>
      <c r="AR13" s="8"/>
      <c r="AS13" s="272"/>
      <c r="AT13" s="272"/>
      <c r="AU13" s="272"/>
      <c r="AV13" s="272"/>
      <c r="AW13" s="272"/>
      <c r="AX13" s="272"/>
      <c r="AY13" s="272"/>
      <c r="AZ13" s="272"/>
      <c r="BA13" s="272"/>
      <c r="BB13" s="272"/>
    </row>
    <row r="14" spans="1:132" ht="18.75" customHeight="1" thickBot="1">
      <c r="A14" s="2131" t="s">
        <v>121</v>
      </c>
      <c r="B14" s="2131"/>
      <c r="C14" s="2131"/>
      <c r="D14" s="2131"/>
      <c r="E14" s="2131"/>
      <c r="F14" s="2131"/>
      <c r="G14" s="2131"/>
      <c r="H14" s="2131"/>
      <c r="I14" s="2131"/>
      <c r="J14" s="2131"/>
      <c r="K14" s="2131"/>
      <c r="L14" s="2131"/>
      <c r="M14" s="2131"/>
      <c r="N14" s="2131"/>
      <c r="O14" s="652"/>
      <c r="P14" s="246"/>
      <c r="V14" s="272"/>
      <c r="W14" s="272"/>
      <c r="X14" s="272"/>
      <c r="Y14" s="272"/>
      <c r="Z14" s="272"/>
      <c r="AA14" s="272"/>
      <c r="AB14" s="272"/>
      <c r="AC14" s="272"/>
      <c r="AD14" s="272"/>
      <c r="AE14" s="272"/>
      <c r="AF14" s="272"/>
      <c r="AG14" s="8"/>
      <c r="AH14" s="8"/>
      <c r="AI14" s="8"/>
      <c r="AJ14" s="8"/>
      <c r="AK14" s="8"/>
      <c r="AL14" s="8"/>
      <c r="AM14" s="8"/>
      <c r="AN14" s="8"/>
      <c r="AO14" s="8"/>
      <c r="AP14" s="8"/>
      <c r="AQ14" s="8"/>
      <c r="AR14" s="8"/>
      <c r="AS14" s="272"/>
      <c r="AT14" s="272"/>
      <c r="AU14" s="272"/>
      <c r="AV14" s="272"/>
      <c r="AW14" s="272"/>
      <c r="AX14" s="272"/>
      <c r="AY14" s="272"/>
      <c r="AZ14" s="272"/>
      <c r="BA14" s="272"/>
      <c r="BB14" s="272"/>
      <c r="DZ14" s="287" t="s">
        <v>131</v>
      </c>
    </row>
    <row r="15" spans="1:132" ht="18.75" customHeight="1">
      <c r="A15" s="2131" t="s">
        <v>87</v>
      </c>
      <c r="B15" s="2202"/>
      <c r="C15" s="2203" t="s">
        <v>991</v>
      </c>
      <c r="D15" s="2203"/>
      <c r="E15" s="2203" t="s">
        <v>88</v>
      </c>
      <c r="F15" s="2203"/>
      <c r="G15" s="2203" t="s">
        <v>75</v>
      </c>
      <c r="H15" s="2203"/>
      <c r="I15" s="2203" t="s">
        <v>372</v>
      </c>
      <c r="J15" s="2203"/>
      <c r="K15" s="2430" t="s">
        <v>76</v>
      </c>
      <c r="L15" s="2056"/>
      <c r="M15" s="2056"/>
      <c r="N15" s="2056"/>
      <c r="O15" s="728"/>
      <c r="V15" s="272"/>
      <c r="W15" s="272"/>
      <c r="X15" s="272"/>
      <c r="Y15" s="272"/>
      <c r="Z15" s="272"/>
      <c r="AA15" s="272"/>
      <c r="AB15" s="272"/>
      <c r="AC15" s="272"/>
      <c r="AD15" s="272"/>
      <c r="AE15" s="272"/>
      <c r="AF15" s="272"/>
      <c r="AG15" s="8"/>
      <c r="AH15" s="8"/>
      <c r="AI15" s="8"/>
      <c r="AJ15" s="8"/>
      <c r="AK15" s="8"/>
      <c r="AL15" s="8"/>
      <c r="AM15" s="8"/>
      <c r="AN15" s="8"/>
      <c r="AO15" s="8"/>
      <c r="AP15" s="8"/>
      <c r="AQ15" s="8"/>
      <c r="AR15" s="8"/>
      <c r="AS15" s="272"/>
      <c r="AT15" s="272"/>
      <c r="AU15" s="272"/>
      <c r="AV15" s="272"/>
      <c r="AW15" s="272"/>
      <c r="AX15" s="272"/>
      <c r="AY15" s="272"/>
      <c r="AZ15" s="272"/>
      <c r="BA15" s="272"/>
      <c r="BB15" s="272"/>
      <c r="DZ15" s="287" t="s">
        <v>132</v>
      </c>
    </row>
    <row r="16" spans="1:132" ht="15" customHeight="1">
      <c r="A16" s="2131"/>
      <c r="B16" s="2202"/>
      <c r="C16" s="2203"/>
      <c r="D16" s="2203"/>
      <c r="E16" s="2203"/>
      <c r="F16" s="2203"/>
      <c r="G16" s="2203"/>
      <c r="H16" s="2203"/>
      <c r="I16" s="2203"/>
      <c r="J16" s="2203"/>
      <c r="K16" s="2324" t="s">
        <v>124</v>
      </c>
      <c r="L16" s="2325"/>
      <c r="M16" s="2204" t="s">
        <v>373</v>
      </c>
      <c r="N16" s="2131"/>
      <c r="O16" s="730"/>
      <c r="V16" s="272"/>
      <c r="W16" s="272"/>
      <c r="X16" s="272"/>
      <c r="Y16" s="272"/>
      <c r="Z16" s="272"/>
      <c r="AA16" s="272"/>
      <c r="AB16" s="272"/>
      <c r="AC16" s="272"/>
      <c r="AD16" s="272"/>
      <c r="AE16" s="272"/>
      <c r="AF16" s="272"/>
      <c r="AG16" s="8"/>
      <c r="AH16" s="8"/>
      <c r="AI16" s="8"/>
      <c r="AJ16" s="8"/>
      <c r="AK16" s="8"/>
      <c r="AL16" s="8"/>
      <c r="AM16" s="8"/>
      <c r="AN16" s="8"/>
      <c r="AO16" s="8"/>
      <c r="AP16" s="8"/>
      <c r="AQ16" s="8"/>
      <c r="AR16" s="8"/>
      <c r="AS16" s="272"/>
      <c r="AT16" s="272"/>
      <c r="AU16" s="272"/>
      <c r="AV16" s="272"/>
      <c r="AW16" s="272"/>
      <c r="AX16" s="272"/>
      <c r="AY16" s="272"/>
      <c r="AZ16" s="272"/>
      <c r="BA16" s="272"/>
      <c r="BB16" s="272"/>
    </row>
    <row r="17" spans="1:54" ht="18.75" customHeight="1">
      <c r="A17" s="2334" t="str">
        <f>IF(Identification!B21="","",Identification!B21)</f>
        <v/>
      </c>
      <c r="B17" s="2335"/>
      <c r="C17" s="2336" t="str">
        <f>IF(Identification!B22="","",Identification!B22)</f>
        <v/>
      </c>
      <c r="D17" s="2336"/>
      <c r="E17" s="2336" t="str">
        <f>IF(Identification!B23="","",Identification!B23)</f>
        <v/>
      </c>
      <c r="F17" s="2336"/>
      <c r="G17" s="2336" t="str">
        <f>IF(Identification!B24="","",Identification!B24)</f>
        <v/>
      </c>
      <c r="H17" s="2336"/>
      <c r="I17" s="2342" t="str">
        <f>IF(Identification!B25="","",Identification!B25)</f>
        <v/>
      </c>
      <c r="J17" s="2342"/>
      <c r="K17" s="2337" t="str">
        <f>IF(Identification!B26="","",Identification!B26)</f>
        <v/>
      </c>
      <c r="L17" s="2338"/>
      <c r="M17" s="2343" t="str">
        <f>IF(Identification!B27="","",Identification!B27)</f>
        <v/>
      </c>
      <c r="N17" s="2334"/>
      <c r="O17" s="733"/>
      <c r="V17" s="272"/>
      <c r="W17" s="272"/>
      <c r="X17" s="272"/>
      <c r="Y17" s="272"/>
      <c r="Z17" s="272"/>
      <c r="AA17" s="272"/>
      <c r="AB17" s="272"/>
      <c r="AC17" s="272"/>
      <c r="AD17" s="272"/>
      <c r="AE17" s="272"/>
      <c r="AF17" s="272"/>
      <c r="AG17" s="8"/>
      <c r="AH17" s="8"/>
      <c r="AI17" s="8"/>
      <c r="AJ17" s="8"/>
      <c r="AK17" s="8"/>
      <c r="AL17" s="8"/>
      <c r="AM17" s="8"/>
      <c r="AN17" s="8"/>
      <c r="AO17" s="8"/>
      <c r="AP17" s="8"/>
      <c r="AQ17" s="8"/>
      <c r="AR17" s="8"/>
      <c r="AS17" s="272"/>
      <c r="AT17" s="272"/>
      <c r="AU17" s="272"/>
      <c r="AV17" s="272"/>
      <c r="AW17" s="272"/>
      <c r="AX17" s="272"/>
      <c r="AY17" s="272"/>
      <c r="AZ17" s="272"/>
      <c r="BA17" s="272"/>
      <c r="BB17" s="272"/>
    </row>
    <row r="18" spans="1:54" ht="15.75" hidden="1" customHeight="1">
      <c r="A18" s="642"/>
      <c r="B18" s="642"/>
      <c r="C18" s="642"/>
      <c r="D18" s="642"/>
      <c r="E18" s="642"/>
      <c r="F18" s="642"/>
      <c r="G18" s="642"/>
      <c r="H18" s="642"/>
      <c r="I18" s="642"/>
      <c r="J18" s="642"/>
      <c r="K18" s="642"/>
      <c r="L18" s="642"/>
      <c r="M18" s="642"/>
      <c r="N18" s="642"/>
      <c r="O18" s="642"/>
      <c r="V18" s="272"/>
      <c r="W18" s="272"/>
      <c r="X18" s="272"/>
      <c r="Y18" s="272"/>
      <c r="Z18" s="272"/>
      <c r="AA18" s="272"/>
      <c r="AB18" s="272"/>
      <c r="AC18" s="272"/>
      <c r="AD18" s="272"/>
      <c r="AE18" s="272"/>
      <c r="AF18" s="272"/>
      <c r="AG18" s="55"/>
      <c r="AH18" s="55"/>
      <c r="AI18" s="55"/>
      <c r="AJ18" s="55"/>
      <c r="AK18" s="55"/>
      <c r="AL18" s="55"/>
      <c r="AM18" s="55"/>
      <c r="AN18" s="55"/>
      <c r="AO18" s="55"/>
      <c r="AP18" s="55"/>
      <c r="AQ18" s="55"/>
      <c r="AR18" s="55"/>
      <c r="AS18" s="272"/>
      <c r="AT18" s="272"/>
      <c r="AU18" s="272"/>
      <c r="AV18" s="272"/>
      <c r="AW18" s="272"/>
      <c r="AX18" s="272"/>
      <c r="AY18" s="272"/>
      <c r="AZ18" s="272"/>
      <c r="BA18" s="272"/>
      <c r="BB18" s="272"/>
    </row>
    <row r="19" spans="1:54" ht="18.75" customHeight="1">
      <c r="A19" s="2156" t="s">
        <v>481</v>
      </c>
      <c r="B19" s="2156"/>
      <c r="C19" s="2156"/>
      <c r="D19" s="2156"/>
      <c r="E19" s="2156"/>
      <c r="F19" s="2156"/>
      <c r="G19" s="2156"/>
      <c r="H19" s="2156"/>
      <c r="I19" s="2156"/>
      <c r="J19" s="2156"/>
      <c r="K19" s="2156"/>
      <c r="L19" s="2156"/>
      <c r="M19" s="2156"/>
      <c r="N19" s="2156"/>
      <c r="O19" s="2156"/>
      <c r="P19" s="288"/>
      <c r="Q19" s="288"/>
      <c r="R19" s="288"/>
      <c r="S19" s="288"/>
      <c r="V19" s="272"/>
      <c r="W19" s="272"/>
      <c r="X19" s="272"/>
      <c r="Y19" s="272"/>
      <c r="Z19" s="272"/>
      <c r="AA19" s="272"/>
      <c r="AB19" s="272"/>
      <c r="AC19" s="272"/>
      <c r="AD19" s="272"/>
      <c r="AE19" s="272"/>
      <c r="AF19" s="272"/>
      <c r="AS19" s="272"/>
      <c r="AT19" s="272"/>
      <c r="AU19" s="272"/>
      <c r="AV19" s="272"/>
      <c r="AW19" s="272"/>
      <c r="AX19" s="272"/>
      <c r="AY19" s="272"/>
      <c r="AZ19" s="272"/>
      <c r="BA19" s="272"/>
      <c r="BB19" s="272"/>
    </row>
    <row r="20" spans="1:54" ht="18.75" customHeight="1">
      <c r="A20" s="2156"/>
      <c r="B20" s="2344"/>
      <c r="C20" s="2345" t="s">
        <v>385</v>
      </c>
      <c r="D20" s="2345"/>
      <c r="E20" s="2345"/>
      <c r="F20" s="2345"/>
      <c r="G20" s="2345" t="s">
        <v>386</v>
      </c>
      <c r="H20" s="2345"/>
      <c r="I20" s="2345"/>
      <c r="J20" s="2345"/>
      <c r="K20" s="2345" t="s">
        <v>387</v>
      </c>
      <c r="L20" s="2345"/>
      <c r="M20" s="2345"/>
      <c r="N20" s="2345"/>
      <c r="O20" s="656" t="s">
        <v>3</v>
      </c>
      <c r="P20" s="288"/>
      <c r="Q20" s="288"/>
      <c r="R20" s="288"/>
      <c r="S20" s="288"/>
      <c r="V20" s="272"/>
      <c r="W20" s="272"/>
      <c r="X20" s="272"/>
      <c r="Y20" s="272"/>
      <c r="Z20" s="272"/>
      <c r="AA20" s="272"/>
      <c r="AB20" s="272"/>
      <c r="AC20" s="272"/>
      <c r="AD20" s="272"/>
      <c r="AE20" s="272"/>
      <c r="AF20" s="272"/>
      <c r="AS20" s="272"/>
      <c r="AT20" s="272"/>
      <c r="AU20" s="272"/>
      <c r="AV20" s="272"/>
      <c r="AW20" s="272"/>
      <c r="AX20" s="272"/>
      <c r="AY20" s="272"/>
      <c r="AZ20" s="272"/>
      <c r="BA20" s="272"/>
      <c r="BB20" s="272"/>
    </row>
    <row r="21" spans="1:54" ht="37.5" customHeight="1">
      <c r="A21" s="2339" t="s">
        <v>388</v>
      </c>
      <c r="B21" s="2340"/>
      <c r="C21" s="2341"/>
      <c r="D21" s="2341"/>
      <c r="E21" s="2341"/>
      <c r="F21" s="2341"/>
      <c r="G21" s="2341"/>
      <c r="H21" s="2341"/>
      <c r="I21" s="2341"/>
      <c r="J21" s="2341"/>
      <c r="K21" s="2341"/>
      <c r="L21" s="2341"/>
      <c r="M21" s="2341"/>
      <c r="N21" s="2341"/>
      <c r="O21" s="653" t="str">
        <f>IF(AND(DZ5="",EA5="",EB5=""),"",IF(AND(DZ5="Conforme",EA5&lt;&gt;"Non conforme",EB5&lt;&gt;"Non conforme"),"Conforme", IF(AND(DZ5&lt;&gt;"Non conforme", EA5="Conforme",EB5&lt;&gt;"Non conforme"),"Conforme", IF(AND(DZ5&lt;&gt;"Non conforme", EA5&lt;&gt;"Non conforme",EB5="Conforme"),"Conforme", "Non conforme"))))</f>
        <v/>
      </c>
      <c r="P21" s="289"/>
      <c r="Q21" s="289"/>
      <c r="R21" s="289"/>
      <c r="S21" s="289"/>
      <c r="V21" s="272"/>
      <c r="W21" s="272"/>
      <c r="X21" s="272"/>
      <c r="Y21" s="272"/>
      <c r="Z21" s="272"/>
      <c r="AA21" s="272"/>
      <c r="AB21" s="272"/>
      <c r="AC21" s="272"/>
      <c r="AD21" s="272"/>
      <c r="AE21" s="272"/>
      <c r="AF21" s="272"/>
      <c r="AS21" s="272"/>
      <c r="AT21" s="272"/>
      <c r="AU21" s="272"/>
      <c r="AV21" s="272"/>
      <c r="AW21" s="272"/>
      <c r="AX21" s="272"/>
      <c r="AY21" s="272"/>
      <c r="AZ21" s="272"/>
      <c r="BA21" s="272"/>
      <c r="BB21" s="272"/>
    </row>
    <row r="22" spans="1:54" ht="41.25" customHeight="1">
      <c r="A22" s="2352" t="s">
        <v>124</v>
      </c>
      <c r="B22" s="1590"/>
      <c r="C22" s="2346"/>
      <c r="D22" s="2346"/>
      <c r="E22" s="2346"/>
      <c r="F22" s="2346"/>
      <c r="G22" s="2346"/>
      <c r="H22" s="2346"/>
      <c r="I22" s="2346"/>
      <c r="J22" s="2346"/>
      <c r="K22" s="2346"/>
      <c r="L22" s="2346"/>
      <c r="M22" s="2346"/>
      <c r="N22" s="2346"/>
      <c r="O22" s="654" t="str">
        <f>IF(AND(DZ6="",EA6="",EB6=""),"",IF(AND(DZ6="Conforme",EA6&lt;&gt;"Non conforme",EB6&lt;&gt;"Non conforme"),"Conforme", IF(AND(DZ6&lt;&gt;"Non conforme", EA6="Conforme",EB6&lt;&gt;"Non conforme"),"Conforme", IF(AND(DZ6&lt;&gt;"Non conforme", EA6&lt;&gt;"Non conforme",EB6="Conforme"),"Conforme", "Non conforme"))))</f>
        <v/>
      </c>
      <c r="P22" s="289"/>
      <c r="Q22" s="289"/>
      <c r="R22" s="289"/>
      <c r="S22" s="289"/>
      <c r="V22" s="272"/>
      <c r="W22" s="272"/>
      <c r="X22" s="272"/>
      <c r="Y22" s="272"/>
      <c r="Z22" s="272"/>
      <c r="AA22" s="272"/>
      <c r="AB22" s="272"/>
      <c r="AC22" s="272"/>
      <c r="AD22" s="272"/>
      <c r="AE22" s="272"/>
      <c r="AF22" s="272"/>
      <c r="AG22" s="273" t="s">
        <v>89</v>
      </c>
      <c r="AL22" s="274" t="s">
        <v>79</v>
      </c>
      <c r="AM22" s="78"/>
      <c r="AN22" s="274" t="s">
        <v>78</v>
      </c>
      <c r="AO22" s="78"/>
      <c r="AP22" s="274" t="s">
        <v>77</v>
      </c>
      <c r="AQ22" s="57"/>
      <c r="AS22" s="272"/>
      <c r="AT22" s="272"/>
      <c r="AU22" s="272"/>
      <c r="AV22" s="272"/>
      <c r="AW22" s="272"/>
      <c r="AX22" s="272"/>
      <c r="AY22" s="272"/>
      <c r="AZ22" s="272"/>
      <c r="BA22" s="272"/>
      <c r="BB22" s="272"/>
    </row>
    <row r="23" spans="1:54" ht="27" customHeight="1">
      <c r="A23" s="2347" t="s">
        <v>94</v>
      </c>
      <c r="B23" s="2348"/>
      <c r="C23" s="2349"/>
      <c r="D23" s="1884"/>
      <c r="E23" s="1884"/>
      <c r="F23" s="1885"/>
      <c r="G23" s="2349"/>
      <c r="H23" s="1884"/>
      <c r="I23" s="1884"/>
      <c r="J23" s="1885"/>
      <c r="K23" s="2349"/>
      <c r="L23" s="1884"/>
      <c r="M23" s="1884"/>
      <c r="N23" s="1885"/>
      <c r="O23" s="655" t="str">
        <f>IF(AND(DZ7="",EA7="",EB7=""),"",IF(AND(DZ7="Conforme",EA7&lt;&gt;"Non conforme",EB7&lt;&gt;"Non conforme"),"Conforme", IF(AND(DZ7&lt;&gt;"Non conforme", EA7="Conforme",EB7&lt;&gt;"Non conforme"),"Conforme", IF(AND(DZ7&lt;&gt;"Non conforme", EA7&lt;&gt;"Non conforme",EB7="Conforme"),"Conforme", "Non conforme"))))</f>
        <v/>
      </c>
      <c r="P23" s="289"/>
      <c r="Q23" s="289"/>
      <c r="R23" s="289"/>
      <c r="S23" s="289"/>
      <c r="V23" s="272"/>
      <c r="W23" s="272"/>
      <c r="X23" s="272"/>
      <c r="Y23" s="272"/>
      <c r="Z23" s="272"/>
      <c r="AA23" s="272"/>
      <c r="AB23" s="272"/>
      <c r="AC23" s="272"/>
      <c r="AD23" s="272"/>
      <c r="AE23" s="272"/>
      <c r="AF23" s="272"/>
      <c r="AG23" s="56" t="s">
        <v>70</v>
      </c>
      <c r="AL23" s="78"/>
      <c r="AM23" s="78"/>
      <c r="AN23" s="53"/>
      <c r="AO23" s="78"/>
      <c r="AP23" s="57"/>
      <c r="AQ23" s="57"/>
      <c r="AS23" s="272"/>
      <c r="AT23" s="272"/>
      <c r="AU23" s="272"/>
      <c r="AV23" s="272"/>
      <c r="AW23" s="272"/>
      <c r="AX23" s="272"/>
      <c r="AY23" s="272"/>
      <c r="AZ23" s="272"/>
      <c r="BA23" s="272"/>
      <c r="BB23" s="272"/>
    </row>
    <row r="24" spans="1:54" ht="27" customHeight="1">
      <c r="A24" s="1769" t="s">
        <v>73</v>
      </c>
      <c r="B24" s="1770"/>
      <c r="C24" s="2350"/>
      <c r="D24" s="2351"/>
      <c r="E24" s="2351"/>
      <c r="F24" s="2351"/>
      <c r="G24" s="2351"/>
      <c r="H24" s="2351"/>
      <c r="I24" s="2351"/>
      <c r="J24" s="2351"/>
      <c r="K24" s="2351"/>
      <c r="L24" s="2351"/>
      <c r="M24" s="2351"/>
      <c r="N24" s="2351"/>
      <c r="O24" s="2351"/>
      <c r="P24" s="290"/>
      <c r="Q24" s="290"/>
      <c r="R24" s="290"/>
      <c r="S24" s="290"/>
      <c r="V24" s="272"/>
      <c r="W24" s="272"/>
      <c r="X24" s="272"/>
      <c r="Y24" s="272"/>
      <c r="Z24" s="272"/>
      <c r="AA24" s="272"/>
      <c r="AB24" s="272"/>
      <c r="AC24" s="272"/>
      <c r="AD24" s="272"/>
      <c r="AE24" s="272"/>
      <c r="AF24" s="272"/>
      <c r="AG24" s="56" t="s">
        <v>389</v>
      </c>
      <c r="AL24" s="58" t="s">
        <v>70</v>
      </c>
      <c r="AM24" s="78"/>
      <c r="AN24" s="56" t="s">
        <v>70</v>
      </c>
      <c r="AO24" s="78"/>
      <c r="AP24" s="59" t="s">
        <v>70</v>
      </c>
      <c r="AQ24" s="59"/>
      <c r="AS24" s="272"/>
      <c r="AT24" s="272"/>
      <c r="AU24" s="272"/>
      <c r="AV24" s="272"/>
      <c r="AW24" s="272"/>
      <c r="AX24" s="272"/>
      <c r="AY24" s="272"/>
      <c r="AZ24" s="272"/>
      <c r="BA24" s="272"/>
      <c r="BB24" s="272"/>
    </row>
    <row r="25" spans="1:54" ht="32.25" customHeight="1">
      <c r="A25" s="1769" t="s">
        <v>738</v>
      </c>
      <c r="B25" s="1770"/>
      <c r="C25" s="1748"/>
      <c r="D25" s="1749"/>
      <c r="E25" s="1749"/>
      <c r="F25" s="1749"/>
      <c r="G25" s="1749"/>
      <c r="H25" s="1749"/>
      <c r="I25" s="1749"/>
      <c r="J25" s="1749"/>
      <c r="K25" s="1749"/>
      <c r="L25" s="1749"/>
      <c r="M25" s="1749"/>
      <c r="N25" s="1749"/>
      <c r="O25" s="1749"/>
      <c r="P25" s="290"/>
      <c r="Q25" s="290"/>
      <c r="R25" s="290"/>
      <c r="S25" s="290"/>
      <c r="V25" s="272"/>
      <c r="W25" s="272"/>
      <c r="X25" s="272"/>
      <c r="Y25" s="272"/>
      <c r="Z25" s="272"/>
      <c r="AA25" s="272"/>
      <c r="AB25" s="272"/>
      <c r="AC25" s="272"/>
      <c r="AD25" s="272"/>
      <c r="AE25" s="272"/>
      <c r="AF25" s="272"/>
      <c r="AL25" s="59" t="s">
        <v>81</v>
      </c>
      <c r="AM25" s="78"/>
      <c r="AN25" s="59" t="s">
        <v>91</v>
      </c>
      <c r="AO25" s="78"/>
      <c r="AP25" s="59" t="s">
        <v>92</v>
      </c>
      <c r="AQ25" s="59"/>
      <c r="AS25" s="272"/>
      <c r="AT25" s="272"/>
      <c r="AU25" s="272"/>
      <c r="AV25" s="272"/>
      <c r="AW25" s="272"/>
      <c r="AX25" s="272"/>
      <c r="AY25" s="272"/>
      <c r="AZ25" s="272"/>
      <c r="BA25" s="272"/>
      <c r="BB25" s="272"/>
    </row>
    <row r="26" spans="1:54" ht="37.5" customHeight="1">
      <c r="V26" s="272"/>
      <c r="W26" s="272"/>
      <c r="X26" s="272"/>
      <c r="Y26" s="272"/>
      <c r="Z26" s="272"/>
      <c r="AA26" s="272"/>
      <c r="AB26" s="272"/>
      <c r="AC26" s="272"/>
      <c r="AD26" s="272"/>
      <c r="AE26" s="272"/>
      <c r="AF26" s="272"/>
      <c r="AG26" s="34" t="s">
        <v>70</v>
      </c>
      <c r="AL26" s="59"/>
      <c r="AM26" s="78"/>
      <c r="AN26" s="59"/>
      <c r="AO26" s="78"/>
      <c r="AP26" s="59"/>
      <c r="AQ26" s="59"/>
      <c r="AS26" s="272"/>
      <c r="AT26" s="272"/>
      <c r="AU26" s="272"/>
      <c r="AV26" s="272"/>
      <c r="AW26" s="272"/>
      <c r="AX26" s="272"/>
      <c r="AY26" s="272"/>
      <c r="AZ26" s="272"/>
      <c r="BA26" s="272"/>
      <c r="BB26" s="272"/>
    </row>
    <row r="27" spans="1:54" ht="37.5" customHeight="1">
      <c r="A27" s="2056" t="s">
        <v>106</v>
      </c>
      <c r="B27" s="2056"/>
      <c r="C27" s="2056"/>
      <c r="D27" s="2056"/>
      <c r="E27" s="2056"/>
      <c r="F27" s="2056"/>
      <c r="G27" s="2056"/>
      <c r="H27" s="2056"/>
      <c r="I27" s="2056"/>
      <c r="J27" s="2056"/>
      <c r="K27" s="2056"/>
      <c r="L27" s="2056"/>
      <c r="M27" s="2056"/>
      <c r="N27" s="2056"/>
      <c r="O27" s="2056"/>
      <c r="P27" s="2056"/>
      <c r="Q27" s="2056"/>
      <c r="R27" s="188"/>
      <c r="S27" s="188"/>
      <c r="T27" s="292"/>
      <c r="V27" s="272"/>
      <c r="W27" s="272"/>
      <c r="X27" s="272"/>
      <c r="Y27" s="272"/>
      <c r="Z27" s="272"/>
      <c r="AA27" s="272"/>
      <c r="AB27" s="272"/>
      <c r="AC27" s="272"/>
      <c r="AD27" s="272"/>
      <c r="AE27" s="272"/>
      <c r="AF27" s="272"/>
      <c r="AG27" s="34" t="s">
        <v>389</v>
      </c>
      <c r="AL27" s="56" t="s">
        <v>82</v>
      </c>
      <c r="AM27" s="78"/>
      <c r="AN27" s="56" t="s">
        <v>80</v>
      </c>
      <c r="AO27" s="78"/>
      <c r="AP27" s="59" t="s">
        <v>93</v>
      </c>
      <c r="AQ27" s="59"/>
      <c r="AS27" s="272"/>
      <c r="AT27" s="272"/>
      <c r="AU27" s="272"/>
      <c r="AV27" s="272"/>
      <c r="AW27" s="272"/>
      <c r="AX27" s="272"/>
      <c r="AY27" s="272"/>
      <c r="AZ27" s="272"/>
      <c r="BA27" s="272"/>
      <c r="BB27" s="272"/>
    </row>
    <row r="28" spans="1:54" ht="27.75" customHeight="1">
      <c r="A28" s="2353" t="s">
        <v>384</v>
      </c>
      <c r="B28" s="2354"/>
      <c r="C28" s="2357" t="s">
        <v>464</v>
      </c>
      <c r="D28" s="2056"/>
      <c r="E28" s="2056"/>
      <c r="F28" s="2056"/>
      <c r="G28" s="2056"/>
      <c r="H28" s="2056"/>
      <c r="I28" s="2056"/>
      <c r="J28" s="2056"/>
      <c r="K28" s="2056"/>
      <c r="L28" s="2056"/>
      <c r="M28" s="2056"/>
      <c r="N28" s="2056"/>
      <c r="O28" s="2056"/>
      <c r="P28" s="2056"/>
      <c r="Q28" s="2131" t="s">
        <v>380</v>
      </c>
      <c r="R28" s="246"/>
      <c r="S28" s="246"/>
      <c r="V28" s="272"/>
      <c r="W28" s="272"/>
      <c r="X28" s="272"/>
      <c r="Y28" s="272"/>
      <c r="Z28" s="272"/>
      <c r="AA28" s="272"/>
      <c r="AB28" s="272"/>
      <c r="AC28" s="272"/>
      <c r="AD28" s="272"/>
      <c r="AE28" s="272"/>
      <c r="AF28" s="272"/>
      <c r="AG28" s="56" t="s">
        <v>390</v>
      </c>
      <c r="AL28" s="78"/>
      <c r="AM28" s="78"/>
      <c r="AN28" s="56" t="s">
        <v>82</v>
      </c>
      <c r="AO28" s="78"/>
      <c r="AP28" s="59" t="s">
        <v>82</v>
      </c>
      <c r="AQ28" s="78"/>
      <c r="AS28" s="272"/>
      <c r="AT28" s="272"/>
      <c r="AU28" s="272"/>
      <c r="AV28" s="272"/>
      <c r="AW28" s="272"/>
      <c r="AX28" s="272"/>
      <c r="AY28" s="272"/>
      <c r="AZ28" s="272"/>
      <c r="BA28" s="272"/>
      <c r="BB28" s="272"/>
    </row>
    <row r="29" spans="1:54" ht="38.25" customHeight="1">
      <c r="A29" s="2355"/>
      <c r="B29" s="2356"/>
      <c r="C29" s="2086" t="s">
        <v>374</v>
      </c>
      <c r="D29" s="2086"/>
      <c r="E29" s="2086" t="s">
        <v>375</v>
      </c>
      <c r="F29" s="2086"/>
      <c r="G29" s="2086" t="s">
        <v>376</v>
      </c>
      <c r="H29" s="2086"/>
      <c r="I29" s="2086" t="s">
        <v>364</v>
      </c>
      <c r="J29" s="2086"/>
      <c r="K29" s="2086" t="s">
        <v>377</v>
      </c>
      <c r="L29" s="2086"/>
      <c r="M29" s="2086" t="s">
        <v>378</v>
      </c>
      <c r="N29" s="2086"/>
      <c r="O29" s="2086" t="s">
        <v>379</v>
      </c>
      <c r="P29" s="2086"/>
      <c r="Q29" s="2204"/>
      <c r="R29" s="246"/>
      <c r="S29" s="246"/>
      <c r="V29" s="272"/>
      <c r="W29" s="272"/>
      <c r="X29" s="272"/>
      <c r="Y29" s="272"/>
      <c r="Z29" s="272"/>
      <c r="AA29" s="272"/>
      <c r="AB29" s="272"/>
      <c r="AC29" s="272"/>
      <c r="AD29" s="272"/>
      <c r="AE29" s="272"/>
      <c r="AF29" s="272"/>
      <c r="AS29" s="272"/>
      <c r="AT29" s="272"/>
      <c r="AU29" s="272"/>
      <c r="AV29" s="272"/>
      <c r="AW29" s="272"/>
      <c r="AX29" s="272"/>
      <c r="AY29" s="272"/>
      <c r="AZ29" s="272"/>
      <c r="BA29" s="272"/>
      <c r="BB29" s="272"/>
    </row>
    <row r="30" spans="1:54" ht="33.75" customHeight="1">
      <c r="A30" s="2062" t="s">
        <v>85</v>
      </c>
      <c r="B30" s="2063"/>
      <c r="C30" s="2212"/>
      <c r="D30" s="2212"/>
      <c r="E30" s="2212"/>
      <c r="F30" s="2212"/>
      <c r="G30" s="2212"/>
      <c r="H30" s="2212"/>
      <c r="I30" s="2212"/>
      <c r="J30" s="2212"/>
      <c r="K30" s="2212"/>
      <c r="L30" s="2212"/>
      <c r="M30" s="2212"/>
      <c r="N30" s="2212"/>
      <c r="O30" s="2212"/>
      <c r="P30" s="2212"/>
      <c r="Q30" s="794"/>
      <c r="R30" s="291"/>
      <c r="S30" s="291"/>
      <c r="V30" s="272"/>
      <c r="W30" s="272"/>
      <c r="X30" s="272"/>
      <c r="Y30" s="272"/>
      <c r="Z30" s="272"/>
      <c r="AA30" s="272"/>
      <c r="AB30" s="272"/>
      <c r="AC30" s="272"/>
      <c r="AD30" s="272"/>
      <c r="AE30" s="272"/>
      <c r="AF30" s="272"/>
      <c r="AS30" s="272"/>
      <c r="AT30" s="272"/>
      <c r="AU30" s="272"/>
      <c r="AV30" s="272"/>
      <c r="AW30" s="272"/>
      <c r="AX30" s="272"/>
      <c r="AY30" s="272"/>
      <c r="AZ30" s="272"/>
      <c r="BA30" s="272"/>
      <c r="BB30" s="272"/>
    </row>
    <row r="31" spans="1:54" ht="31.5" customHeight="1">
      <c r="A31" s="2062" t="s">
        <v>86</v>
      </c>
      <c r="B31" s="2063"/>
      <c r="C31" s="2358"/>
      <c r="D31" s="2358"/>
      <c r="E31" s="2358"/>
      <c r="F31" s="2358"/>
      <c r="G31" s="2358"/>
      <c r="H31" s="2358"/>
      <c r="I31" s="2358"/>
      <c r="J31" s="2358"/>
      <c r="K31" s="2358"/>
      <c r="L31" s="2358"/>
      <c r="M31" s="2358"/>
      <c r="N31" s="2358"/>
      <c r="O31" s="2358"/>
      <c r="P31" s="2358"/>
      <c r="Q31" s="794"/>
      <c r="R31" s="291"/>
      <c r="S31" s="291"/>
      <c r="V31" s="272"/>
      <c r="W31" s="272"/>
      <c r="X31" s="272"/>
      <c r="Y31" s="272"/>
      <c r="Z31" s="272"/>
      <c r="AA31" s="272"/>
      <c r="AB31" s="272"/>
      <c r="AC31" s="272"/>
      <c r="AD31" s="272"/>
      <c r="AE31" s="272"/>
      <c r="AF31" s="272"/>
      <c r="AS31" s="272"/>
      <c r="AT31" s="272"/>
      <c r="AU31" s="272"/>
      <c r="AV31" s="272"/>
      <c r="AW31" s="272"/>
      <c r="AX31" s="272"/>
      <c r="AY31" s="272"/>
      <c r="AZ31" s="272"/>
      <c r="BA31" s="272"/>
      <c r="BB31" s="272"/>
    </row>
    <row r="32" spans="1:54" ht="37.5" customHeight="1">
      <c r="A32" s="2062" t="s">
        <v>73</v>
      </c>
      <c r="B32" s="2063"/>
      <c r="C32" s="2061"/>
      <c r="D32" s="2258"/>
      <c r="E32" s="2258"/>
      <c r="F32" s="2258"/>
      <c r="G32" s="2258"/>
      <c r="H32" s="2258"/>
      <c r="I32" s="2258"/>
      <c r="J32" s="2258"/>
      <c r="K32" s="2258"/>
      <c r="L32" s="2258"/>
      <c r="M32" s="2258"/>
      <c r="N32" s="2258"/>
      <c r="O32" s="2258"/>
      <c r="P32" s="2258"/>
      <c r="Q32" s="2258"/>
      <c r="R32" s="189"/>
      <c r="S32" s="189"/>
      <c r="V32" s="272"/>
      <c r="W32" s="272"/>
      <c r="X32" s="272"/>
      <c r="Y32" s="272"/>
      <c r="Z32" s="272"/>
      <c r="AA32" s="272"/>
      <c r="AB32" s="272"/>
      <c r="AC32" s="272"/>
      <c r="AD32" s="272"/>
      <c r="AE32" s="272"/>
      <c r="AF32" s="272"/>
      <c r="AS32" s="272"/>
      <c r="AT32" s="272"/>
      <c r="AU32" s="272"/>
      <c r="AV32" s="272"/>
      <c r="AW32" s="272"/>
      <c r="AX32" s="272"/>
      <c r="AY32" s="272"/>
      <c r="AZ32" s="272"/>
      <c r="BA32" s="272"/>
      <c r="BB32" s="272"/>
    </row>
    <row r="33" spans="1:54" ht="37.5" customHeight="1">
      <c r="A33" s="2062" t="s">
        <v>738</v>
      </c>
      <c r="B33" s="2063"/>
      <c r="C33" s="2114"/>
      <c r="D33" s="2149"/>
      <c r="E33" s="2149"/>
      <c r="F33" s="2149"/>
      <c r="G33" s="2149"/>
      <c r="H33" s="2149"/>
      <c r="I33" s="2149"/>
      <c r="J33" s="2149"/>
      <c r="K33" s="2149"/>
      <c r="L33" s="2149"/>
      <c r="M33" s="2149"/>
      <c r="N33" s="2149"/>
      <c r="O33" s="2149"/>
      <c r="P33" s="2149"/>
      <c r="Q33" s="2149"/>
      <c r="R33" s="189"/>
      <c r="S33" s="189"/>
      <c r="V33" s="272"/>
      <c r="W33" s="272"/>
      <c r="X33" s="272"/>
      <c r="Y33" s="272"/>
      <c r="Z33" s="272"/>
      <c r="AA33" s="272"/>
      <c r="AB33" s="272"/>
      <c r="AC33" s="272"/>
      <c r="AD33" s="272"/>
      <c r="AE33" s="272"/>
      <c r="AF33" s="272"/>
      <c r="AL33" s="34" t="s">
        <v>70</v>
      </c>
      <c r="AN33" s="34" t="s">
        <v>70</v>
      </c>
      <c r="AP33" s="34" t="s">
        <v>70</v>
      </c>
      <c r="AS33" s="272"/>
      <c r="AT33" s="272"/>
      <c r="AU33" s="272"/>
      <c r="AV33" s="272"/>
      <c r="AW33" s="272"/>
      <c r="AX33" s="272"/>
      <c r="AY33" s="272"/>
      <c r="AZ33" s="272"/>
      <c r="BA33" s="272"/>
      <c r="BB33" s="272"/>
    </row>
    <row r="34" spans="1:54" ht="37.5" customHeight="1">
      <c r="V34" s="272"/>
      <c r="W34" s="272"/>
      <c r="X34" s="272"/>
      <c r="Y34" s="272"/>
      <c r="Z34" s="272"/>
      <c r="AA34" s="272"/>
      <c r="AB34" s="272"/>
      <c r="AC34" s="272"/>
      <c r="AD34" s="272"/>
      <c r="AE34" s="272"/>
      <c r="AF34" s="272"/>
      <c r="AL34" s="34" t="s">
        <v>393</v>
      </c>
      <c r="AN34" s="34" t="s">
        <v>396</v>
      </c>
      <c r="AP34" s="34" t="s">
        <v>397</v>
      </c>
      <c r="AS34" s="272"/>
      <c r="AT34" s="272"/>
      <c r="AU34" s="272"/>
      <c r="AV34" s="272"/>
      <c r="AW34" s="272"/>
      <c r="AX34" s="272"/>
      <c r="AY34" s="272"/>
      <c r="AZ34" s="272"/>
      <c r="BA34" s="272"/>
      <c r="BB34" s="272"/>
    </row>
    <row r="35" spans="1:54" ht="37.5" customHeight="1">
      <c r="A35" s="2359"/>
      <c r="B35" s="2359"/>
      <c r="C35" s="2156" t="s">
        <v>83</v>
      </c>
      <c r="D35" s="2156"/>
      <c r="E35" s="2156"/>
      <c r="F35" s="2156"/>
      <c r="G35" s="2156"/>
      <c r="H35" s="2156"/>
      <c r="I35" s="2156" t="s">
        <v>405</v>
      </c>
      <c r="J35" s="2156"/>
      <c r="K35" s="2156"/>
      <c r="L35" s="2156"/>
      <c r="M35" s="2156"/>
      <c r="N35" s="2156" t="s">
        <v>407</v>
      </c>
      <c r="O35" s="2156"/>
      <c r="P35" s="2156"/>
      <c r="Q35" s="2156"/>
      <c r="R35" s="2156"/>
      <c r="S35" s="293"/>
      <c r="T35" s="293"/>
      <c r="U35" s="293"/>
      <c r="V35" s="272"/>
      <c r="W35" s="272"/>
      <c r="X35" s="272"/>
      <c r="Y35" s="272"/>
      <c r="Z35" s="272"/>
      <c r="AA35" s="272"/>
      <c r="AB35" s="272"/>
      <c r="AC35" s="272"/>
      <c r="AD35" s="272"/>
      <c r="AE35" s="272"/>
      <c r="AF35" s="272"/>
      <c r="AG35" s="56" t="s">
        <v>70</v>
      </c>
      <c r="AL35" s="34" t="s">
        <v>394</v>
      </c>
      <c r="AN35" s="34" t="s">
        <v>390</v>
      </c>
      <c r="AP35" s="34" t="s">
        <v>398</v>
      </c>
      <c r="AS35" s="272"/>
      <c r="AT35" s="272"/>
      <c r="AU35" s="272"/>
      <c r="AV35" s="272"/>
      <c r="AW35" s="272"/>
      <c r="AX35" s="272"/>
      <c r="AY35" s="272"/>
      <c r="AZ35" s="272"/>
      <c r="BA35" s="272"/>
      <c r="BB35" s="272"/>
    </row>
    <row r="36" spans="1:54" ht="27.75" customHeight="1">
      <c r="A36" s="2359"/>
      <c r="B36" s="2360"/>
      <c r="C36" s="2345" t="s">
        <v>381</v>
      </c>
      <c r="D36" s="2361"/>
      <c r="E36" s="2361"/>
      <c r="F36" s="2361"/>
      <c r="G36" s="2361"/>
      <c r="H36" s="2361"/>
      <c r="I36" s="2345" t="s">
        <v>406</v>
      </c>
      <c r="J36" s="2345"/>
      <c r="K36" s="2345"/>
      <c r="L36" s="2345"/>
      <c r="M36" s="2345"/>
      <c r="N36" s="2345" t="s">
        <v>408</v>
      </c>
      <c r="O36" s="2345"/>
      <c r="P36" s="2345"/>
      <c r="Q36" s="2345"/>
      <c r="R36" s="2324"/>
      <c r="S36" s="288"/>
      <c r="T36" s="288"/>
      <c r="U36" s="293"/>
      <c r="V36" s="272"/>
      <c r="W36" s="272"/>
      <c r="X36" s="272"/>
      <c r="Y36" s="272"/>
      <c r="Z36" s="272"/>
      <c r="AA36" s="272"/>
      <c r="AB36" s="272"/>
      <c r="AC36" s="272"/>
      <c r="AD36" s="272"/>
      <c r="AE36" s="272"/>
      <c r="AF36" s="272"/>
      <c r="AG36" s="34" t="s">
        <v>471</v>
      </c>
      <c r="AL36" s="34" t="s">
        <v>395</v>
      </c>
      <c r="AP36" s="34" t="s">
        <v>390</v>
      </c>
      <c r="AS36" s="272"/>
      <c r="AT36" s="272"/>
      <c r="AU36" s="272"/>
      <c r="AV36" s="272"/>
      <c r="AW36" s="272"/>
      <c r="AX36" s="272"/>
      <c r="AY36" s="272"/>
      <c r="AZ36" s="272"/>
      <c r="BA36" s="272"/>
      <c r="BB36" s="272"/>
    </row>
    <row r="37" spans="1:54" ht="48" customHeight="1">
      <c r="A37" s="2340" t="s">
        <v>84</v>
      </c>
      <c r="B37" s="2362"/>
      <c r="C37" s="2363" t="s">
        <v>382</v>
      </c>
      <c r="D37" s="2363"/>
      <c r="E37" s="2363" t="s">
        <v>1037</v>
      </c>
      <c r="F37" s="2363"/>
      <c r="G37" s="2363" t="s">
        <v>3</v>
      </c>
      <c r="H37" s="2363"/>
      <c r="I37" s="2363" t="s">
        <v>383</v>
      </c>
      <c r="J37" s="2363"/>
      <c r="K37" s="2363" t="s">
        <v>985</v>
      </c>
      <c r="L37" s="2363"/>
      <c r="M37" s="734" t="s">
        <v>3</v>
      </c>
      <c r="N37" s="2363" t="s">
        <v>383</v>
      </c>
      <c r="O37" s="2363"/>
      <c r="P37" s="2363" t="s">
        <v>986</v>
      </c>
      <c r="Q37" s="2363"/>
      <c r="R37" s="657" t="s">
        <v>3</v>
      </c>
      <c r="S37" s="262"/>
      <c r="U37" s="288"/>
      <c r="V37" s="272"/>
      <c r="W37" s="272"/>
      <c r="X37" s="272"/>
      <c r="Y37" s="272"/>
      <c r="Z37" s="272"/>
      <c r="AA37" s="272"/>
      <c r="AB37" s="272"/>
      <c r="AC37" s="272"/>
      <c r="AD37" s="272"/>
      <c r="AE37" s="272"/>
      <c r="AF37" s="272"/>
      <c r="AG37" s="56" t="s">
        <v>90</v>
      </c>
      <c r="AL37" s="34" t="s">
        <v>463</v>
      </c>
      <c r="AS37" s="272"/>
      <c r="AT37" s="272"/>
      <c r="AU37" s="272"/>
      <c r="AV37" s="272"/>
      <c r="AW37" s="272"/>
      <c r="AX37" s="272"/>
      <c r="AY37" s="272"/>
      <c r="AZ37" s="272"/>
      <c r="BA37" s="272"/>
      <c r="BB37" s="272"/>
    </row>
    <row r="38" spans="1:54" ht="26.25" customHeight="1">
      <c r="A38" s="2364" t="s">
        <v>85</v>
      </c>
      <c r="B38" s="2352"/>
      <c r="C38" s="2365"/>
      <c r="D38" s="2365"/>
      <c r="E38" s="2365"/>
      <c r="F38" s="2365"/>
      <c r="G38" s="2366" t="str">
        <f>IF(C38="","", IF(OR(C38="Non", E38&lt;56), "Non conforme","Conforme"))</f>
        <v/>
      </c>
      <c r="H38" s="2366"/>
      <c r="I38" s="2346"/>
      <c r="J38" s="2346"/>
      <c r="K38" s="2346"/>
      <c r="L38" s="2346"/>
      <c r="M38" s="658" t="str">
        <f>IF(I38="","", IF(OR(I38="Non", K38="Non"), "Non conforme","Conforme"))</f>
        <v/>
      </c>
      <c r="N38" s="2346"/>
      <c r="O38" s="2346"/>
      <c r="P38" s="2346"/>
      <c r="Q38" s="2346"/>
      <c r="R38" s="654" t="str">
        <f>IF(N38="","", IF(OR(N38="Non", P38="Non"), "Non conforme","Conforme"))</f>
        <v/>
      </c>
      <c r="S38" s="257"/>
      <c r="T38" s="296"/>
      <c r="U38" s="294"/>
      <c r="V38" s="272"/>
      <c r="W38" s="272"/>
      <c r="X38" s="272"/>
      <c r="Y38" s="272"/>
      <c r="Z38" s="272"/>
      <c r="AA38" s="272"/>
      <c r="AB38" s="272"/>
      <c r="AC38" s="272"/>
      <c r="AD38" s="272"/>
      <c r="AE38" s="272"/>
      <c r="AF38" s="272"/>
      <c r="AG38" s="56" t="s">
        <v>391</v>
      </c>
      <c r="AL38" s="34" t="s">
        <v>390</v>
      </c>
      <c r="AN38" s="34" t="s">
        <v>70</v>
      </c>
      <c r="AQ38" s="34" t="s">
        <v>70</v>
      </c>
      <c r="AS38" s="272"/>
      <c r="AT38" s="272"/>
      <c r="AU38" s="272"/>
      <c r="AV38" s="272"/>
      <c r="AW38" s="272"/>
      <c r="AX38" s="272"/>
      <c r="AY38" s="272"/>
      <c r="AZ38" s="272"/>
      <c r="BA38" s="272"/>
      <c r="BB38" s="272"/>
    </row>
    <row r="39" spans="1:54" ht="30" customHeight="1">
      <c r="A39" s="2367" t="s">
        <v>86</v>
      </c>
      <c r="B39" s="2347"/>
      <c r="C39" s="2365"/>
      <c r="D39" s="2365"/>
      <c r="E39" s="2365"/>
      <c r="F39" s="2365"/>
      <c r="G39" s="2366" t="str">
        <f>IF(C39="","", IF(OR(C39="Non", E39&lt;56), "Non conforme","Conforme"))</f>
        <v/>
      </c>
      <c r="H39" s="2366"/>
      <c r="I39" s="2346"/>
      <c r="J39" s="2346"/>
      <c r="K39" s="2346"/>
      <c r="L39" s="2346"/>
      <c r="M39" s="658" t="str">
        <f>IF(I39="","", IF(OR(I39="Non", K39="Non"), "Non conforme","Conforme"))</f>
        <v/>
      </c>
      <c r="N39" s="2346"/>
      <c r="O39" s="2346"/>
      <c r="P39" s="2346"/>
      <c r="Q39" s="2346"/>
      <c r="R39" s="654" t="str">
        <f>IF(N39="","", IF(OR(N39="Non", P39="Non"), "Non conforme","Conforme"))</f>
        <v/>
      </c>
      <c r="S39" s="257"/>
      <c r="T39" s="296"/>
      <c r="U39" s="294"/>
      <c r="V39" s="272"/>
      <c r="W39" s="272"/>
      <c r="X39" s="272"/>
      <c r="Y39" s="272"/>
      <c r="Z39" s="272"/>
      <c r="AA39" s="272"/>
      <c r="AB39" s="272"/>
      <c r="AC39" s="272"/>
      <c r="AD39" s="272"/>
      <c r="AE39" s="272"/>
      <c r="AF39" s="272"/>
      <c r="AG39" s="34" t="s">
        <v>392</v>
      </c>
      <c r="AN39" s="34" t="s">
        <v>399</v>
      </c>
      <c r="AQ39" s="34" t="s">
        <v>400</v>
      </c>
      <c r="AS39" s="272"/>
      <c r="AT39" s="272"/>
      <c r="AU39" s="272"/>
      <c r="AV39" s="272"/>
      <c r="AW39" s="272"/>
      <c r="AX39" s="272"/>
      <c r="AY39" s="272"/>
      <c r="AZ39" s="272"/>
      <c r="BA39" s="272"/>
      <c r="BB39" s="272"/>
    </row>
    <row r="40" spans="1:54" ht="27.75" customHeight="1">
      <c r="A40" s="1769" t="s">
        <v>607</v>
      </c>
      <c r="B40" s="1770"/>
      <c r="C40" s="2368"/>
      <c r="D40" s="2368"/>
      <c r="E40" s="2368"/>
      <c r="F40" s="2368"/>
      <c r="G40" s="2368"/>
      <c r="H40" s="2368"/>
      <c r="I40" s="2368"/>
      <c r="J40" s="2368"/>
      <c r="K40" s="2368"/>
      <c r="L40" s="2368"/>
      <c r="M40" s="2368"/>
      <c r="N40" s="2350"/>
      <c r="O40" s="2351"/>
      <c r="P40" s="2351"/>
      <c r="Q40" s="2351"/>
      <c r="R40" s="2351"/>
      <c r="S40" s="290"/>
      <c r="T40" s="290"/>
      <c r="U40" s="290"/>
      <c r="V40" s="272"/>
      <c r="W40" s="272"/>
      <c r="X40" s="272"/>
      <c r="Y40" s="272"/>
      <c r="Z40" s="272"/>
      <c r="AA40" s="272"/>
      <c r="AB40" s="272"/>
      <c r="AC40" s="272"/>
      <c r="AD40" s="272"/>
      <c r="AE40" s="272"/>
      <c r="AF40" s="272"/>
      <c r="AG40" s="34" t="s">
        <v>390</v>
      </c>
      <c r="AN40" s="34" t="s">
        <v>390</v>
      </c>
      <c r="AQ40" s="34" t="s">
        <v>401</v>
      </c>
      <c r="AS40" s="272"/>
      <c r="AT40" s="272"/>
      <c r="AU40" s="272"/>
      <c r="AV40" s="272"/>
      <c r="AW40" s="272"/>
      <c r="AX40" s="272"/>
      <c r="AY40" s="272"/>
      <c r="AZ40" s="272"/>
      <c r="BA40" s="272"/>
      <c r="BB40" s="272"/>
    </row>
    <row r="41" spans="1:54" ht="26.25" customHeight="1">
      <c r="A41" s="1769" t="s">
        <v>738</v>
      </c>
      <c r="B41" s="1770"/>
      <c r="C41" s="2369"/>
      <c r="D41" s="2369"/>
      <c r="E41" s="2369"/>
      <c r="F41" s="2369"/>
      <c r="G41" s="2369"/>
      <c r="H41" s="2369"/>
      <c r="I41" s="2369"/>
      <c r="J41" s="2369"/>
      <c r="K41" s="2369"/>
      <c r="L41" s="2369"/>
      <c r="M41" s="2369"/>
      <c r="N41" s="1748"/>
      <c r="O41" s="1749"/>
      <c r="P41" s="1749"/>
      <c r="Q41" s="1749"/>
      <c r="R41" s="1749"/>
      <c r="S41" s="290"/>
      <c r="T41" s="290"/>
      <c r="U41" s="290"/>
      <c r="V41" s="272"/>
      <c r="W41" s="272"/>
      <c r="X41" s="272"/>
      <c r="Y41" s="272"/>
      <c r="Z41" s="272"/>
      <c r="AA41" s="272"/>
      <c r="AB41" s="272"/>
      <c r="AC41" s="272"/>
      <c r="AD41" s="272"/>
      <c r="AE41" s="272"/>
      <c r="AF41" s="272"/>
      <c r="AQ41" s="34" t="s">
        <v>390</v>
      </c>
      <c r="AS41" s="272"/>
      <c r="AT41" s="272"/>
      <c r="AU41" s="272"/>
      <c r="AV41" s="272"/>
      <c r="AW41" s="272"/>
      <c r="AX41" s="272"/>
      <c r="AY41" s="272"/>
      <c r="AZ41" s="272"/>
      <c r="BA41" s="272"/>
      <c r="BB41" s="272"/>
    </row>
    <row r="42" spans="1:54" ht="37.5" customHeight="1">
      <c r="A42" s="224"/>
      <c r="B42" s="224"/>
      <c r="C42" s="219"/>
      <c r="D42" s="219"/>
      <c r="E42" s="219"/>
      <c r="F42" s="219"/>
      <c r="G42" s="219"/>
      <c r="H42" s="219"/>
      <c r="I42" s="219"/>
      <c r="J42" s="219"/>
      <c r="K42" s="724"/>
      <c r="L42" s="724"/>
      <c r="M42" s="724"/>
      <c r="N42" s="724"/>
      <c r="O42" s="724"/>
      <c r="P42" s="724"/>
      <c r="Q42" s="219"/>
      <c r="R42" s="724"/>
      <c r="S42" s="724"/>
      <c r="T42" s="724"/>
      <c r="U42" s="8"/>
      <c r="V42" s="272"/>
      <c r="W42" s="272"/>
      <c r="X42" s="272"/>
      <c r="Y42" s="272"/>
      <c r="Z42" s="272"/>
      <c r="AA42" s="272"/>
      <c r="AB42" s="272"/>
      <c r="AC42" s="272"/>
      <c r="AD42" s="272"/>
      <c r="AE42" s="272"/>
      <c r="AF42" s="272"/>
      <c r="AN42" s="34" t="s">
        <v>70</v>
      </c>
      <c r="AS42" s="272"/>
      <c r="AT42" s="272"/>
      <c r="AU42" s="272"/>
      <c r="AV42" s="272"/>
      <c r="AW42" s="272"/>
      <c r="AX42" s="272"/>
      <c r="AY42" s="272"/>
      <c r="AZ42" s="272"/>
      <c r="BA42" s="272"/>
      <c r="BB42" s="272"/>
    </row>
    <row r="43" spans="1:54" ht="37.5" customHeight="1">
      <c r="A43" s="2157" t="s">
        <v>987</v>
      </c>
      <c r="B43" s="2157"/>
      <c r="C43" s="2157"/>
      <c r="D43" s="2157"/>
      <c r="E43" s="2157"/>
      <c r="F43" s="2157"/>
      <c r="G43" s="2157"/>
      <c r="H43" s="2157"/>
      <c r="I43" s="2157"/>
      <c r="J43" s="2157"/>
      <c r="K43" s="2157"/>
      <c r="L43" s="2157"/>
      <c r="M43" s="2157"/>
      <c r="N43" s="2157"/>
      <c r="O43" s="2157"/>
      <c r="P43" s="2157"/>
      <c r="Q43" s="2157"/>
      <c r="R43" s="2157"/>
      <c r="S43" s="2370"/>
      <c r="T43" s="2370"/>
      <c r="U43" s="301"/>
      <c r="V43" s="272"/>
      <c r="W43" s="272"/>
      <c r="X43" s="272"/>
      <c r="Y43" s="272"/>
      <c r="Z43" s="272"/>
      <c r="AA43" s="272"/>
      <c r="AB43" s="272"/>
      <c r="AC43" s="272"/>
      <c r="AD43" s="272"/>
      <c r="AE43" s="272"/>
      <c r="AF43" s="272"/>
      <c r="AN43" s="34" t="s">
        <v>402</v>
      </c>
      <c r="AQ43" s="34"/>
      <c r="AS43" s="272"/>
      <c r="AT43" s="272"/>
      <c r="AU43" s="272"/>
      <c r="AV43" s="272"/>
      <c r="AW43" s="272"/>
      <c r="AX43" s="272"/>
      <c r="AY43" s="272"/>
      <c r="AZ43" s="272"/>
      <c r="BA43" s="272"/>
      <c r="BB43" s="272"/>
    </row>
    <row r="44" spans="1:54" s="8" customFormat="1" ht="6" hidden="1" customHeight="1">
      <c r="A44" s="643"/>
      <c r="B44" s="295"/>
      <c r="C44" s="295"/>
      <c r="D44" s="295"/>
      <c r="E44" s="295"/>
      <c r="F44" s="295"/>
      <c r="G44" s="295"/>
      <c r="H44" s="295"/>
      <c r="I44" s="295"/>
      <c r="J44" s="295"/>
      <c r="K44" s="295"/>
      <c r="L44" s="295"/>
      <c r="M44" s="295"/>
      <c r="N44" s="295"/>
      <c r="O44" s="295"/>
      <c r="P44" s="295"/>
      <c r="Q44" s="295"/>
      <c r="R44" s="295"/>
      <c r="S44" s="295"/>
      <c r="T44" s="295"/>
      <c r="U44" s="295"/>
      <c r="V44" s="272"/>
      <c r="W44" s="272"/>
      <c r="X44" s="272"/>
      <c r="Y44" s="272"/>
      <c r="Z44" s="272"/>
      <c r="AA44" s="272"/>
      <c r="AB44" s="272"/>
      <c r="AC44" s="272"/>
      <c r="AD44" s="272"/>
      <c r="AE44" s="272"/>
      <c r="AF44" s="272"/>
      <c r="AG44" s="6"/>
      <c r="AH44" s="6"/>
      <c r="AI44" s="6"/>
      <c r="AJ44" s="6"/>
      <c r="AK44" s="6"/>
      <c r="AL44" s="6"/>
      <c r="AM44" s="6"/>
      <c r="AN44" s="34" t="s">
        <v>390</v>
      </c>
      <c r="AO44" s="6"/>
      <c r="AP44" s="6"/>
      <c r="AQ44" s="6"/>
      <c r="AR44" s="6"/>
      <c r="AS44" s="272"/>
      <c r="AT44" s="272"/>
      <c r="AU44" s="272"/>
      <c r="AV44" s="272"/>
      <c r="AW44" s="272"/>
      <c r="AX44" s="272"/>
      <c r="AY44" s="272"/>
      <c r="AZ44" s="272"/>
      <c r="BA44" s="272"/>
      <c r="BB44" s="272"/>
    </row>
    <row r="45" spans="1:54" ht="33" customHeight="1">
      <c r="A45" s="2371"/>
      <c r="B45" s="2371"/>
      <c r="C45" s="2156" t="s">
        <v>96</v>
      </c>
      <c r="D45" s="2156"/>
      <c r="E45" s="2156"/>
      <c r="F45" s="2156"/>
      <c r="G45" s="2156"/>
      <c r="H45" s="2156"/>
      <c r="I45" s="2156"/>
      <c r="J45" s="2156"/>
      <c r="K45" s="2156"/>
      <c r="L45" s="2156"/>
      <c r="M45" s="2156"/>
      <c r="N45" s="2156"/>
      <c r="O45" s="2156"/>
      <c r="P45" s="2156"/>
      <c r="Q45" s="2156"/>
      <c r="R45" s="2156"/>
      <c r="S45" s="288"/>
      <c r="T45" s="288"/>
      <c r="U45" s="725"/>
      <c r="V45" s="272"/>
      <c r="W45" s="272"/>
      <c r="X45" s="272"/>
      <c r="Y45" s="272"/>
      <c r="Z45" s="272"/>
      <c r="AA45" s="272"/>
      <c r="AB45" s="272"/>
      <c r="AC45" s="272"/>
      <c r="AD45" s="272"/>
      <c r="AE45" s="272"/>
      <c r="AF45" s="272"/>
      <c r="AQ45" s="34" t="s">
        <v>70</v>
      </c>
      <c r="AS45" s="272"/>
      <c r="AT45" s="272"/>
      <c r="AU45" s="272"/>
      <c r="AV45" s="272"/>
      <c r="AW45" s="272"/>
      <c r="AX45" s="272"/>
      <c r="AY45" s="272"/>
      <c r="AZ45" s="272"/>
      <c r="BA45" s="272"/>
      <c r="BB45" s="272"/>
    </row>
    <row r="46" spans="1:54" ht="26.25" customHeight="1">
      <c r="A46" s="2371"/>
      <c r="B46" s="2372"/>
      <c r="C46" s="2373" t="s">
        <v>97</v>
      </c>
      <c r="D46" s="2373"/>
      <c r="E46" s="2118"/>
      <c r="F46" s="2118"/>
      <c r="G46" s="2118"/>
      <c r="H46" s="2118"/>
      <c r="I46" s="2118"/>
      <c r="J46" s="2118"/>
      <c r="K46" s="2118"/>
      <c r="L46" s="2118"/>
      <c r="M46" s="2374" t="s">
        <v>3</v>
      </c>
      <c r="N46" s="2310"/>
      <c r="O46" s="2310"/>
      <c r="P46" s="2310"/>
      <c r="Q46" s="2310"/>
      <c r="R46" s="2375"/>
      <c r="S46" s="297"/>
      <c r="T46" s="297"/>
      <c r="U46" s="725"/>
      <c r="V46" s="272"/>
      <c r="W46" s="272"/>
      <c r="X46" s="272"/>
      <c r="Y46" s="272"/>
      <c r="Z46" s="272"/>
      <c r="AA46" s="272"/>
      <c r="AB46" s="272"/>
      <c r="AC46" s="272"/>
      <c r="AD46" s="272"/>
      <c r="AE46" s="272"/>
      <c r="AF46" s="272"/>
      <c r="AG46" s="272"/>
      <c r="AH46" s="272"/>
      <c r="AI46" s="272"/>
      <c r="AJ46" s="272"/>
      <c r="AK46" s="272"/>
      <c r="AL46" s="272"/>
      <c r="AM46" s="272"/>
      <c r="AN46" s="272"/>
      <c r="AO46" s="272"/>
      <c r="AP46" s="272"/>
      <c r="AQ46" s="272" t="s">
        <v>403</v>
      </c>
      <c r="AR46" s="272"/>
      <c r="AS46" s="272"/>
      <c r="AT46" s="272"/>
      <c r="AU46" s="272"/>
      <c r="AV46" s="272"/>
      <c r="AW46" s="272"/>
      <c r="AX46" s="272"/>
      <c r="AY46" s="272"/>
      <c r="AZ46" s="272"/>
      <c r="BA46" s="272"/>
      <c r="BB46" s="272"/>
    </row>
    <row r="47" spans="1:54" s="8" customFormat="1" ht="61.5" customHeight="1">
      <c r="A47" s="2156" t="s">
        <v>98</v>
      </c>
      <c r="B47" s="2344"/>
      <c r="C47" s="2013" t="s">
        <v>295</v>
      </c>
      <c r="D47" s="2013"/>
      <c r="E47" s="2071"/>
      <c r="F47" s="2071"/>
      <c r="G47" s="2071"/>
      <c r="H47" s="2071"/>
      <c r="I47" s="2071"/>
      <c r="J47" s="2071"/>
      <c r="K47" s="2071"/>
      <c r="L47" s="2071"/>
      <c r="M47" s="2013" t="s">
        <v>1044</v>
      </c>
      <c r="N47" s="2013"/>
      <c r="O47" s="2013" t="s">
        <v>1045</v>
      </c>
      <c r="P47" s="2013"/>
      <c r="Q47" s="2376" t="s">
        <v>479</v>
      </c>
      <c r="R47" s="2013"/>
      <c r="S47" s="2377" t="s">
        <v>478</v>
      </c>
      <c r="T47" s="2377"/>
      <c r="U47" s="725"/>
      <c r="V47" s="272"/>
      <c r="W47" s="272"/>
      <c r="X47" s="272"/>
      <c r="Y47" s="272"/>
      <c r="Z47" s="272"/>
      <c r="AA47" s="272"/>
      <c r="AB47" s="272"/>
      <c r="AC47" s="272"/>
      <c r="AD47" s="272"/>
      <c r="AE47" s="272"/>
      <c r="AF47" s="272"/>
      <c r="AG47" s="272"/>
      <c r="AH47" s="272"/>
      <c r="AI47" s="272"/>
      <c r="AJ47" s="272"/>
      <c r="AK47" s="272"/>
      <c r="AL47" s="272"/>
      <c r="AM47" s="272"/>
      <c r="AN47" s="272"/>
      <c r="AO47" s="272"/>
      <c r="AP47" s="272"/>
      <c r="AQ47" s="272" t="s">
        <v>404</v>
      </c>
      <c r="AR47" s="272"/>
      <c r="AS47" s="272"/>
      <c r="AT47" s="272"/>
      <c r="AU47" s="272"/>
      <c r="AV47" s="272"/>
      <c r="AW47" s="272"/>
      <c r="AX47" s="272"/>
      <c r="AY47" s="272"/>
      <c r="AZ47" s="272"/>
      <c r="BA47" s="272"/>
      <c r="BB47" s="272"/>
    </row>
    <row r="48" spans="1:54" ht="56.25" customHeight="1">
      <c r="A48" s="2156"/>
      <c r="B48" s="2344"/>
      <c r="C48" s="2312" t="s">
        <v>910</v>
      </c>
      <c r="D48" s="2312"/>
      <c r="E48" s="2312" t="s">
        <v>911</v>
      </c>
      <c r="F48" s="2312"/>
      <c r="G48" s="2312" t="s">
        <v>912</v>
      </c>
      <c r="H48" s="2312"/>
      <c r="I48" s="2312" t="s">
        <v>913</v>
      </c>
      <c r="J48" s="2312"/>
      <c r="K48" s="2312" t="s">
        <v>914</v>
      </c>
      <c r="L48" s="2312"/>
      <c r="M48" s="731" t="s">
        <v>411</v>
      </c>
      <c r="N48" s="731" t="s">
        <v>3</v>
      </c>
      <c r="O48" s="731" t="s">
        <v>465</v>
      </c>
      <c r="P48" s="731" t="s">
        <v>3</v>
      </c>
      <c r="Q48" s="731" t="s">
        <v>480</v>
      </c>
      <c r="R48" s="732" t="s">
        <v>3</v>
      </c>
      <c r="S48" s="298"/>
      <c r="T48" s="298"/>
      <c r="U48" s="725"/>
      <c r="V48" s="272"/>
      <c r="W48" s="272"/>
      <c r="X48" s="272"/>
      <c r="Y48" s="272"/>
      <c r="Z48" s="272"/>
      <c r="AA48" s="272"/>
      <c r="AB48" s="272"/>
      <c r="AC48" s="272"/>
      <c r="AD48" s="272"/>
      <c r="AE48" s="272"/>
      <c r="AF48" s="272"/>
      <c r="AG48" s="272"/>
      <c r="AH48" s="272"/>
      <c r="AI48" s="272"/>
      <c r="AJ48" s="272"/>
      <c r="AK48" s="272"/>
      <c r="AL48" s="272"/>
      <c r="AM48" s="272"/>
      <c r="AN48" s="272"/>
      <c r="AO48" s="272"/>
      <c r="AP48" s="272"/>
      <c r="AQ48" s="272" t="s">
        <v>390</v>
      </c>
      <c r="AR48" s="272"/>
      <c r="AS48" s="272"/>
      <c r="AT48" s="272"/>
      <c r="AU48" s="272"/>
      <c r="AV48" s="272"/>
      <c r="AW48" s="272"/>
      <c r="AX48" s="272"/>
      <c r="AY48" s="272"/>
      <c r="AZ48" s="272"/>
      <c r="BA48" s="272"/>
      <c r="BB48" s="272"/>
    </row>
    <row r="49" spans="1:54" ht="42" customHeight="1">
      <c r="A49" s="2339" t="s">
        <v>85</v>
      </c>
      <c r="B49" s="2340"/>
      <c r="C49" s="2378"/>
      <c r="D49" s="2378"/>
      <c r="E49" s="2378"/>
      <c r="F49" s="2378"/>
      <c r="G49" s="2378"/>
      <c r="H49" s="2378"/>
      <c r="I49" s="2378"/>
      <c r="J49" s="2378"/>
      <c r="K49" s="2378"/>
      <c r="L49" s="2378"/>
      <c r="M49" s="663" t="str">
        <f>IF(C49="","",MAX(ABS(MAX(C49:L49)-AVERAGE(C49:L49))/AVERAGE(C49:L49), ABS(MIN(C49:L49)-AVERAGE(C49:L49))/AVERAGE(C49:L49)))</f>
        <v/>
      </c>
      <c r="N49" s="659" t="str">
        <f>IF(M49="","",IF(M49&lt;=15%,"Conforme","Non conforme"))</f>
        <v/>
      </c>
      <c r="O49" s="660" t="str">
        <f>IF(C49="","",MAX(ABS(MAX(C49:L49)-G49)/G49, ABS(MIN(C49:L49)-G49)/G49))</f>
        <v/>
      </c>
      <c r="P49" s="661" t="str">
        <f>IF(O49="","",IF(O49&lt;=15%,"Conforme","Non conforme"))</f>
        <v/>
      </c>
      <c r="Q49" s="660" t="str">
        <f>IF(C49="","",(2*(MAX(C49:L49)-MIN(C49:L49))/(MAX(C49:L49)+MIN(C49:L49))))</f>
        <v/>
      </c>
      <c r="R49" s="662" t="str">
        <f>IF(Q49="","",IF(Q49&lt;=30%,"Conforme","Non conforme"))</f>
        <v/>
      </c>
      <c r="S49" s="259"/>
      <c r="T49" s="299"/>
      <c r="U49" s="725"/>
      <c r="V49" s="272"/>
      <c r="W49" s="272"/>
      <c r="X49" s="272"/>
      <c r="Y49" s="272"/>
      <c r="Z49" s="272"/>
      <c r="AA49" s="272"/>
      <c r="AB49" s="272"/>
      <c r="AC49" s="272"/>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row>
    <row r="50" spans="1:54" ht="48.75" customHeight="1">
      <c r="A50" s="2339" t="s">
        <v>86</v>
      </c>
      <c r="B50" s="2340"/>
      <c r="C50" s="2378"/>
      <c r="D50" s="2378"/>
      <c r="E50" s="2378"/>
      <c r="F50" s="2378"/>
      <c r="G50" s="2378"/>
      <c r="H50" s="2378"/>
      <c r="I50" s="2378"/>
      <c r="J50" s="2378"/>
      <c r="K50" s="2378"/>
      <c r="L50" s="2378"/>
      <c r="M50" s="663" t="str">
        <f>IF(C50="","",MAX(ABS(MAX(C50:L50)-AVERAGE(C50:L50))/AVERAGE(C50:L50), ABS(MIN(C50:L50)-AVERAGE(C50:L50))/AVERAGE(C50:L50)))</f>
        <v/>
      </c>
      <c r="N50" s="659" t="str">
        <f>IF(M50="","",IF(M50&lt;=15%,"Conforme","Non conforme"))</f>
        <v/>
      </c>
      <c r="O50" s="660" t="str">
        <f>IF(C50="","",MAX(ABS(MAX(C50:L50)-G50)/G50, ABS(MIN(C50:L50)-G50)/G50))</f>
        <v/>
      </c>
      <c r="P50" s="661" t="str">
        <f>IF(O50="","",IF(O50&lt;=15%,"Conforme","Non conforme"))</f>
        <v/>
      </c>
      <c r="Q50" s="660" t="str">
        <f>IF(C50="","",(2*(MAX(C50:L50)-MIN(C50:L50))/(MAX(C50:L50)+MIN(C50:L50))))</f>
        <v/>
      </c>
      <c r="R50" s="662" t="str">
        <f>IF(Q50="","",IF(Q50&lt;=30%,"Conforme","Non conforme"))</f>
        <v/>
      </c>
      <c r="S50" s="259"/>
      <c r="T50" s="299"/>
      <c r="U50" s="725"/>
      <c r="V50" s="272"/>
      <c r="W50" s="272"/>
      <c r="X50" s="272"/>
      <c r="Y50" s="272"/>
      <c r="Z50" s="272"/>
      <c r="AA50" s="272"/>
      <c r="AB50" s="272"/>
      <c r="AC50" s="272"/>
      <c r="AD50" s="272"/>
      <c r="AE50" s="272"/>
      <c r="AF50" s="272"/>
      <c r="AG50" s="272"/>
      <c r="AH50" s="272"/>
      <c r="AI50" s="272"/>
      <c r="AJ50" s="272"/>
      <c r="AK50" s="272"/>
      <c r="AL50" s="272"/>
      <c r="AM50" s="272"/>
      <c r="AN50" s="272"/>
      <c r="AO50" s="272"/>
      <c r="AP50" s="272"/>
      <c r="AQ50" s="272"/>
      <c r="AR50" s="272"/>
      <c r="AS50" s="272"/>
      <c r="AT50" s="272"/>
      <c r="AU50" s="272"/>
      <c r="AV50" s="272"/>
      <c r="AW50" s="272"/>
      <c r="AX50" s="272"/>
      <c r="AY50" s="272"/>
      <c r="AZ50" s="272"/>
      <c r="BA50" s="272"/>
      <c r="BB50" s="272"/>
    </row>
    <row r="51" spans="1:54" ht="35.25" customHeight="1">
      <c r="A51" s="2339" t="s">
        <v>607</v>
      </c>
      <c r="B51" s="2340"/>
      <c r="C51" s="2379"/>
      <c r="D51" s="2379"/>
      <c r="E51" s="2379"/>
      <c r="F51" s="2379"/>
      <c r="G51" s="2379"/>
      <c r="H51" s="2379"/>
      <c r="I51" s="2379"/>
      <c r="J51" s="2379"/>
      <c r="K51" s="2379"/>
      <c r="L51" s="2379"/>
      <c r="M51" s="2379"/>
      <c r="N51" s="2379"/>
      <c r="O51" s="2379"/>
      <c r="P51" s="2379"/>
      <c r="Q51" s="2379"/>
      <c r="R51" s="2187"/>
      <c r="S51" s="300"/>
      <c r="T51" s="300"/>
      <c r="U51" s="300"/>
      <c r="V51" s="272"/>
      <c r="W51" s="272"/>
      <c r="X51" s="272"/>
      <c r="Y51" s="272"/>
      <c r="Z51" s="272"/>
      <c r="AA51" s="272"/>
      <c r="AB51" s="272"/>
      <c r="AC51" s="272"/>
      <c r="AD51" s="272"/>
      <c r="AE51" s="272"/>
      <c r="AF51" s="272"/>
      <c r="AG51" s="272"/>
      <c r="AH51" s="272"/>
      <c r="AI51" s="272"/>
      <c r="AJ51" s="272"/>
      <c r="AK51" s="272"/>
      <c r="AL51" s="272"/>
      <c r="AM51" s="272"/>
      <c r="AN51" s="272"/>
      <c r="AO51" s="272"/>
      <c r="AP51" s="272"/>
      <c r="AQ51" s="272"/>
      <c r="AR51" s="272"/>
      <c r="AS51" s="272"/>
      <c r="AT51" s="272"/>
      <c r="AU51" s="272"/>
      <c r="AV51" s="272"/>
      <c r="AW51" s="272"/>
      <c r="AX51" s="272"/>
      <c r="AY51" s="272"/>
      <c r="AZ51" s="272"/>
      <c r="BA51" s="272"/>
      <c r="BB51" s="272"/>
    </row>
    <row r="52" spans="1:54" ht="30.75" customHeight="1">
      <c r="A52" s="2339" t="s">
        <v>738</v>
      </c>
      <c r="B52" s="2340"/>
      <c r="C52" s="2126"/>
      <c r="D52" s="2127"/>
      <c r="E52" s="2127"/>
      <c r="F52" s="2127"/>
      <c r="G52" s="2127"/>
      <c r="H52" s="2127"/>
      <c r="I52" s="2127"/>
      <c r="J52" s="2127"/>
      <c r="K52" s="2127"/>
      <c r="L52" s="2127"/>
      <c r="M52" s="2127"/>
      <c r="N52" s="2127"/>
      <c r="O52" s="2127"/>
      <c r="P52" s="2127"/>
      <c r="Q52" s="2127"/>
      <c r="R52" s="2127"/>
      <c r="S52" s="300"/>
      <c r="T52" s="300"/>
      <c r="U52" s="300"/>
      <c r="V52" s="272"/>
      <c r="W52" s="272"/>
      <c r="X52" s="272"/>
      <c r="Y52" s="272"/>
      <c r="Z52" s="272"/>
      <c r="AA52" s="272"/>
      <c r="AB52" s="272"/>
      <c r="AC52" s="272"/>
      <c r="AD52" s="272"/>
      <c r="AE52" s="272"/>
      <c r="AF52" s="272"/>
      <c r="AG52" s="272"/>
      <c r="AH52" s="272"/>
      <c r="AI52" s="272"/>
      <c r="AJ52" s="272"/>
      <c r="AK52" s="272"/>
      <c r="AL52" s="272"/>
      <c r="AM52" s="272"/>
      <c r="AN52" s="272"/>
      <c r="AO52" s="272"/>
      <c r="AP52" s="272"/>
      <c r="AQ52" s="272"/>
      <c r="AR52" s="272"/>
      <c r="AS52" s="272"/>
      <c r="AT52" s="272"/>
      <c r="AU52" s="272"/>
      <c r="AV52" s="272"/>
      <c r="AW52" s="272"/>
      <c r="AX52" s="272"/>
      <c r="AY52" s="272"/>
      <c r="AZ52" s="272"/>
      <c r="BA52" s="272"/>
      <c r="BB52" s="272"/>
    </row>
    <row r="53" spans="1:54" ht="32.25" customHeight="1">
      <c r="A53" s="261"/>
      <c r="B53" s="262"/>
      <c r="C53" s="260"/>
      <c r="D53" s="260"/>
      <c r="E53" s="260"/>
      <c r="F53" s="260"/>
      <c r="G53" s="260"/>
      <c r="H53" s="260"/>
      <c r="I53" s="260"/>
      <c r="J53" s="260"/>
      <c r="K53" s="260"/>
      <c r="L53" s="260"/>
      <c r="M53" s="258"/>
      <c r="N53" s="258"/>
      <c r="O53" s="258"/>
      <c r="P53" s="257"/>
      <c r="Q53" s="259"/>
      <c r="R53" s="257"/>
      <c r="S53" s="257"/>
      <c r="T53" s="259"/>
      <c r="U53" s="257"/>
      <c r="V53" s="272"/>
      <c r="W53" s="272"/>
      <c r="X53" s="272"/>
      <c r="Y53" s="27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row>
    <row r="54" spans="1:54" ht="37.5" customHeight="1">
      <c r="A54" s="2371"/>
      <c r="B54" s="2372"/>
      <c r="C54" s="2156" t="s">
        <v>412</v>
      </c>
      <c r="D54" s="2156"/>
      <c r="E54" s="2156"/>
      <c r="F54" s="2156"/>
      <c r="G54" s="2156"/>
      <c r="H54" s="2156"/>
      <c r="I54" s="2156"/>
      <c r="J54" s="2156"/>
      <c r="K54" s="2156"/>
      <c r="L54" s="2156"/>
      <c r="M54" s="2156"/>
      <c r="N54" s="2156"/>
      <c r="O54" s="2156"/>
      <c r="P54" s="2156"/>
      <c r="Q54" s="2156"/>
      <c r="R54" s="2156"/>
      <c r="S54" s="725"/>
      <c r="T54" s="725"/>
      <c r="U54" s="725"/>
      <c r="V54" s="272"/>
      <c r="W54" s="272"/>
      <c r="X54" s="272"/>
      <c r="Y54" s="272"/>
      <c r="Z54" s="272"/>
      <c r="AA54" s="272"/>
      <c r="AB54" s="272"/>
      <c r="AC54" s="272"/>
      <c r="AD54" s="272"/>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272"/>
    </row>
    <row r="55" spans="1:54" ht="37.5" customHeight="1">
      <c r="A55" s="2371"/>
      <c r="B55" s="2372"/>
      <c r="C55" s="2373" t="s">
        <v>97</v>
      </c>
      <c r="D55" s="2373"/>
      <c r="E55" s="2118"/>
      <c r="F55" s="2118"/>
      <c r="G55" s="2118"/>
      <c r="H55" s="2118"/>
      <c r="I55" s="2118"/>
      <c r="J55" s="2118"/>
      <c r="K55" s="2118"/>
      <c r="L55" s="2118"/>
      <c r="M55" s="2373" t="s">
        <v>3</v>
      </c>
      <c r="N55" s="2373"/>
      <c r="O55" s="2373"/>
      <c r="P55" s="2373"/>
      <c r="Q55" s="2373"/>
      <c r="R55" s="2373"/>
      <c r="S55" s="297"/>
      <c r="T55" s="297"/>
      <c r="U55" s="297"/>
      <c r="V55" s="272"/>
      <c r="W55" s="272"/>
      <c r="X55" s="272"/>
      <c r="Y55" s="272"/>
      <c r="Z55" s="272"/>
      <c r="AA55" s="272"/>
      <c r="AB55" s="272"/>
      <c r="AC55" s="272"/>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row>
    <row r="56" spans="1:54" s="8" customFormat="1" ht="51" customHeight="1">
      <c r="A56" s="2156" t="s">
        <v>98</v>
      </c>
      <c r="B56" s="2344"/>
      <c r="C56" s="2013" t="s">
        <v>295</v>
      </c>
      <c r="D56" s="2013"/>
      <c r="E56" s="2071"/>
      <c r="F56" s="2071"/>
      <c r="G56" s="2071"/>
      <c r="H56" s="2071"/>
      <c r="I56" s="2071"/>
      <c r="J56" s="2071"/>
      <c r="K56" s="2071"/>
      <c r="L56" s="2071"/>
      <c r="M56" s="2013" t="s">
        <v>909</v>
      </c>
      <c r="N56" s="2013"/>
      <c r="O56" s="2013" t="s">
        <v>988</v>
      </c>
      <c r="P56" s="2013"/>
      <c r="Q56" s="2013" t="s">
        <v>479</v>
      </c>
      <c r="R56" s="2013"/>
      <c r="S56" s="644" t="s">
        <v>478</v>
      </c>
      <c r="T56" s="302"/>
      <c r="U56" s="302"/>
      <c r="V56" s="272"/>
      <c r="W56" s="272"/>
      <c r="X56" s="272"/>
      <c r="Y56" s="272"/>
      <c r="Z56" s="272"/>
      <c r="AA56" s="272"/>
      <c r="AB56" s="272"/>
      <c r="AC56" s="272"/>
      <c r="AD56" s="272"/>
      <c r="AE56" s="272"/>
      <c r="AF56" s="272"/>
      <c r="AG56" s="272"/>
      <c r="AH56" s="272"/>
      <c r="AI56" s="272"/>
      <c r="AJ56" s="272"/>
      <c r="AK56" s="272"/>
      <c r="AL56" s="272"/>
      <c r="AM56" s="272"/>
      <c r="AN56" s="272"/>
      <c r="AO56" s="272"/>
      <c r="AP56" s="272"/>
      <c r="AQ56" s="272"/>
      <c r="AR56" s="272"/>
      <c r="AS56" s="272"/>
      <c r="AT56" s="272"/>
      <c r="AU56" s="272"/>
      <c r="AV56" s="272"/>
      <c r="AW56" s="272"/>
      <c r="AX56" s="272"/>
      <c r="AY56" s="272"/>
      <c r="AZ56" s="272"/>
      <c r="BA56" s="272"/>
      <c r="BB56" s="272"/>
    </row>
    <row r="57" spans="1:54" ht="39" customHeight="1">
      <c r="A57" s="2156"/>
      <c r="B57" s="2344"/>
      <c r="C57" s="2312" t="s">
        <v>910</v>
      </c>
      <c r="D57" s="2312"/>
      <c r="E57" s="2312" t="s">
        <v>911</v>
      </c>
      <c r="F57" s="2312"/>
      <c r="G57" s="2312" t="s">
        <v>912</v>
      </c>
      <c r="H57" s="2312"/>
      <c r="I57" s="2312" t="s">
        <v>913</v>
      </c>
      <c r="J57" s="2312"/>
      <c r="K57" s="2312" t="s">
        <v>914</v>
      </c>
      <c r="L57" s="2312"/>
      <c r="M57" s="731" t="s">
        <v>411</v>
      </c>
      <c r="N57" s="731" t="s">
        <v>3</v>
      </c>
      <c r="O57" s="731" t="s">
        <v>465</v>
      </c>
      <c r="P57" s="731" t="s">
        <v>3</v>
      </c>
      <c r="Q57" s="731" t="s">
        <v>480</v>
      </c>
      <c r="R57" s="732" t="s">
        <v>3</v>
      </c>
      <c r="S57" s="298"/>
      <c r="T57" s="302"/>
      <c r="U57" s="302"/>
      <c r="V57" s="272"/>
      <c r="W57" s="272"/>
      <c r="X57" s="272"/>
      <c r="Y57" s="272"/>
      <c r="Z57" s="272"/>
      <c r="AA57" s="272"/>
      <c r="AB57" s="272"/>
      <c r="AC57" s="272"/>
      <c r="AD57" s="272"/>
      <c r="AE57" s="272"/>
      <c r="AF57" s="272"/>
      <c r="AG57" s="272"/>
      <c r="AH57" s="272"/>
      <c r="AI57" s="272"/>
      <c r="AJ57" s="272"/>
      <c r="AK57" s="272"/>
      <c r="AL57" s="272"/>
      <c r="AM57" s="272"/>
      <c r="AN57" s="272"/>
      <c r="AO57" s="272"/>
      <c r="AP57" s="272"/>
      <c r="AQ57" s="272"/>
      <c r="AR57" s="272"/>
      <c r="AS57" s="272"/>
      <c r="AT57" s="272"/>
      <c r="AU57" s="272"/>
      <c r="AV57" s="272"/>
      <c r="AW57" s="272"/>
      <c r="AX57" s="272"/>
      <c r="AY57" s="272"/>
      <c r="AZ57" s="272"/>
      <c r="BA57" s="272"/>
      <c r="BB57" s="272"/>
    </row>
    <row r="58" spans="1:54" ht="40.5" customHeight="1">
      <c r="A58" s="2339" t="s">
        <v>85</v>
      </c>
      <c r="B58" s="2340"/>
      <c r="C58" s="2380"/>
      <c r="D58" s="2381"/>
      <c r="E58" s="2380"/>
      <c r="F58" s="2381"/>
      <c r="G58" s="2380"/>
      <c r="H58" s="2381"/>
      <c r="I58" s="2380"/>
      <c r="J58" s="2381"/>
      <c r="K58" s="2380"/>
      <c r="L58" s="2381"/>
      <c r="M58" s="660" t="str">
        <f>IF(C58="","",MAX(ABS(MAX(C58:L58)-AVERAGE(C58:L58))/AVERAGE(C58:L58), ABS(MIN(C58:L58)-AVERAGE(C58:L58))/AVERAGE(C58:L58)))</f>
        <v/>
      </c>
      <c r="N58" s="659" t="str">
        <f>IF(M58="","",IF(M58&lt;=15%,"Conforme","Non conforme"))</f>
        <v/>
      </c>
      <c r="O58" s="660" t="str">
        <f>IF(C58="","",MAX(ABS(MAX(C58:L58)-G58)/G58, ABS(MIN(C58:L58)-G58)/G58))</f>
        <v/>
      </c>
      <c r="P58" s="661" t="str">
        <f>IF(O58="","",IF(O58&lt;=15%,"Conforme","Non conforme"))</f>
        <v/>
      </c>
      <c r="Q58" s="660" t="str">
        <f>IF(C58="","",(2*(MAX(C58:L58)-MIN(C58:L58))/(MAX(C58:L58)+MIN(C58:L58))))</f>
        <v/>
      </c>
      <c r="R58" s="662" t="str">
        <f>IF(Q58="","",IF(Q58&lt;=30%,"Conforme","Non conforme"))</f>
        <v/>
      </c>
      <c r="S58" s="259"/>
      <c r="T58" s="303"/>
      <c r="U58" s="303"/>
      <c r="V58" s="272"/>
      <c r="W58" s="272"/>
      <c r="X58" s="272"/>
      <c r="Y58" s="272"/>
      <c r="Z58" s="272"/>
      <c r="AA58" s="272"/>
      <c r="AB58" s="272"/>
      <c r="AC58" s="272"/>
      <c r="AD58" s="272"/>
      <c r="AE58" s="272"/>
      <c r="AF58" s="272"/>
      <c r="AG58" s="272"/>
      <c r="AH58" s="272"/>
      <c r="AI58" s="272"/>
      <c r="AJ58" s="272"/>
      <c r="AK58" s="272"/>
      <c r="AL58" s="272"/>
      <c r="AM58" s="272"/>
      <c r="AN58" s="272"/>
      <c r="AO58" s="272"/>
      <c r="AP58" s="272"/>
      <c r="AQ58" s="272"/>
      <c r="AR58" s="272"/>
      <c r="AS58" s="272"/>
      <c r="AT58" s="272"/>
      <c r="AU58" s="272"/>
      <c r="AV58" s="272"/>
      <c r="AW58" s="272"/>
      <c r="AX58" s="272"/>
      <c r="AY58" s="272"/>
      <c r="AZ58" s="272"/>
      <c r="BA58" s="272"/>
      <c r="BB58" s="272"/>
    </row>
    <row r="59" spans="1:54" ht="48" customHeight="1">
      <c r="A59" s="2339" t="s">
        <v>86</v>
      </c>
      <c r="B59" s="2340"/>
      <c r="C59" s="2380"/>
      <c r="D59" s="2381"/>
      <c r="E59" s="2380"/>
      <c r="F59" s="2381"/>
      <c r="G59" s="2380"/>
      <c r="H59" s="2381"/>
      <c r="I59" s="2380"/>
      <c r="J59" s="2381"/>
      <c r="K59" s="2380"/>
      <c r="L59" s="2381"/>
      <c r="M59" s="660" t="str">
        <f>IF(C59="","",MAX(ABS(MAX(C59:L59)-AVERAGE(C59:L59))/AVERAGE(C59:L59), ABS(MIN(C59:L59)-AVERAGE(C59:L59))/AVERAGE(C59:L59)))</f>
        <v/>
      </c>
      <c r="N59" s="659" t="str">
        <f>IF(M59="","",IF(M59&lt;=15%,"Conforme","Non conforme"))</f>
        <v/>
      </c>
      <c r="O59" s="660" t="str">
        <f>IF(C59="","",MAX(ABS(MAX(C59:L59)-G59)/G59, ABS(MIN(C59:L59)-G59)/G59))</f>
        <v/>
      </c>
      <c r="P59" s="661" t="str">
        <f>IF(O59="","",IF(O59&lt;=15%,"Conforme","Non conforme"))</f>
        <v/>
      </c>
      <c r="Q59" s="660" t="str">
        <f>IF(C59="","",(2*(MAX(C59:L59)-MIN(C59:L59))/(MAX(C59:L59)+MIN(C59:L59))))</f>
        <v/>
      </c>
      <c r="R59" s="662" t="str">
        <f>IF(Q59="","",IF(Q59&lt;=30%,"Conforme","Non conforme"))</f>
        <v/>
      </c>
      <c r="S59" s="259"/>
      <c r="T59" s="303"/>
      <c r="U59" s="303"/>
      <c r="V59" s="272"/>
      <c r="W59" s="272"/>
      <c r="X59" s="272"/>
      <c r="Y59" s="272"/>
      <c r="Z59" s="272"/>
      <c r="AA59" s="272"/>
      <c r="AB59" s="272"/>
      <c r="AC59" s="272"/>
      <c r="AD59" s="272"/>
      <c r="AE59" s="272"/>
      <c r="AF59" s="272"/>
      <c r="AG59" s="272"/>
      <c r="AH59" s="272"/>
      <c r="AI59" s="272"/>
      <c r="AJ59" s="272"/>
      <c r="AK59" s="272"/>
      <c r="AL59" s="272"/>
      <c r="AM59" s="272"/>
      <c r="AN59" s="272"/>
      <c r="AO59" s="272"/>
      <c r="AP59" s="272"/>
      <c r="AQ59" s="272"/>
      <c r="AR59" s="272"/>
      <c r="AS59" s="272"/>
      <c r="AT59" s="272"/>
      <c r="AU59" s="272"/>
      <c r="AV59" s="272"/>
      <c r="AW59" s="272"/>
      <c r="AX59" s="272"/>
      <c r="AY59" s="272"/>
      <c r="AZ59" s="272"/>
      <c r="BA59" s="272"/>
      <c r="BB59" s="272"/>
    </row>
    <row r="60" spans="1:54" ht="53.25" customHeight="1">
      <c r="A60" s="2339" t="s">
        <v>607</v>
      </c>
      <c r="B60" s="2340"/>
      <c r="C60" s="2379"/>
      <c r="D60" s="2379"/>
      <c r="E60" s="2379"/>
      <c r="F60" s="2379"/>
      <c r="G60" s="2379"/>
      <c r="H60" s="2379"/>
      <c r="I60" s="2379"/>
      <c r="J60" s="2379"/>
      <c r="K60" s="2379"/>
      <c r="L60" s="2379"/>
      <c r="M60" s="2379"/>
      <c r="N60" s="2379"/>
      <c r="O60" s="2379"/>
      <c r="P60" s="2379"/>
      <c r="Q60" s="2379"/>
      <c r="R60" s="2187"/>
      <c r="S60" s="300"/>
      <c r="T60" s="300"/>
      <c r="U60" s="300"/>
      <c r="V60" s="272"/>
      <c r="W60" s="272"/>
      <c r="X60" s="272"/>
      <c r="Y60" s="272"/>
      <c r="Z60" s="272"/>
      <c r="AA60" s="272"/>
      <c r="AB60" s="272"/>
      <c r="AC60" s="272"/>
      <c r="AD60" s="272"/>
      <c r="AE60" s="272"/>
      <c r="AF60" s="272"/>
      <c r="AG60" s="272"/>
      <c r="AH60" s="272"/>
      <c r="AI60" s="272"/>
      <c r="AJ60" s="272"/>
      <c r="AK60" s="272"/>
      <c r="AL60" s="272"/>
      <c r="AM60" s="272"/>
      <c r="AN60" s="272"/>
      <c r="AO60" s="272"/>
      <c r="AP60" s="272"/>
      <c r="AQ60" s="272"/>
      <c r="AR60" s="272"/>
      <c r="AS60" s="272"/>
      <c r="AT60" s="272"/>
      <c r="AU60" s="272"/>
      <c r="AV60" s="272"/>
      <c r="AW60" s="272"/>
      <c r="AX60" s="272"/>
      <c r="AY60" s="272"/>
      <c r="AZ60" s="272"/>
      <c r="BA60" s="272"/>
      <c r="BB60" s="272"/>
    </row>
    <row r="61" spans="1:54" ht="30" customHeight="1">
      <c r="A61" s="2339" t="s">
        <v>71</v>
      </c>
      <c r="B61" s="2340"/>
      <c r="C61" s="2126"/>
      <c r="D61" s="2127"/>
      <c r="E61" s="2127"/>
      <c r="F61" s="2127"/>
      <c r="G61" s="2127"/>
      <c r="H61" s="2127"/>
      <c r="I61" s="2127"/>
      <c r="J61" s="2127"/>
      <c r="K61" s="2127"/>
      <c r="L61" s="2127"/>
      <c r="M61" s="2127"/>
      <c r="N61" s="2127"/>
      <c r="O61" s="2127"/>
      <c r="P61" s="2127"/>
      <c r="Q61" s="2127"/>
      <c r="R61" s="2127"/>
      <c r="S61" s="2382"/>
      <c r="T61" s="2382"/>
      <c r="U61" s="2382"/>
      <c r="V61" s="272"/>
      <c r="W61" s="272"/>
      <c r="X61" s="272"/>
      <c r="Y61" s="272"/>
      <c r="Z61" s="272"/>
      <c r="AA61" s="272"/>
      <c r="AB61" s="272"/>
      <c r="AC61" s="272"/>
      <c r="AD61" s="272"/>
      <c r="AE61" s="272"/>
      <c r="AF61" s="272"/>
      <c r="AG61" s="272"/>
      <c r="AH61" s="272"/>
      <c r="AI61" s="272"/>
      <c r="AJ61" s="272"/>
      <c r="AK61" s="272"/>
      <c r="AL61" s="272"/>
      <c r="AM61" s="272"/>
      <c r="AN61" s="272"/>
      <c r="AO61" s="272"/>
      <c r="AP61" s="272"/>
      <c r="AQ61" s="272"/>
      <c r="AR61" s="272"/>
      <c r="AS61" s="272"/>
      <c r="AT61" s="272"/>
      <c r="AU61" s="272"/>
      <c r="AV61" s="272"/>
      <c r="AW61" s="272"/>
      <c r="AX61" s="272"/>
      <c r="AY61" s="272"/>
      <c r="AZ61" s="272"/>
      <c r="BA61" s="272"/>
      <c r="BB61" s="272"/>
    </row>
    <row r="62" spans="1:54" ht="30" customHeight="1">
      <c r="A62" s="254"/>
      <c r="B62" s="254"/>
      <c r="C62" s="254"/>
      <c r="D62" s="254"/>
      <c r="V62" s="272"/>
      <c r="W62" s="272"/>
      <c r="X62" s="272"/>
      <c r="Y62" s="272"/>
      <c r="Z62" s="272"/>
      <c r="AA62" s="272"/>
      <c r="AB62" s="272"/>
      <c r="AC62" s="272"/>
      <c r="AD62" s="272"/>
      <c r="AE62" s="272"/>
      <c r="AF62" s="272"/>
      <c r="AG62" s="272"/>
      <c r="AH62" s="272"/>
      <c r="AI62" s="272"/>
      <c r="AJ62" s="272"/>
      <c r="AK62" s="272"/>
      <c r="AL62" s="272"/>
      <c r="AM62" s="272"/>
      <c r="AN62" s="272"/>
      <c r="AO62" s="272"/>
      <c r="AP62" s="272"/>
      <c r="AQ62" s="272"/>
      <c r="AR62" s="272"/>
      <c r="AS62" s="272"/>
      <c r="AT62" s="272"/>
      <c r="AU62" s="272"/>
      <c r="AV62" s="272"/>
      <c r="AW62" s="272"/>
      <c r="AX62" s="272"/>
      <c r="AY62" s="272"/>
      <c r="AZ62" s="272"/>
      <c r="BA62" s="272"/>
      <c r="BB62" s="272"/>
    </row>
    <row r="63" spans="1:54" ht="37.5" customHeight="1">
      <c r="A63" s="2383" t="s">
        <v>915</v>
      </c>
      <c r="B63" s="2383"/>
      <c r="C63" s="2383"/>
      <c r="D63" s="2383"/>
      <c r="E63" s="2384"/>
      <c r="F63" s="493"/>
      <c r="G63" s="268"/>
      <c r="H63" s="265"/>
      <c r="I63" s="268"/>
      <c r="J63" s="265"/>
      <c r="K63" s="264"/>
      <c r="L63" s="266"/>
      <c r="M63" s="266"/>
      <c r="N63" s="266"/>
      <c r="O63" s="266"/>
      <c r="P63" s="266"/>
      <c r="Q63" s="266"/>
      <c r="V63" s="272"/>
      <c r="W63" s="272"/>
      <c r="X63" s="272"/>
      <c r="Y63" s="272"/>
      <c r="Z63" s="272"/>
      <c r="AA63" s="272"/>
      <c r="AB63" s="272"/>
      <c r="AC63" s="272"/>
      <c r="AD63" s="272"/>
      <c r="AE63" s="272"/>
      <c r="AF63" s="272"/>
      <c r="AG63" s="272"/>
      <c r="AH63" s="272"/>
      <c r="AI63" s="272"/>
      <c r="AJ63" s="272"/>
      <c r="AK63" s="272"/>
      <c r="AL63" s="272"/>
      <c r="AM63" s="272"/>
      <c r="AN63" s="272"/>
      <c r="AO63" s="272"/>
      <c r="AP63" s="272"/>
      <c r="AQ63" s="272"/>
      <c r="AR63" s="272"/>
      <c r="AS63" s="272"/>
      <c r="AT63" s="272"/>
      <c r="AU63" s="272"/>
      <c r="AV63" s="272"/>
      <c r="AW63" s="272"/>
      <c r="AX63" s="272"/>
      <c r="AY63" s="272"/>
      <c r="AZ63" s="272"/>
      <c r="BA63" s="272"/>
      <c r="BB63" s="272"/>
    </row>
    <row r="64" spans="1:54" ht="37.5" customHeight="1">
      <c r="A64" s="2385" t="s">
        <v>1054</v>
      </c>
      <c r="B64" s="1800"/>
      <c r="C64" s="1800"/>
      <c r="D64" s="1800"/>
      <c r="E64" s="1800"/>
      <c r="F64" s="1800"/>
      <c r="G64" s="1800"/>
      <c r="H64" s="1800"/>
      <c r="I64" s="1800"/>
      <c r="J64" s="1800"/>
      <c r="K64" s="1800"/>
      <c r="L64" s="1800"/>
      <c r="M64" s="1800"/>
      <c r="N64" s="1800"/>
      <c r="O64" s="1800"/>
      <c r="P64" s="1800"/>
      <c r="Q64" s="220"/>
      <c r="V64" s="272"/>
      <c r="W64" s="272"/>
      <c r="X64" s="272"/>
      <c r="Y64" s="272"/>
      <c r="Z64" s="272"/>
      <c r="AA64" s="272"/>
      <c r="AB64" s="272"/>
      <c r="AC64" s="272"/>
      <c r="AD64" s="272"/>
      <c r="AE64" s="272"/>
      <c r="AF64" s="272"/>
      <c r="AG64" s="272"/>
      <c r="AH64" s="272"/>
      <c r="AI64" s="272"/>
      <c r="AJ64" s="272"/>
      <c r="AK64" s="272"/>
      <c r="AL64" s="272"/>
      <c r="AM64" s="272"/>
      <c r="AN64" s="272"/>
      <c r="AO64" s="272"/>
      <c r="AP64" s="272"/>
      <c r="AQ64" s="272"/>
      <c r="AR64" s="272"/>
      <c r="AS64" s="272"/>
      <c r="AT64" s="272"/>
      <c r="AU64" s="272"/>
      <c r="AV64" s="272"/>
      <c r="AW64" s="272"/>
      <c r="AX64" s="272"/>
      <c r="AY64" s="272"/>
      <c r="AZ64" s="272"/>
      <c r="BA64" s="272"/>
      <c r="BB64" s="272"/>
    </row>
    <row r="65" spans="1:54" ht="34.5" customHeight="1">
      <c r="A65" s="2111"/>
      <c r="B65" s="2111"/>
      <c r="C65" s="2111"/>
      <c r="D65" s="2386"/>
      <c r="E65" s="2387" t="s">
        <v>102</v>
      </c>
      <c r="F65" s="2142"/>
      <c r="G65" s="2142"/>
      <c r="H65" s="2142"/>
      <c r="I65" s="2142"/>
      <c r="J65" s="2142"/>
      <c r="K65" s="2387" t="s">
        <v>94</v>
      </c>
      <c r="L65" s="2142"/>
      <c r="M65" s="2142"/>
      <c r="N65" s="2142"/>
      <c r="O65" s="2142"/>
      <c r="P65" s="2388"/>
      <c r="Q65" s="726"/>
      <c r="V65" s="272"/>
      <c r="W65" s="272"/>
      <c r="X65" s="272"/>
      <c r="Y65" s="272"/>
      <c r="Z65" s="272"/>
      <c r="AA65" s="272"/>
      <c r="AB65" s="272"/>
      <c r="AC65" s="272"/>
      <c r="AD65" s="272"/>
      <c r="AE65" s="272"/>
      <c r="AF65" s="272"/>
      <c r="AG65" s="272"/>
      <c r="AH65" s="272"/>
      <c r="AI65" s="272"/>
      <c r="AJ65" s="272"/>
      <c r="AK65" s="272"/>
      <c r="AL65" s="272"/>
      <c r="AM65" s="272"/>
      <c r="AN65" s="272"/>
      <c r="AO65" s="272"/>
      <c r="AP65" s="272"/>
      <c r="AQ65" s="272"/>
      <c r="AR65" s="272"/>
      <c r="AS65" s="272"/>
      <c r="AT65" s="272"/>
      <c r="AU65" s="272"/>
      <c r="AV65" s="272"/>
      <c r="AW65" s="272"/>
      <c r="AX65" s="272"/>
      <c r="AY65" s="272"/>
      <c r="AZ65" s="272"/>
      <c r="BA65" s="272"/>
      <c r="BB65" s="272"/>
    </row>
    <row r="66" spans="1:54" ht="53.25" customHeight="1">
      <c r="A66" s="2389" t="s">
        <v>103</v>
      </c>
      <c r="B66" s="2389"/>
      <c r="C66" s="2389" t="s">
        <v>104</v>
      </c>
      <c r="D66" s="2390"/>
      <c r="E66" s="2391" t="s">
        <v>419</v>
      </c>
      <c r="F66" s="2392"/>
      <c r="G66" s="2391" t="s">
        <v>916</v>
      </c>
      <c r="H66" s="2391"/>
      <c r="I66" s="2391" t="s">
        <v>1052</v>
      </c>
      <c r="J66" s="2391"/>
      <c r="K66" s="2391" t="s">
        <v>419</v>
      </c>
      <c r="L66" s="2392"/>
      <c r="M66" s="2391" t="s">
        <v>917</v>
      </c>
      <c r="N66" s="2391"/>
      <c r="O66" s="2391" t="s">
        <v>1053</v>
      </c>
      <c r="P66" s="2393"/>
      <c r="Q66" s="221"/>
      <c r="V66" s="272"/>
      <c r="W66" s="272"/>
      <c r="X66" s="272"/>
      <c r="Y66" s="272"/>
      <c r="Z66" s="272"/>
      <c r="AA66" s="272"/>
      <c r="AB66" s="272"/>
      <c r="AC66" s="272"/>
      <c r="AD66" s="272"/>
      <c r="AE66" s="272"/>
      <c r="AF66" s="272"/>
      <c r="AG66" s="272"/>
      <c r="AH66" s="272"/>
      <c r="AI66" s="272"/>
      <c r="AJ66" s="272"/>
      <c r="AK66" s="272"/>
      <c r="AL66" s="272"/>
      <c r="AM66" s="272"/>
      <c r="AN66" s="272"/>
      <c r="AO66" s="272"/>
      <c r="AP66" s="272"/>
      <c r="AQ66" s="272"/>
      <c r="AR66" s="272"/>
      <c r="AS66" s="272"/>
      <c r="AT66" s="272"/>
      <c r="AU66" s="272"/>
      <c r="AV66" s="272"/>
      <c r="AW66" s="272"/>
      <c r="AX66" s="272"/>
      <c r="AY66" s="272"/>
      <c r="AZ66" s="272"/>
      <c r="BA66" s="272"/>
      <c r="BB66" s="272"/>
    </row>
    <row r="67" spans="1:54" s="311" customFormat="1" ht="31.5" customHeight="1">
      <c r="A67" s="2389">
        <v>1</v>
      </c>
      <c r="B67" s="2389"/>
      <c r="C67" s="2389">
        <v>0</v>
      </c>
      <c r="D67" s="2390"/>
      <c r="E67" s="2378"/>
      <c r="F67" s="2378"/>
      <c r="G67" s="2396"/>
      <c r="H67" s="2397"/>
      <c r="I67" s="2396"/>
      <c r="J67" s="2397"/>
      <c r="K67" s="2378"/>
      <c r="L67" s="2378"/>
      <c r="M67" s="2396"/>
      <c r="N67" s="2397"/>
      <c r="O67" s="2396"/>
      <c r="P67" s="2398"/>
      <c r="Q67" s="221"/>
      <c r="R67" s="6"/>
      <c r="S67" s="6"/>
      <c r="T67" s="6"/>
      <c r="U67" s="6"/>
      <c r="V67" s="272"/>
      <c r="W67" s="272"/>
      <c r="X67" s="272"/>
      <c r="Y67" s="272"/>
      <c r="Z67" s="272"/>
      <c r="AA67" s="272"/>
      <c r="AB67" s="272"/>
      <c r="AC67" s="272"/>
      <c r="AD67" s="272"/>
      <c r="AE67" s="272"/>
      <c r="AF67" s="272"/>
      <c r="AG67" s="272"/>
      <c r="AH67" s="272"/>
      <c r="AI67" s="272"/>
      <c r="AJ67" s="272"/>
      <c r="AK67" s="272"/>
      <c r="AL67" s="272"/>
      <c r="AM67" s="272"/>
      <c r="AN67" s="272"/>
      <c r="AO67" s="272"/>
      <c r="AP67" s="272"/>
      <c r="AQ67" s="272"/>
      <c r="AR67" s="272"/>
      <c r="AS67" s="272"/>
      <c r="AT67" s="272"/>
      <c r="AU67" s="272"/>
      <c r="AV67" s="272"/>
      <c r="AW67" s="272"/>
      <c r="AX67" s="272"/>
      <c r="AY67" s="272"/>
      <c r="AZ67" s="272"/>
      <c r="BA67" s="272"/>
      <c r="BB67" s="272"/>
    </row>
    <row r="68" spans="1:54" s="311" customFormat="1" ht="18.75" customHeight="1">
      <c r="A68" s="2389">
        <f t="shared" ref="A68:A84" si="0">A67+1</f>
        <v>2</v>
      </c>
      <c r="B68" s="2389"/>
      <c r="C68" s="2389">
        <f t="shared" ref="C68:C84" si="1">C67+240</f>
        <v>240</v>
      </c>
      <c r="D68" s="2390"/>
      <c r="E68" s="2378"/>
      <c r="F68" s="2378"/>
      <c r="G68" s="2401" t="str">
        <f>IF($E$84="","",(ABS($E98-J98)/$E98))</f>
        <v/>
      </c>
      <c r="H68" s="2402"/>
      <c r="I68" s="2403" t="str">
        <f>IF($E$84="","",IF(G68&gt;$F$96,"non","oui"))</f>
        <v/>
      </c>
      <c r="J68" s="1185"/>
      <c r="K68" s="2378"/>
      <c r="L68" s="2378"/>
      <c r="M68" s="2401" t="str">
        <f t="shared" ref="M68:M84" si="2">IF($K$84="","",(ABS($E98-M98)/$E98))</f>
        <v/>
      </c>
      <c r="N68" s="2402"/>
      <c r="O68" s="2404" t="str">
        <f>IF($K$84="","",IF(M68&gt;$F$96,"non","oui"))</f>
        <v/>
      </c>
      <c r="P68" s="2405"/>
      <c r="Q68" s="222"/>
      <c r="R68" s="6"/>
      <c r="S68" s="6"/>
      <c r="T68" s="6"/>
      <c r="U68" s="6"/>
      <c r="V68" s="272"/>
      <c r="W68" s="272"/>
      <c r="X68" s="272"/>
      <c r="Y68" s="272"/>
      <c r="Z68" s="272"/>
      <c r="AA68" s="272"/>
      <c r="AB68" s="272"/>
      <c r="AC68" s="272"/>
      <c r="AD68" s="272"/>
      <c r="AE68" s="272"/>
      <c r="AF68" s="272"/>
      <c r="AG68" s="272"/>
      <c r="AH68" s="272"/>
      <c r="AI68" s="272"/>
      <c r="AJ68" s="272"/>
      <c r="AK68" s="272"/>
      <c r="AL68" s="272"/>
      <c r="AM68" s="272"/>
      <c r="AN68" s="272"/>
      <c r="AO68" s="272"/>
      <c r="AP68" s="272"/>
      <c r="AQ68" s="272"/>
      <c r="AR68" s="272"/>
      <c r="AS68" s="272"/>
      <c r="AT68" s="272"/>
      <c r="AU68" s="272"/>
      <c r="AV68" s="272"/>
      <c r="AW68" s="272"/>
      <c r="AX68" s="272"/>
      <c r="AY68" s="272"/>
      <c r="AZ68" s="272"/>
      <c r="BA68" s="272"/>
      <c r="BB68" s="272"/>
    </row>
    <row r="69" spans="1:54" s="311" customFormat="1" ht="18.75" customHeight="1">
      <c r="A69" s="2389">
        <f t="shared" si="0"/>
        <v>3</v>
      </c>
      <c r="B69" s="2389"/>
      <c r="C69" s="2389">
        <f t="shared" si="1"/>
        <v>480</v>
      </c>
      <c r="D69" s="2390"/>
      <c r="E69" s="2378"/>
      <c r="F69" s="2378"/>
      <c r="G69" s="2401" t="str">
        <f t="shared" ref="G69:G84" si="3">IF($E$84="","",(ABS($E99-J99)/$E99))</f>
        <v/>
      </c>
      <c r="H69" s="2402"/>
      <c r="I69" s="2403" t="str">
        <f t="shared" ref="I69:I84" si="4">IF($E$84="","",IF(G69&gt;$F$96,"non","oui"))</f>
        <v/>
      </c>
      <c r="J69" s="1185"/>
      <c r="K69" s="2378"/>
      <c r="L69" s="2378"/>
      <c r="M69" s="2401" t="str">
        <f t="shared" si="2"/>
        <v/>
      </c>
      <c r="N69" s="2402"/>
      <c r="O69" s="2404" t="str">
        <f t="shared" ref="O69:O84" si="5">IF($K$84="","",IF(M69&gt;$F$96,"non","oui"))</f>
        <v/>
      </c>
      <c r="P69" s="2405"/>
      <c r="Q69" s="222"/>
      <c r="R69" s="6"/>
      <c r="S69" s="6"/>
      <c r="T69" s="6"/>
      <c r="U69" s="6"/>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c r="AY69" s="272"/>
      <c r="AZ69" s="272"/>
      <c r="BA69" s="272"/>
      <c r="BB69" s="272"/>
    </row>
    <row r="70" spans="1:54" s="311" customFormat="1" ht="18.75" customHeight="1">
      <c r="A70" s="2389">
        <f t="shared" si="0"/>
        <v>4</v>
      </c>
      <c r="B70" s="2389"/>
      <c r="C70" s="2389">
        <f t="shared" si="1"/>
        <v>720</v>
      </c>
      <c r="D70" s="2390"/>
      <c r="E70" s="2378"/>
      <c r="F70" s="2378"/>
      <c r="G70" s="2401" t="str">
        <f t="shared" si="3"/>
        <v/>
      </c>
      <c r="H70" s="2402"/>
      <c r="I70" s="2403" t="str">
        <f t="shared" si="4"/>
        <v/>
      </c>
      <c r="J70" s="1185"/>
      <c r="K70" s="2378"/>
      <c r="L70" s="2378"/>
      <c r="M70" s="2401" t="str">
        <f t="shared" si="2"/>
        <v/>
      </c>
      <c r="N70" s="2402"/>
      <c r="O70" s="2404" t="str">
        <f t="shared" si="5"/>
        <v/>
      </c>
      <c r="P70" s="2405"/>
      <c r="Q70" s="222"/>
      <c r="R70" s="6"/>
      <c r="S70" s="6"/>
      <c r="T70" s="6"/>
      <c r="U70" s="6"/>
      <c r="V70" s="272"/>
      <c r="W70" s="272"/>
      <c r="X70" s="272"/>
      <c r="Y70" s="272"/>
      <c r="Z70" s="272"/>
      <c r="AA70" s="272"/>
      <c r="AB70" s="272"/>
      <c r="AC70" s="272"/>
      <c r="AD70" s="272"/>
      <c r="AE70" s="272"/>
      <c r="AF70" s="272"/>
      <c r="AG70" s="272"/>
      <c r="AH70" s="272"/>
      <c r="AI70" s="272"/>
      <c r="AJ70" s="272"/>
      <c r="AK70" s="272"/>
      <c r="AL70" s="272"/>
      <c r="AM70" s="272"/>
      <c r="AN70" s="272"/>
      <c r="AO70" s="272"/>
      <c r="AP70" s="272"/>
      <c r="AQ70" s="272"/>
      <c r="AR70" s="272"/>
      <c r="AS70" s="272"/>
      <c r="AT70" s="272"/>
      <c r="AU70" s="272"/>
      <c r="AV70" s="272"/>
      <c r="AW70" s="272"/>
      <c r="AX70" s="272"/>
      <c r="AY70" s="272"/>
      <c r="AZ70" s="272"/>
      <c r="BA70" s="272"/>
      <c r="BB70" s="272"/>
    </row>
    <row r="71" spans="1:54" s="311" customFormat="1" ht="18.75" customHeight="1">
      <c r="A71" s="2389">
        <f t="shared" si="0"/>
        <v>5</v>
      </c>
      <c r="B71" s="2389"/>
      <c r="C71" s="2389">
        <f t="shared" si="1"/>
        <v>960</v>
      </c>
      <c r="D71" s="2390"/>
      <c r="E71" s="2378"/>
      <c r="F71" s="2378"/>
      <c r="G71" s="2401" t="str">
        <f t="shared" si="3"/>
        <v/>
      </c>
      <c r="H71" s="2402"/>
      <c r="I71" s="2403" t="str">
        <f t="shared" si="4"/>
        <v/>
      </c>
      <c r="J71" s="1185"/>
      <c r="K71" s="2378"/>
      <c r="L71" s="2378"/>
      <c r="M71" s="2401" t="str">
        <f t="shared" si="2"/>
        <v/>
      </c>
      <c r="N71" s="2402"/>
      <c r="O71" s="2404" t="str">
        <f t="shared" si="5"/>
        <v/>
      </c>
      <c r="P71" s="2405"/>
      <c r="Q71" s="222"/>
      <c r="R71" s="6"/>
      <c r="S71" s="6"/>
      <c r="T71" s="6"/>
      <c r="U71" s="6"/>
      <c r="V71" s="272"/>
      <c r="W71" s="272"/>
      <c r="X71" s="272"/>
      <c r="Y71" s="272"/>
      <c r="Z71" s="272"/>
      <c r="AA71" s="272"/>
      <c r="AB71" s="272"/>
      <c r="AC71" s="272"/>
      <c r="AD71" s="272"/>
      <c r="AE71" s="272"/>
      <c r="AF71" s="272"/>
      <c r="AG71" s="272"/>
      <c r="AH71" s="272"/>
      <c r="AI71" s="272"/>
      <c r="AJ71" s="272"/>
      <c r="AK71" s="272"/>
      <c r="AL71" s="272"/>
      <c r="AM71" s="272"/>
      <c r="AN71" s="272"/>
      <c r="AO71" s="272"/>
      <c r="AP71" s="272"/>
      <c r="AQ71" s="272"/>
      <c r="AR71" s="272"/>
      <c r="AS71" s="272"/>
      <c r="AT71" s="272"/>
      <c r="AU71" s="272"/>
      <c r="AV71" s="272"/>
      <c r="AW71" s="272"/>
      <c r="AX71" s="272"/>
      <c r="AY71" s="272"/>
      <c r="AZ71" s="272"/>
      <c r="BA71" s="272"/>
      <c r="BB71" s="272"/>
    </row>
    <row r="72" spans="1:54" s="311" customFormat="1" ht="18.75" customHeight="1">
      <c r="A72" s="2389">
        <f t="shared" si="0"/>
        <v>6</v>
      </c>
      <c r="B72" s="2389"/>
      <c r="C72" s="2389">
        <f t="shared" si="1"/>
        <v>1200</v>
      </c>
      <c r="D72" s="2390"/>
      <c r="E72" s="2378"/>
      <c r="F72" s="2378"/>
      <c r="G72" s="2401" t="str">
        <f t="shared" si="3"/>
        <v/>
      </c>
      <c r="H72" s="2402"/>
      <c r="I72" s="2403" t="str">
        <f t="shared" si="4"/>
        <v/>
      </c>
      <c r="J72" s="1185"/>
      <c r="K72" s="2378"/>
      <c r="L72" s="2378"/>
      <c r="M72" s="2401" t="str">
        <f t="shared" si="2"/>
        <v/>
      </c>
      <c r="N72" s="2402"/>
      <c r="O72" s="2404" t="str">
        <f t="shared" si="5"/>
        <v/>
      </c>
      <c r="P72" s="2405"/>
      <c r="Q72" s="222"/>
      <c r="R72" s="6"/>
      <c r="S72" s="6"/>
      <c r="T72" s="6"/>
      <c r="U72" s="6"/>
      <c r="V72" s="272"/>
      <c r="W72" s="272"/>
      <c r="X72" s="272"/>
      <c r="Y72" s="272"/>
      <c r="Z72" s="272"/>
      <c r="AA72" s="272"/>
      <c r="AB72" s="272"/>
      <c r="AC72" s="272"/>
      <c r="AD72" s="272"/>
      <c r="AE72" s="272"/>
      <c r="AF72" s="272"/>
      <c r="AG72" s="272"/>
      <c r="AH72" s="272"/>
      <c r="AI72" s="272"/>
      <c r="AJ72" s="272"/>
      <c r="AK72" s="272"/>
      <c r="AL72" s="272"/>
      <c r="AM72" s="272"/>
      <c r="AN72" s="272"/>
      <c r="AO72" s="272"/>
      <c r="AP72" s="272"/>
      <c r="AQ72" s="272"/>
      <c r="AR72" s="272"/>
      <c r="AS72" s="272"/>
      <c r="AT72" s="272"/>
      <c r="AU72" s="272"/>
      <c r="AV72" s="272"/>
      <c r="AW72" s="272"/>
      <c r="AX72" s="272"/>
      <c r="AY72" s="272"/>
      <c r="AZ72" s="272"/>
      <c r="BA72" s="272"/>
      <c r="BB72" s="272"/>
    </row>
    <row r="73" spans="1:54" s="311" customFormat="1" ht="18.75" customHeight="1">
      <c r="A73" s="2389">
        <f t="shared" si="0"/>
        <v>7</v>
      </c>
      <c r="B73" s="2389"/>
      <c r="C73" s="2389">
        <f t="shared" si="1"/>
        <v>1440</v>
      </c>
      <c r="D73" s="2390"/>
      <c r="E73" s="2378"/>
      <c r="F73" s="2378"/>
      <c r="G73" s="2401" t="str">
        <f t="shared" si="3"/>
        <v/>
      </c>
      <c r="H73" s="2402"/>
      <c r="I73" s="2403" t="str">
        <f t="shared" si="4"/>
        <v/>
      </c>
      <c r="J73" s="1185"/>
      <c r="K73" s="2378"/>
      <c r="L73" s="2378"/>
      <c r="M73" s="2401" t="str">
        <f t="shared" si="2"/>
        <v/>
      </c>
      <c r="N73" s="2402"/>
      <c r="O73" s="2404" t="str">
        <f t="shared" si="5"/>
        <v/>
      </c>
      <c r="P73" s="2405"/>
      <c r="Q73" s="222"/>
      <c r="R73" s="6"/>
      <c r="S73" s="6"/>
      <c r="T73" s="6"/>
      <c r="U73" s="6"/>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c r="AT73" s="272"/>
      <c r="AU73" s="272"/>
      <c r="AV73" s="272"/>
      <c r="AW73" s="272"/>
      <c r="AX73" s="272"/>
      <c r="AY73" s="272"/>
      <c r="AZ73" s="272"/>
      <c r="BA73" s="272"/>
      <c r="BB73" s="272"/>
    </row>
    <row r="74" spans="1:54" s="311" customFormat="1" ht="18.75" customHeight="1">
      <c r="A74" s="2389">
        <f t="shared" si="0"/>
        <v>8</v>
      </c>
      <c r="B74" s="2389"/>
      <c r="C74" s="2389">
        <f t="shared" si="1"/>
        <v>1680</v>
      </c>
      <c r="D74" s="2390"/>
      <c r="E74" s="2378"/>
      <c r="F74" s="2378"/>
      <c r="G74" s="2401" t="str">
        <f t="shared" si="3"/>
        <v/>
      </c>
      <c r="H74" s="2402"/>
      <c r="I74" s="2403" t="str">
        <f t="shared" si="4"/>
        <v/>
      </c>
      <c r="J74" s="1185"/>
      <c r="K74" s="2378"/>
      <c r="L74" s="2378"/>
      <c r="M74" s="2401" t="str">
        <f t="shared" si="2"/>
        <v/>
      </c>
      <c r="N74" s="2402"/>
      <c r="O74" s="2404" t="str">
        <f t="shared" si="5"/>
        <v/>
      </c>
      <c r="P74" s="2405"/>
      <c r="Q74" s="222"/>
      <c r="R74" s="6"/>
      <c r="S74" s="6"/>
      <c r="T74" s="6"/>
      <c r="U74" s="6"/>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c r="AT74" s="272"/>
      <c r="AU74" s="272"/>
      <c r="AV74" s="272"/>
      <c r="AW74" s="272"/>
      <c r="AX74" s="272"/>
      <c r="AY74" s="272"/>
      <c r="AZ74" s="272"/>
      <c r="BA74" s="272"/>
      <c r="BB74" s="272"/>
    </row>
    <row r="75" spans="1:54" s="311" customFormat="1" ht="18.75" customHeight="1">
      <c r="A75" s="2389">
        <f t="shared" si="0"/>
        <v>9</v>
      </c>
      <c r="B75" s="2389"/>
      <c r="C75" s="2389">
        <f t="shared" si="1"/>
        <v>1920</v>
      </c>
      <c r="D75" s="2390"/>
      <c r="E75" s="2378"/>
      <c r="F75" s="2378"/>
      <c r="G75" s="2401" t="str">
        <f t="shared" si="3"/>
        <v/>
      </c>
      <c r="H75" s="2402"/>
      <c r="I75" s="2403" t="str">
        <f t="shared" si="4"/>
        <v/>
      </c>
      <c r="J75" s="1185"/>
      <c r="K75" s="2378"/>
      <c r="L75" s="2378"/>
      <c r="M75" s="2401" t="str">
        <f t="shared" si="2"/>
        <v/>
      </c>
      <c r="N75" s="2402"/>
      <c r="O75" s="2404" t="str">
        <f t="shared" si="5"/>
        <v/>
      </c>
      <c r="P75" s="2405"/>
      <c r="Q75" s="222"/>
      <c r="R75" s="6"/>
      <c r="S75" s="6"/>
      <c r="T75" s="6"/>
      <c r="U75" s="6"/>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c r="AT75" s="272"/>
      <c r="AU75" s="272"/>
      <c r="AV75" s="272"/>
      <c r="AW75" s="272"/>
      <c r="AX75" s="272"/>
      <c r="AY75" s="272"/>
      <c r="AZ75" s="272"/>
      <c r="BA75" s="272"/>
      <c r="BB75" s="272"/>
    </row>
    <row r="76" spans="1:54" s="311" customFormat="1" ht="18.75" customHeight="1">
      <c r="A76" s="2389">
        <f t="shared" si="0"/>
        <v>10</v>
      </c>
      <c r="B76" s="2389"/>
      <c r="C76" s="2389">
        <f t="shared" si="1"/>
        <v>2160</v>
      </c>
      <c r="D76" s="2390"/>
      <c r="E76" s="2378"/>
      <c r="F76" s="2378"/>
      <c r="G76" s="2401" t="str">
        <f t="shared" si="3"/>
        <v/>
      </c>
      <c r="H76" s="2402"/>
      <c r="I76" s="2403" t="str">
        <f t="shared" si="4"/>
        <v/>
      </c>
      <c r="J76" s="1185"/>
      <c r="K76" s="2378"/>
      <c r="L76" s="2378"/>
      <c r="M76" s="2401" t="str">
        <f t="shared" si="2"/>
        <v/>
      </c>
      <c r="N76" s="2402"/>
      <c r="O76" s="2404" t="str">
        <f t="shared" si="5"/>
        <v/>
      </c>
      <c r="P76" s="2405"/>
      <c r="Q76" s="222"/>
      <c r="R76" s="6"/>
      <c r="S76" s="6"/>
      <c r="T76" s="6"/>
      <c r="U76" s="6"/>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c r="AT76" s="272"/>
      <c r="AU76" s="272"/>
      <c r="AV76" s="272"/>
      <c r="AW76" s="272"/>
      <c r="AX76" s="272"/>
      <c r="AY76" s="272"/>
      <c r="AZ76" s="272"/>
      <c r="BA76" s="272"/>
      <c r="BB76" s="272"/>
    </row>
    <row r="77" spans="1:54" s="311" customFormat="1" ht="18.75" customHeight="1">
      <c r="A77" s="2389">
        <f t="shared" si="0"/>
        <v>11</v>
      </c>
      <c r="B77" s="2389"/>
      <c r="C77" s="2389">
        <f t="shared" si="1"/>
        <v>2400</v>
      </c>
      <c r="D77" s="2390"/>
      <c r="E77" s="2378"/>
      <c r="F77" s="2378"/>
      <c r="G77" s="2401" t="str">
        <f t="shared" si="3"/>
        <v/>
      </c>
      <c r="H77" s="2402"/>
      <c r="I77" s="2403" t="str">
        <f t="shared" si="4"/>
        <v/>
      </c>
      <c r="J77" s="1185"/>
      <c r="K77" s="2378"/>
      <c r="L77" s="2378"/>
      <c r="M77" s="2401" t="str">
        <f t="shared" si="2"/>
        <v/>
      </c>
      <c r="N77" s="2402"/>
      <c r="O77" s="2404" t="str">
        <f t="shared" si="5"/>
        <v/>
      </c>
      <c r="P77" s="2405"/>
      <c r="Q77" s="222"/>
      <c r="R77" s="6"/>
      <c r="S77" s="6"/>
      <c r="T77" s="6"/>
      <c r="U77" s="6"/>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c r="AT77" s="272"/>
      <c r="AU77" s="272"/>
      <c r="AV77" s="272"/>
      <c r="AW77" s="272"/>
      <c r="AX77" s="272"/>
      <c r="AY77" s="272"/>
      <c r="AZ77" s="272"/>
      <c r="BA77" s="272"/>
      <c r="BB77" s="272"/>
    </row>
    <row r="78" spans="1:54" s="311" customFormat="1" ht="18.75" customHeight="1">
      <c r="A78" s="2389">
        <f t="shared" si="0"/>
        <v>12</v>
      </c>
      <c r="B78" s="2389"/>
      <c r="C78" s="2389">
        <f t="shared" si="1"/>
        <v>2640</v>
      </c>
      <c r="D78" s="2390"/>
      <c r="E78" s="2378"/>
      <c r="F78" s="2378"/>
      <c r="G78" s="2401" t="str">
        <f t="shared" si="3"/>
        <v/>
      </c>
      <c r="H78" s="2402"/>
      <c r="I78" s="2403" t="str">
        <f t="shared" si="4"/>
        <v/>
      </c>
      <c r="J78" s="1185"/>
      <c r="K78" s="2378"/>
      <c r="L78" s="2378"/>
      <c r="M78" s="2401" t="str">
        <f t="shared" si="2"/>
        <v/>
      </c>
      <c r="N78" s="2402"/>
      <c r="O78" s="2404" t="str">
        <f t="shared" si="5"/>
        <v/>
      </c>
      <c r="P78" s="2405"/>
      <c r="Q78" s="222"/>
      <c r="R78" s="6"/>
      <c r="S78" s="6"/>
      <c r="T78" s="6"/>
      <c r="U78" s="6"/>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c r="AT78" s="272"/>
      <c r="AU78" s="272"/>
      <c r="AV78" s="272"/>
      <c r="AW78" s="272"/>
      <c r="AX78" s="272"/>
      <c r="AY78" s="272"/>
      <c r="AZ78" s="272"/>
      <c r="BA78" s="272"/>
      <c r="BB78" s="272"/>
    </row>
    <row r="79" spans="1:54" s="311" customFormat="1" ht="18.75" customHeight="1">
      <c r="A79" s="2389">
        <f t="shared" si="0"/>
        <v>13</v>
      </c>
      <c r="B79" s="2389"/>
      <c r="C79" s="2389">
        <f t="shared" si="1"/>
        <v>2880</v>
      </c>
      <c r="D79" s="2390"/>
      <c r="E79" s="2378"/>
      <c r="F79" s="2378"/>
      <c r="G79" s="2401" t="str">
        <f t="shared" si="3"/>
        <v/>
      </c>
      <c r="H79" s="2402"/>
      <c r="I79" s="2403" t="str">
        <f t="shared" si="4"/>
        <v/>
      </c>
      <c r="J79" s="1185"/>
      <c r="K79" s="2378"/>
      <c r="L79" s="2378"/>
      <c r="M79" s="2401" t="str">
        <f t="shared" si="2"/>
        <v/>
      </c>
      <c r="N79" s="2402"/>
      <c r="O79" s="2404" t="str">
        <f t="shared" si="5"/>
        <v/>
      </c>
      <c r="P79" s="2405"/>
      <c r="Q79" s="222"/>
      <c r="R79" s="6"/>
      <c r="S79" s="6"/>
      <c r="T79" s="6"/>
      <c r="U79" s="6"/>
      <c r="V79" s="272"/>
      <c r="W79" s="272"/>
      <c r="X79" s="272"/>
      <c r="Y79" s="272"/>
      <c r="Z79" s="272"/>
      <c r="AA79" s="272"/>
      <c r="AB79" s="272"/>
      <c r="AC79" s="272"/>
      <c r="AD79" s="272"/>
      <c r="AE79" s="272"/>
      <c r="AF79" s="272"/>
      <c r="AG79" s="272"/>
      <c r="AH79" s="272"/>
      <c r="AI79" s="272"/>
      <c r="AJ79" s="272"/>
      <c r="AK79" s="272"/>
      <c r="AL79" s="272"/>
      <c r="AM79" s="272"/>
      <c r="AN79" s="272"/>
      <c r="AO79" s="272"/>
      <c r="AP79" s="272"/>
      <c r="AQ79" s="272"/>
      <c r="AR79" s="272"/>
      <c r="AS79" s="272"/>
      <c r="AT79" s="272"/>
      <c r="AU79" s="272"/>
      <c r="AV79" s="272"/>
      <c r="AW79" s="272"/>
      <c r="AX79" s="272"/>
      <c r="AY79" s="272"/>
      <c r="AZ79" s="272"/>
      <c r="BA79" s="272"/>
      <c r="BB79" s="272"/>
    </row>
    <row r="80" spans="1:54" s="311" customFormat="1" ht="18.75" customHeight="1">
      <c r="A80" s="2389">
        <f t="shared" si="0"/>
        <v>14</v>
      </c>
      <c r="B80" s="2389"/>
      <c r="C80" s="2389">
        <f t="shared" si="1"/>
        <v>3120</v>
      </c>
      <c r="D80" s="2390"/>
      <c r="E80" s="2378"/>
      <c r="F80" s="2378"/>
      <c r="G80" s="2401" t="str">
        <f t="shared" si="3"/>
        <v/>
      </c>
      <c r="H80" s="2402"/>
      <c r="I80" s="2403" t="str">
        <f t="shared" si="4"/>
        <v/>
      </c>
      <c r="J80" s="1185"/>
      <c r="K80" s="2378"/>
      <c r="L80" s="2378"/>
      <c r="M80" s="2401" t="str">
        <f t="shared" si="2"/>
        <v/>
      </c>
      <c r="N80" s="2402"/>
      <c r="O80" s="2404" t="str">
        <f t="shared" si="5"/>
        <v/>
      </c>
      <c r="P80" s="2405"/>
      <c r="Q80" s="222"/>
      <c r="R80" s="222"/>
      <c r="S80" s="6"/>
      <c r="T80" s="6"/>
      <c r="U80" s="6"/>
      <c r="V80" s="272"/>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c r="AZ80" s="272"/>
      <c r="BA80" s="272"/>
      <c r="BB80" s="272"/>
    </row>
    <row r="81" spans="1:185" s="311" customFormat="1" ht="18.75" customHeight="1">
      <c r="A81" s="2389">
        <f t="shared" si="0"/>
        <v>15</v>
      </c>
      <c r="B81" s="2389"/>
      <c r="C81" s="2389">
        <f t="shared" si="1"/>
        <v>3360</v>
      </c>
      <c r="D81" s="2390"/>
      <c r="E81" s="2378"/>
      <c r="F81" s="2378"/>
      <c r="G81" s="2401" t="str">
        <f t="shared" si="3"/>
        <v/>
      </c>
      <c r="H81" s="2402"/>
      <c r="I81" s="2403" t="str">
        <f t="shared" si="4"/>
        <v/>
      </c>
      <c r="J81" s="1185"/>
      <c r="K81" s="2378"/>
      <c r="L81" s="2378"/>
      <c r="M81" s="2401" t="str">
        <f t="shared" si="2"/>
        <v/>
      </c>
      <c r="N81" s="2402"/>
      <c r="O81" s="2404" t="str">
        <f t="shared" si="5"/>
        <v/>
      </c>
      <c r="P81" s="2405"/>
      <c r="Q81" s="222"/>
      <c r="R81" s="6"/>
      <c r="S81" s="6"/>
      <c r="T81" s="6"/>
      <c r="U81" s="6"/>
      <c r="V81" s="272"/>
      <c r="W81" s="272"/>
      <c r="X81" s="272"/>
      <c r="Y81" s="272"/>
      <c r="Z81" s="272"/>
      <c r="AA81" s="272"/>
      <c r="AB81" s="272"/>
      <c r="AC81" s="272"/>
      <c r="AD81" s="272"/>
      <c r="AE81" s="272"/>
      <c r="AF81" s="272"/>
      <c r="AG81" s="272"/>
      <c r="AH81" s="272"/>
      <c r="AI81" s="272"/>
      <c r="AJ81" s="272"/>
      <c r="AK81" s="272"/>
      <c r="AL81" s="272"/>
      <c r="AM81" s="272"/>
      <c r="AN81" s="272"/>
      <c r="AO81" s="272"/>
      <c r="AP81" s="272"/>
      <c r="AQ81" s="272"/>
      <c r="AR81" s="272"/>
      <c r="AS81" s="272"/>
      <c r="AT81" s="272"/>
      <c r="AU81" s="272"/>
      <c r="AV81" s="272"/>
      <c r="AW81" s="272"/>
      <c r="AX81" s="272"/>
      <c r="AY81" s="272"/>
      <c r="AZ81" s="272"/>
      <c r="BA81" s="272"/>
      <c r="BB81" s="272"/>
    </row>
    <row r="82" spans="1:185" s="311" customFormat="1" ht="18.75" customHeight="1">
      <c r="A82" s="2389">
        <f t="shared" si="0"/>
        <v>16</v>
      </c>
      <c r="B82" s="2389"/>
      <c r="C82" s="2389">
        <f t="shared" si="1"/>
        <v>3600</v>
      </c>
      <c r="D82" s="2390"/>
      <c r="E82" s="2378"/>
      <c r="F82" s="2378"/>
      <c r="G82" s="2401" t="str">
        <f t="shared" si="3"/>
        <v/>
      </c>
      <c r="H82" s="2402"/>
      <c r="I82" s="2403" t="str">
        <f t="shared" si="4"/>
        <v/>
      </c>
      <c r="J82" s="1185"/>
      <c r="K82" s="2378"/>
      <c r="L82" s="2378"/>
      <c r="M82" s="2401" t="str">
        <f t="shared" si="2"/>
        <v/>
      </c>
      <c r="N82" s="2402"/>
      <c r="O82" s="2404" t="str">
        <f t="shared" si="5"/>
        <v/>
      </c>
      <c r="P82" s="2405"/>
      <c r="Q82" s="222"/>
      <c r="R82" s="6"/>
      <c r="S82" s="6"/>
      <c r="T82" s="6"/>
      <c r="U82" s="6"/>
      <c r="V82" s="272"/>
      <c r="W82" s="272"/>
      <c r="X82" s="272"/>
      <c r="Y82" s="272"/>
      <c r="Z82" s="272"/>
      <c r="AA82" s="272"/>
      <c r="AB82" s="272"/>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B82" s="272"/>
    </row>
    <row r="83" spans="1:185" s="311" customFormat="1" ht="18.75" customHeight="1">
      <c r="A83" s="2389">
        <f t="shared" si="0"/>
        <v>17</v>
      </c>
      <c r="B83" s="2389"/>
      <c r="C83" s="2389">
        <f t="shared" si="1"/>
        <v>3840</v>
      </c>
      <c r="D83" s="2390"/>
      <c r="E83" s="2378"/>
      <c r="F83" s="2378"/>
      <c r="G83" s="2401" t="str">
        <f t="shared" si="3"/>
        <v/>
      </c>
      <c r="H83" s="2402"/>
      <c r="I83" s="2403" t="str">
        <f t="shared" si="4"/>
        <v/>
      </c>
      <c r="J83" s="1185"/>
      <c r="K83" s="2378"/>
      <c r="L83" s="2378"/>
      <c r="M83" s="2401" t="str">
        <f t="shared" si="2"/>
        <v/>
      </c>
      <c r="N83" s="2402"/>
      <c r="O83" s="2404" t="str">
        <f t="shared" si="5"/>
        <v/>
      </c>
      <c r="P83" s="2405"/>
      <c r="Q83" s="222"/>
      <c r="R83" s="6"/>
      <c r="S83" s="6"/>
      <c r="T83" s="6"/>
      <c r="U83" s="6"/>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2"/>
      <c r="AW83" s="272"/>
      <c r="AX83" s="272"/>
      <c r="AY83" s="272"/>
      <c r="AZ83" s="272"/>
      <c r="BA83" s="272"/>
      <c r="BB83" s="272"/>
    </row>
    <row r="84" spans="1:185" s="311" customFormat="1" ht="18.75" customHeight="1">
      <c r="A84" s="2389">
        <f t="shared" si="0"/>
        <v>18</v>
      </c>
      <c r="B84" s="2389"/>
      <c r="C84" s="2389">
        <f t="shared" si="1"/>
        <v>4080</v>
      </c>
      <c r="D84" s="2390"/>
      <c r="E84" s="2378"/>
      <c r="F84" s="2378"/>
      <c r="G84" s="2401" t="str">
        <f t="shared" si="3"/>
        <v/>
      </c>
      <c r="H84" s="2402"/>
      <c r="I84" s="2403" t="str">
        <f t="shared" si="4"/>
        <v/>
      </c>
      <c r="J84" s="1185"/>
      <c r="K84" s="2378"/>
      <c r="L84" s="2378"/>
      <c r="M84" s="2401" t="str">
        <f t="shared" si="2"/>
        <v/>
      </c>
      <c r="N84" s="2402"/>
      <c r="O84" s="2404" t="str">
        <f t="shared" si="5"/>
        <v/>
      </c>
      <c r="P84" s="2405"/>
      <c r="Q84" s="222"/>
      <c r="R84" s="6"/>
      <c r="S84" s="6"/>
      <c r="T84" s="6"/>
      <c r="U84" s="6"/>
      <c r="V84" s="272"/>
      <c r="W84" s="272"/>
      <c r="X84" s="272"/>
      <c r="Y84" s="272"/>
      <c r="Z84" s="272"/>
      <c r="AA84" s="272"/>
      <c r="AB84" s="272"/>
      <c r="AC84" s="272"/>
      <c r="AD84" s="272"/>
      <c r="AE84" s="272"/>
      <c r="AF84" s="272"/>
      <c r="AG84" s="272"/>
      <c r="AH84" s="272"/>
      <c r="AI84" s="272"/>
      <c r="AJ84" s="272"/>
      <c r="AK84" s="272"/>
      <c r="AL84" s="272"/>
      <c r="AM84" s="272"/>
      <c r="AN84" s="272"/>
      <c r="AO84" s="272"/>
      <c r="AP84" s="272"/>
      <c r="AQ84" s="272"/>
      <c r="AR84" s="272"/>
      <c r="AS84" s="272"/>
      <c r="AT84" s="272"/>
      <c r="AU84" s="272"/>
      <c r="AV84" s="272"/>
      <c r="AW84" s="272"/>
      <c r="AX84" s="272"/>
      <c r="AY84" s="272"/>
      <c r="AZ84" s="272"/>
      <c r="BA84" s="272"/>
      <c r="BB84" s="272"/>
      <c r="BF84" s="152"/>
      <c r="BG84" s="152"/>
      <c r="BH84" s="152"/>
      <c r="BI84" s="152"/>
      <c r="BJ84" s="152"/>
      <c r="BK84" s="152"/>
      <c r="BL84" s="152"/>
      <c r="BM84" s="152"/>
      <c r="BN84" s="152"/>
      <c r="BO84" s="152"/>
      <c r="BP84" s="152"/>
      <c r="BQ84" s="152"/>
      <c r="BR84" s="152"/>
      <c r="BS84" s="152"/>
      <c r="BT84" s="152"/>
      <c r="BU84" s="152"/>
      <c r="BV84" s="152"/>
      <c r="BW84" s="152"/>
      <c r="BX84" s="152"/>
      <c r="BY84" s="152"/>
      <c r="BZ84" s="152"/>
      <c r="CA84" s="152"/>
      <c r="CB84" s="152"/>
      <c r="CC84" s="152"/>
      <c r="CD84" s="152"/>
      <c r="CE84" s="152"/>
      <c r="CF84" s="152"/>
      <c r="CG84" s="152"/>
      <c r="CH84" s="152"/>
      <c r="CI84" s="152"/>
      <c r="CJ84" s="152"/>
      <c r="CK84" s="152"/>
      <c r="CL84" s="152"/>
      <c r="CM84" s="152"/>
      <c r="CN84" s="152"/>
      <c r="CO84" s="152"/>
      <c r="CP84" s="152"/>
      <c r="CQ84" s="152"/>
      <c r="CR84" s="152"/>
      <c r="CS84" s="152"/>
      <c r="CT84" s="152"/>
      <c r="CU84" s="152"/>
      <c r="CV84" s="152"/>
      <c r="CW84" s="152"/>
      <c r="CX84" s="152"/>
      <c r="CY84" s="152"/>
      <c r="CZ84" s="152"/>
      <c r="DA84" s="152"/>
      <c r="DB84" s="152"/>
      <c r="DC84" s="152"/>
      <c r="DD84" s="152"/>
      <c r="DE84" s="152"/>
      <c r="DF84" s="152"/>
      <c r="DG84" s="152"/>
      <c r="DH84" s="152"/>
      <c r="DI84" s="152"/>
      <c r="DJ84" s="152"/>
      <c r="DK84" s="152"/>
      <c r="DL84" s="152"/>
      <c r="DM84" s="152"/>
      <c r="DN84" s="152"/>
      <c r="DO84" s="152"/>
      <c r="DP84" s="152"/>
      <c r="DQ84" s="152"/>
      <c r="DR84" s="152"/>
      <c r="DS84" s="152"/>
      <c r="DT84" s="152"/>
      <c r="DU84" s="152"/>
      <c r="DV84" s="152"/>
      <c r="DW84" s="152"/>
      <c r="DX84" s="152"/>
      <c r="DY84" s="152"/>
      <c r="DZ84" s="152"/>
      <c r="EA84" s="152"/>
      <c r="EB84" s="152"/>
      <c r="EC84" s="152"/>
      <c r="ED84" s="152"/>
      <c r="EE84" s="152"/>
      <c r="EF84" s="152"/>
      <c r="EG84" s="152"/>
      <c r="EH84" s="152"/>
      <c r="EI84" s="152"/>
      <c r="EJ84" s="152"/>
      <c r="EK84" s="152"/>
      <c r="EL84" s="152"/>
      <c r="EM84" s="152"/>
      <c r="EN84" s="152"/>
      <c r="EO84" s="152"/>
      <c r="EP84" s="152"/>
      <c r="EQ84" s="152"/>
      <c r="ER84" s="152"/>
      <c r="ES84" s="152"/>
      <c r="ET84" s="152"/>
      <c r="EU84" s="152"/>
      <c r="EV84" s="152"/>
      <c r="EW84" s="152"/>
      <c r="EX84" s="152"/>
      <c r="EY84" s="152"/>
      <c r="EZ84" s="152"/>
      <c r="FA84" s="152"/>
      <c r="FB84" s="152"/>
      <c r="FC84" s="152"/>
      <c r="FD84" s="152"/>
      <c r="FE84" s="152"/>
      <c r="FF84" s="152"/>
      <c r="FG84" s="152"/>
      <c r="FH84" s="152"/>
      <c r="FI84" s="152"/>
      <c r="FJ84" s="152"/>
      <c r="FK84" s="152"/>
      <c r="FL84" s="152"/>
      <c r="FM84" s="152"/>
      <c r="FN84" s="152"/>
      <c r="FO84" s="152"/>
      <c r="FP84" s="152"/>
      <c r="FQ84" s="152"/>
      <c r="FR84" s="152"/>
      <c r="FS84" s="152"/>
      <c r="FT84" s="152"/>
      <c r="FU84" s="152"/>
      <c r="FV84" s="152"/>
      <c r="FW84" s="152"/>
      <c r="FX84" s="152"/>
      <c r="FY84" s="152"/>
      <c r="FZ84" s="152"/>
      <c r="GA84" s="152"/>
      <c r="GB84" s="152"/>
      <c r="GC84" s="152"/>
    </row>
    <row r="85" spans="1:185" s="311" customFormat="1" ht="18.75" customHeight="1">
      <c r="A85" s="837" t="s">
        <v>418</v>
      </c>
      <c r="B85" s="837"/>
      <c r="C85" s="837"/>
      <c r="D85" s="834"/>
      <c r="E85" s="2427" t="s">
        <v>95</v>
      </c>
      <c r="F85" s="2427"/>
      <c r="G85" s="2428"/>
      <c r="H85" s="2428"/>
      <c r="I85" s="2427" t="s">
        <v>42</v>
      </c>
      <c r="J85" s="2427"/>
      <c r="K85" s="2427" t="s">
        <v>95</v>
      </c>
      <c r="L85" s="2427"/>
      <c r="M85" s="2428"/>
      <c r="N85" s="2428"/>
      <c r="O85" s="2427" t="s">
        <v>105</v>
      </c>
      <c r="P85" s="2429"/>
      <c r="Q85" s="222"/>
      <c r="R85" s="6"/>
      <c r="S85" s="6"/>
      <c r="T85" s="6"/>
      <c r="U85" s="6"/>
      <c r="V85" s="272"/>
      <c r="W85" s="272"/>
      <c r="X85" s="272"/>
      <c r="Y85" s="272"/>
      <c r="Z85" s="272"/>
      <c r="AA85" s="272"/>
      <c r="AB85" s="272"/>
      <c r="AC85" s="272"/>
      <c r="AD85" s="272"/>
      <c r="AE85" s="272"/>
      <c r="AF85" s="272"/>
      <c r="AG85" s="272"/>
      <c r="AH85" s="272"/>
      <c r="AI85" s="272"/>
      <c r="AJ85" s="272"/>
      <c r="AK85" s="272"/>
      <c r="AL85" s="272"/>
      <c r="AM85" s="272"/>
      <c r="AN85" s="272"/>
      <c r="AO85" s="272"/>
      <c r="AP85" s="272"/>
      <c r="AQ85" s="272"/>
      <c r="AR85" s="272"/>
      <c r="AS85" s="272"/>
      <c r="AT85" s="272"/>
      <c r="AU85" s="272"/>
      <c r="AV85" s="272"/>
      <c r="AW85" s="272"/>
      <c r="AX85" s="272"/>
      <c r="AY85" s="272"/>
      <c r="AZ85" s="272"/>
      <c r="BA85" s="272"/>
      <c r="BB85" s="272"/>
    </row>
    <row r="86" spans="1:185" s="311" customFormat="1" ht="33.75" customHeight="1">
      <c r="A86" s="837" t="s">
        <v>482</v>
      </c>
      <c r="B86" s="837"/>
      <c r="C86" s="837"/>
      <c r="D86" s="834"/>
      <c r="E86" s="2401" t="str">
        <f>IF(E84="","",MAX(G68:H84))</f>
        <v/>
      </c>
      <c r="F86" s="2401"/>
      <c r="G86" s="2402"/>
      <c r="H86" s="2402"/>
      <c r="I86" s="2403" t="str">
        <f>IF(E86="","",IF(E86&lt;=$F$96,"Conforme","Non conforme"))</f>
        <v/>
      </c>
      <c r="J86" s="2403"/>
      <c r="K86" s="2401" t="str">
        <f>IF(K84="","",MAX(M68:N84))</f>
        <v/>
      </c>
      <c r="L86" s="2401"/>
      <c r="M86" s="2402"/>
      <c r="N86" s="2402"/>
      <c r="O86" s="2403" t="str">
        <f>IF(K86="","",IF(K86&lt;=$F$96,"Conforme","Non conforme"))</f>
        <v/>
      </c>
      <c r="P86" s="2406"/>
      <c r="Q86" s="223"/>
      <c r="R86" s="6"/>
      <c r="S86" s="6"/>
      <c r="T86" s="6"/>
      <c r="U86" s="6"/>
      <c r="V86" s="272"/>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row>
    <row r="87" spans="1:185" s="311" customFormat="1" ht="43.5" customHeight="1">
      <c r="A87" s="2415" t="s">
        <v>409</v>
      </c>
      <c r="B87" s="2415"/>
      <c r="C87" s="2415"/>
      <c r="D87" s="2416"/>
      <c r="E87" s="2417" t="str">
        <f>IF(E84="","",H114/H97)</f>
        <v/>
      </c>
      <c r="F87" s="2417"/>
      <c r="G87" s="1921"/>
      <c r="H87" s="1921"/>
      <c r="I87" s="2403" t="str">
        <f>IF(E87="","",IF(E87&gt;250,"Conforme","Non conforme"))</f>
        <v/>
      </c>
      <c r="J87" s="2403"/>
      <c r="K87" s="2417" t="str">
        <f>IF(K84="","",K114/K97)</f>
        <v/>
      </c>
      <c r="L87" s="2417"/>
      <c r="M87" s="1921"/>
      <c r="N87" s="1921"/>
      <c r="O87" s="2403" t="str">
        <f>IF(K87="","",IF(K87&gt;250,"Conforme","Non conforme"))</f>
        <v/>
      </c>
      <c r="P87" s="2406"/>
      <c r="Q87" s="223"/>
      <c r="V87" s="272"/>
      <c r="W87" s="272"/>
      <c r="X87" s="272"/>
      <c r="Y87" s="272"/>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c r="AZ87" s="272"/>
      <c r="BA87" s="272"/>
      <c r="BB87" s="272"/>
    </row>
    <row r="88" spans="1:185" s="311" customFormat="1" ht="24.75" customHeight="1">
      <c r="A88" s="2415" t="s">
        <v>918</v>
      </c>
      <c r="B88" s="2415"/>
      <c r="C88" s="2415"/>
      <c r="D88" s="2416"/>
      <c r="E88" s="2417" t="str">
        <f>IF(E84="","",H114)</f>
        <v/>
      </c>
      <c r="F88" s="2417"/>
      <c r="G88" s="2417"/>
      <c r="H88" s="2417"/>
      <c r="I88" s="2403" t="str">
        <f>IF(E88="","",IF(E88&gt;=170,"Conforme"," Non conforme"))</f>
        <v/>
      </c>
      <c r="J88" s="2403"/>
      <c r="K88" s="2417" t="str">
        <f>IF(K84="","",K114)</f>
        <v/>
      </c>
      <c r="L88" s="2417"/>
      <c r="M88" s="2417"/>
      <c r="N88" s="2417"/>
      <c r="O88" s="2403" t="str">
        <f>IF(K88="","",IF(K88&gt;170,"Conforme","Non conforme"))</f>
        <v/>
      </c>
      <c r="P88" s="2406"/>
      <c r="Q88" s="222"/>
      <c r="T88" s="54"/>
      <c r="U88" s="54"/>
      <c r="V88" s="272"/>
      <c r="W88" s="272"/>
      <c r="X88" s="272"/>
      <c r="Y88" s="272"/>
      <c r="Z88" s="272"/>
      <c r="AA88" s="272"/>
      <c r="AB88" s="272"/>
      <c r="AC88" s="272"/>
      <c r="AD88" s="272"/>
      <c r="AE88" s="272"/>
      <c r="AF88" s="272"/>
      <c r="AG88" s="272"/>
      <c r="AH88" s="272"/>
      <c r="AI88" s="272"/>
      <c r="AJ88" s="272"/>
      <c r="AK88" s="272"/>
      <c r="AL88" s="272"/>
      <c r="AM88" s="272"/>
      <c r="AN88" s="272"/>
      <c r="AO88" s="272"/>
      <c r="AP88" s="272"/>
      <c r="AQ88" s="272"/>
      <c r="AR88" s="272"/>
      <c r="AS88" s="272"/>
      <c r="AT88" s="272"/>
      <c r="AU88" s="272"/>
      <c r="AV88" s="272"/>
      <c r="AW88" s="272"/>
      <c r="AX88" s="272"/>
      <c r="AY88" s="272"/>
      <c r="AZ88" s="272"/>
      <c r="BA88" s="272"/>
      <c r="BB88" s="272"/>
    </row>
    <row r="89" spans="1:185" s="311" customFormat="1" ht="37.5" customHeight="1">
      <c r="A89" s="2415" t="s">
        <v>410</v>
      </c>
      <c r="B89" s="2415"/>
      <c r="C89" s="2415"/>
      <c r="D89" s="2416"/>
      <c r="E89" s="2401" t="str">
        <f>IF(OR($E$84="",$K$84=""),"", 2*ABS(H114-K114)/(H114+K114))</f>
        <v/>
      </c>
      <c r="F89" s="2401"/>
      <c r="G89" s="2401"/>
      <c r="H89" s="2401"/>
      <c r="I89" s="2403" t="str">
        <f>IF(E89="","",IF(E89&lt;=10%,"Conforme","Non conforme"))</f>
        <v/>
      </c>
      <c r="J89" s="2403"/>
      <c r="K89" s="2418"/>
      <c r="L89" s="2418"/>
      <c r="M89" s="2418"/>
      <c r="N89" s="2418"/>
      <c r="O89" s="2413"/>
      <c r="P89" s="2414"/>
      <c r="Q89" s="222"/>
      <c r="U89" s="54"/>
      <c r="V89" s="272"/>
      <c r="W89" s="272"/>
      <c r="X89" s="272"/>
      <c r="Y89" s="272"/>
      <c r="Z89" s="272"/>
      <c r="AA89" s="272"/>
      <c r="AB89" s="272"/>
      <c r="AC89" s="272"/>
      <c r="AD89" s="272"/>
      <c r="AE89" s="272"/>
      <c r="AF89" s="272"/>
      <c r="AG89" s="272"/>
      <c r="AH89" s="272"/>
      <c r="AI89" s="272"/>
      <c r="AJ89" s="272"/>
      <c r="AK89" s="272"/>
      <c r="AL89" s="272"/>
      <c r="AM89" s="272"/>
      <c r="AN89" s="272"/>
      <c r="AO89" s="272"/>
      <c r="AP89" s="272"/>
      <c r="AQ89" s="272"/>
      <c r="AR89" s="272"/>
      <c r="AS89" s="272"/>
      <c r="AT89" s="272"/>
      <c r="AU89" s="272"/>
      <c r="AV89" s="272"/>
      <c r="AW89" s="272"/>
      <c r="AX89" s="272"/>
      <c r="AY89" s="272"/>
      <c r="AZ89" s="272"/>
      <c r="BA89" s="272"/>
      <c r="BB89" s="272"/>
    </row>
    <row r="90" spans="1:185" s="311" customFormat="1" ht="30.75" customHeight="1">
      <c r="A90" s="1769" t="s">
        <v>607</v>
      </c>
      <c r="B90" s="1769"/>
      <c r="C90" s="1769"/>
      <c r="D90" s="1770"/>
      <c r="E90" s="2187"/>
      <c r="F90" s="2167"/>
      <c r="G90" s="2167"/>
      <c r="H90" s="2167"/>
      <c r="I90" s="2167"/>
      <c r="J90" s="2167"/>
      <c r="K90" s="2167"/>
      <c r="L90" s="2167"/>
      <c r="M90" s="2167"/>
      <c r="N90" s="2167"/>
      <c r="O90" s="2167"/>
      <c r="P90" s="2167"/>
      <c r="Q90" s="727"/>
      <c r="U90" s="54"/>
      <c r="V90" s="272"/>
      <c r="W90" s="272"/>
      <c r="X90" s="272"/>
      <c r="Y90" s="272"/>
      <c r="Z90" s="272"/>
      <c r="AA90" s="272"/>
      <c r="AB90" s="272"/>
      <c r="AC90" s="272"/>
      <c r="AD90" s="272"/>
      <c r="AE90" s="272"/>
      <c r="AF90" s="272"/>
      <c r="AG90" s="272"/>
      <c r="AH90" s="272"/>
      <c r="AI90" s="272"/>
      <c r="AJ90" s="272"/>
      <c r="AK90" s="272"/>
      <c r="AL90" s="272"/>
      <c r="AM90" s="272"/>
      <c r="AN90" s="272"/>
      <c r="AO90" s="272"/>
      <c r="AP90" s="272"/>
      <c r="AQ90" s="272"/>
      <c r="AR90" s="272"/>
      <c r="AS90" s="272"/>
      <c r="AT90" s="272"/>
      <c r="AU90" s="272"/>
      <c r="AV90" s="272"/>
      <c r="AW90" s="272"/>
      <c r="AX90" s="272"/>
      <c r="AY90" s="272"/>
      <c r="AZ90" s="272"/>
      <c r="BA90" s="272"/>
      <c r="BB90" s="272"/>
    </row>
    <row r="91" spans="1:185" s="311" customFormat="1" ht="31.5" customHeight="1">
      <c r="A91" s="1769" t="s">
        <v>738</v>
      </c>
      <c r="B91" s="1769"/>
      <c r="C91" s="1769"/>
      <c r="D91" s="1770"/>
      <c r="E91" s="2126"/>
      <c r="F91" s="2127"/>
      <c r="G91" s="2127"/>
      <c r="H91" s="2127"/>
      <c r="I91" s="2127"/>
      <c r="J91" s="2127"/>
      <c r="K91" s="2127"/>
      <c r="L91" s="2127"/>
      <c r="M91" s="2127"/>
      <c r="N91" s="2127"/>
      <c r="O91" s="2127"/>
      <c r="P91" s="2127"/>
      <c r="Q91" s="184"/>
      <c r="U91" s="54"/>
      <c r="V91" s="272"/>
      <c r="W91" s="272"/>
      <c r="X91" s="272"/>
      <c r="Y91" s="272"/>
      <c r="Z91" s="272"/>
      <c r="AA91" s="272"/>
      <c r="AB91" s="272"/>
      <c r="AC91" s="272"/>
      <c r="AD91" s="272"/>
      <c r="AE91" s="272"/>
      <c r="AF91" s="272"/>
      <c r="AG91" s="272"/>
      <c r="AH91" s="272"/>
      <c r="AI91" s="272"/>
      <c r="AJ91" s="272"/>
      <c r="AK91" s="272"/>
      <c r="AL91" s="272"/>
      <c r="AM91" s="272"/>
      <c r="AN91" s="272"/>
      <c r="AO91" s="272"/>
      <c r="AP91" s="272"/>
      <c r="AQ91" s="272"/>
      <c r="AR91" s="272"/>
      <c r="AS91" s="272"/>
      <c r="AT91" s="272"/>
      <c r="AU91" s="272"/>
      <c r="AV91" s="272"/>
      <c r="AW91" s="272"/>
      <c r="AX91" s="272"/>
      <c r="AY91" s="272"/>
      <c r="AZ91" s="272"/>
      <c r="BA91" s="272"/>
      <c r="BB91" s="272"/>
    </row>
    <row r="92" spans="1:185" s="311" customFormat="1" ht="37.5" customHeight="1">
      <c r="Q92" s="54"/>
      <c r="R92" s="54"/>
      <c r="S92" s="54"/>
      <c r="T92" s="54"/>
      <c r="U92" s="60"/>
      <c r="V92" s="272"/>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2"/>
      <c r="BA92" s="272"/>
      <c r="BB92" s="272"/>
    </row>
    <row r="93" spans="1:185" s="311" customFormat="1" ht="37.5" customHeight="1">
      <c r="B93" s="34"/>
      <c r="C93" s="2423" t="s">
        <v>474</v>
      </c>
      <c r="D93" s="2423"/>
      <c r="E93" s="2423"/>
      <c r="F93" s="2423"/>
      <c r="G93" s="2423"/>
      <c r="H93" s="2423"/>
      <c r="I93" s="2423"/>
      <c r="J93" s="2423"/>
      <c r="K93" s="2423"/>
      <c r="L93" s="2423"/>
      <c r="M93" s="2423"/>
      <c r="N93" s="282"/>
      <c r="O93" s="6"/>
      <c r="P93" s="6"/>
      <c r="Q93" s="6"/>
      <c r="R93" s="6"/>
      <c r="S93" s="6"/>
      <c r="T93" s="6"/>
      <c r="U93" s="6"/>
      <c r="V93" s="272"/>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2"/>
      <c r="BA93" s="272"/>
      <c r="BB93" s="272"/>
    </row>
    <row r="94" spans="1:185" s="311" customFormat="1" ht="37.5" customHeight="1">
      <c r="B94" s="34"/>
      <c r="C94" s="2423" t="s">
        <v>989</v>
      </c>
      <c r="D94" s="2423"/>
      <c r="E94" s="2424"/>
      <c r="F94" s="2425" t="s">
        <v>475</v>
      </c>
      <c r="G94" s="2426"/>
      <c r="H94" s="1902" t="s">
        <v>416</v>
      </c>
      <c r="I94" s="1825"/>
      <c r="J94" s="1825"/>
      <c r="K94" s="2423" t="s">
        <v>94</v>
      </c>
      <c r="L94" s="2423"/>
      <c r="M94" s="2423"/>
      <c r="N94" s="283"/>
      <c r="O94" s="6"/>
      <c r="P94" s="6"/>
      <c r="Q94" s="6"/>
      <c r="R94" s="6"/>
      <c r="S94" s="6"/>
      <c r="T94" s="6"/>
      <c r="U94" s="6"/>
      <c r="V94" s="272"/>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c r="AZ94" s="272"/>
      <c r="BA94" s="272"/>
      <c r="BB94" s="272"/>
    </row>
    <row r="95" spans="1:185" s="311" customFormat="1" ht="32.25" customHeight="1">
      <c r="B95" s="34"/>
      <c r="C95" s="664" t="s">
        <v>99</v>
      </c>
      <c r="D95" s="664" t="s">
        <v>100</v>
      </c>
      <c r="E95" s="689" t="s">
        <v>415</v>
      </c>
      <c r="F95" s="2425"/>
      <c r="G95" s="2426"/>
      <c r="H95" s="684" t="s">
        <v>413</v>
      </c>
      <c r="I95" s="664" t="s">
        <v>417</v>
      </c>
      <c r="J95" s="735" t="s">
        <v>414</v>
      </c>
      <c r="K95" s="684" t="s">
        <v>413</v>
      </c>
      <c r="L95" s="664" t="s">
        <v>417</v>
      </c>
      <c r="M95" s="735" t="s">
        <v>414</v>
      </c>
      <c r="N95" s="284"/>
      <c r="O95" s="6"/>
      <c r="P95" s="6"/>
      <c r="Q95" s="6"/>
      <c r="R95" s="6"/>
      <c r="S95" s="6"/>
      <c r="T95" s="6"/>
      <c r="U95" s="6"/>
      <c r="V95" s="272"/>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2"/>
      <c r="AV95" s="272"/>
      <c r="AW95" s="272"/>
      <c r="AX95" s="272"/>
      <c r="AY95" s="272"/>
      <c r="AZ95" s="272"/>
      <c r="BA95" s="272"/>
      <c r="BB95" s="272"/>
    </row>
    <row r="96" spans="1:185" s="311" customFormat="1" ht="27" customHeight="1">
      <c r="B96" s="34"/>
      <c r="C96" s="677" t="s">
        <v>101</v>
      </c>
      <c r="D96" s="678" t="s">
        <v>919</v>
      </c>
      <c r="E96" s="690" t="s">
        <v>920</v>
      </c>
      <c r="F96" s="694">
        <f>0.1</f>
        <v>0.1</v>
      </c>
      <c r="G96" s="686">
        <f>-$F$96</f>
        <v>-0.1</v>
      </c>
      <c r="H96" s="681" t="s">
        <v>921</v>
      </c>
      <c r="I96" s="679" t="s">
        <v>922</v>
      </c>
      <c r="J96" s="669" t="s">
        <v>923</v>
      </c>
      <c r="K96" s="681" t="s">
        <v>921</v>
      </c>
      <c r="L96" s="679" t="s">
        <v>922</v>
      </c>
      <c r="M96" s="680" t="s">
        <v>923</v>
      </c>
      <c r="N96" s="6"/>
      <c r="O96" s="6"/>
      <c r="P96" s="6"/>
      <c r="Q96" s="6"/>
      <c r="R96" s="6"/>
      <c r="S96" s="6"/>
      <c r="T96" s="6"/>
      <c r="U96" s="6"/>
      <c r="V96" s="272"/>
      <c r="W96" s="272"/>
      <c r="X96" s="272"/>
      <c r="Y96" s="272"/>
      <c r="Z96" s="272"/>
      <c r="AA96" s="272"/>
      <c r="AB96" s="272"/>
      <c r="AC96" s="272"/>
      <c r="AD96" s="272"/>
      <c r="AE96" s="272"/>
      <c r="AF96" s="272"/>
      <c r="AG96" s="272"/>
      <c r="AH96" s="272"/>
      <c r="AI96" s="272"/>
      <c r="AJ96" s="272"/>
      <c r="AK96" s="272"/>
      <c r="AL96" s="272"/>
      <c r="AM96" s="272"/>
      <c r="AN96" s="272"/>
      <c r="AO96" s="272"/>
      <c r="AP96" s="272"/>
      <c r="AQ96" s="272"/>
      <c r="AR96" s="272"/>
      <c r="AS96" s="272"/>
      <c r="AT96" s="272"/>
      <c r="AU96" s="272"/>
      <c r="AV96" s="272"/>
      <c r="AW96" s="272"/>
      <c r="AX96" s="272"/>
      <c r="AY96" s="272"/>
      <c r="AZ96" s="272"/>
      <c r="BA96" s="272"/>
      <c r="BB96" s="272"/>
    </row>
    <row r="97" spans="1:54" s="311" customFormat="1" ht="27" customHeight="1">
      <c r="B97" s="667" t="s">
        <v>924</v>
      </c>
      <c r="C97" s="670" t="str">
        <f>IF(E67="","",IF(K67="", H97,(H97+K97)/2))</f>
        <v/>
      </c>
      <c r="D97" s="670" t="str">
        <f>IF(E67="","",(71.498068+94.593053*LOG(C97,10)+41.912053*POWER(LOG(C97,10),2)+9.8247004*POWER(LOG(C97,10),3)+0.28175407*POWER(LOG(C97,10),4)-1.1878455*POWER(LOG(C97,10),5)-0.18014349*POWER(LOG(C97,10),6)+0.14710899*POWER(LOG(C97,10),7)-0.017046845*POWER(LOG(C97,10),8)))</f>
        <v/>
      </c>
      <c r="E97" s="691"/>
      <c r="F97" s="695"/>
      <c r="G97" s="687"/>
      <c r="H97" s="682" t="str">
        <f t="shared" ref="H97:H114" si="6">IF(E67="","",IF($F$63="",E67, E67+$F$63))</f>
        <v/>
      </c>
      <c r="I97" s="671" t="str">
        <f t="shared" ref="I97:I110" si="7">IF($E$84="","",(71.498068+94.593053*LOG(E67,10)+41.912053*POWER(LOG(E67,10),2)+9.8247004*POWER(LOG(E67,10),3)+0.28175407*POWER(LOG(E67,10),4)-1.1878455*POWER(LOG(E67,10),5)-0.18014349*POWER(LOG(E67,10),6)+0.14710899*POWER(LOG(E67,10),7)-0.017046845*POWER(LOG(E67,10),8)))</f>
        <v/>
      </c>
      <c r="J97" s="672"/>
      <c r="K97" s="682" t="str">
        <f t="shared" ref="K97:K114" si="8">IF(K67="","",IF($F$63="",K67, K67+$F$63))</f>
        <v/>
      </c>
      <c r="L97" s="671" t="str">
        <f t="shared" ref="L97:L114" si="9">IF($K$84="","",(71.498068+94.593053*LOG(K67,10)+41.912053*POWER(LOG(K67,10),2)+9.8247004*POWER(LOG(K67,10),3)+0.28175407*POWER(LOG(K67,10),4)-1.1878455*POWER(LOG(K67,10),5)-0.18014349*POWER(LOG(K67,10),6)+0.14710899*POWER(LOG(K67,10),7)-0.017046845*POWER(LOG(K67,10),8)))</f>
        <v/>
      </c>
      <c r="M97" s="672"/>
      <c r="N97" s="6"/>
      <c r="O97" s="6"/>
      <c r="P97" s="6"/>
      <c r="Q97" s="6"/>
      <c r="R97" s="6"/>
      <c r="S97" s="6"/>
      <c r="T97" s="6"/>
      <c r="U97" s="6"/>
      <c r="V97" s="272"/>
      <c r="W97" s="272"/>
      <c r="X97" s="272"/>
      <c r="Y97" s="272"/>
      <c r="Z97" s="272"/>
      <c r="AA97" s="272"/>
      <c r="AB97" s="272"/>
      <c r="AC97" s="272"/>
      <c r="AD97" s="272"/>
      <c r="AE97" s="272"/>
      <c r="AF97" s="272"/>
      <c r="AG97" s="272"/>
      <c r="AH97" s="272"/>
      <c r="AI97" s="272"/>
      <c r="AJ97" s="272"/>
      <c r="AK97" s="272"/>
      <c r="AL97" s="272"/>
      <c r="AM97" s="272"/>
      <c r="AN97" s="272"/>
      <c r="AO97" s="272"/>
      <c r="AP97" s="272"/>
      <c r="AQ97" s="272"/>
      <c r="AR97" s="272"/>
      <c r="AS97" s="272"/>
      <c r="AT97" s="272"/>
      <c r="AU97" s="272"/>
      <c r="AV97" s="272"/>
      <c r="AW97" s="272"/>
      <c r="AX97" s="272"/>
      <c r="AY97" s="272"/>
      <c r="AZ97" s="272"/>
      <c r="BA97" s="272"/>
      <c r="BB97" s="272"/>
    </row>
    <row r="98" spans="1:54" s="311" customFormat="1" ht="60.75" customHeight="1">
      <c r="B98" s="34"/>
      <c r="C98" s="670" t="str">
        <f t="shared" ref="C98:C113" si="10">IF($E$84="","",(10^((-1.3011877+(0.080242636*LN(D98))+(0.13646699*(LN(D98))^2)+(-0.025468404*(LN(D98))^3)+(0.0013635334*(LN(D98))^4))/(1+(-0.025840191*LN(D98))+(-0.10320229*(LN(D98))^2)+(0.02874562*(LN(D98))^3)+(-0.0031978977*(LN(D98))^4)+(0.00012992634*(LN(D98))^5)))))</f>
        <v/>
      </c>
      <c r="D98" s="673" t="str">
        <f>IF($E$84="","",(D115*C68+G115))</f>
        <v/>
      </c>
      <c r="E98" s="692" t="str">
        <f>IF($E$84="","",((C98-C97)/(0.5*(C98+C97)*(D98-D97))))</f>
        <v/>
      </c>
      <c r="F98" s="696" t="str">
        <f t="shared" ref="F98:F114" si="11">IF($E$84="","",$E98*(1+$F$96))</f>
        <v/>
      </c>
      <c r="G98" s="688" t="str">
        <f t="shared" ref="G98:G114" si="12">IF($E$84="","",$E98*(1-$F$96))</f>
        <v/>
      </c>
      <c r="H98" s="682" t="str">
        <f t="shared" si="6"/>
        <v/>
      </c>
      <c r="I98" s="671" t="str">
        <f t="shared" si="7"/>
        <v/>
      </c>
      <c r="J98" s="674" t="str">
        <f t="shared" ref="J98:J114" si="13">IF($E$84="","",((E68-E67)/(0.5*(E68+E67) *(D98-D97))))</f>
        <v/>
      </c>
      <c r="K98" s="682" t="str">
        <f t="shared" si="8"/>
        <v/>
      </c>
      <c r="L98" s="671" t="str">
        <f t="shared" si="9"/>
        <v/>
      </c>
      <c r="M98" s="674" t="str">
        <f t="shared" ref="M98:M114" si="14">IF($K$84="","",((K68-K67)/(0.5*(K68+K67)*(D98-D97))))</f>
        <v/>
      </c>
      <c r="N98" s="6"/>
      <c r="O98" s="6"/>
      <c r="P98" s="6"/>
      <c r="Q98" s="6"/>
      <c r="R98" s="6"/>
      <c r="S98" s="6"/>
      <c r="T98" s="6"/>
      <c r="U98" s="6"/>
      <c r="V98" s="272"/>
      <c r="W98" s="272"/>
      <c r="X98" s="272"/>
      <c r="Y98" s="272"/>
      <c r="Z98" s="272"/>
      <c r="AA98" s="272"/>
      <c r="AB98" s="272"/>
      <c r="AC98" s="272"/>
      <c r="AD98" s="272"/>
      <c r="AE98" s="272"/>
      <c r="AF98" s="272"/>
      <c r="AG98" s="272"/>
      <c r="AH98" s="272"/>
      <c r="AI98" s="272"/>
      <c r="AJ98" s="272"/>
      <c r="AK98" s="272"/>
      <c r="AL98" s="272"/>
      <c r="AM98" s="272"/>
      <c r="AN98" s="272"/>
      <c r="AO98" s="272"/>
      <c r="AP98" s="272"/>
      <c r="AQ98" s="272"/>
      <c r="AR98" s="272"/>
      <c r="AS98" s="272"/>
      <c r="AT98" s="272"/>
      <c r="AU98" s="272"/>
      <c r="AV98" s="272"/>
      <c r="AW98" s="272"/>
      <c r="AX98" s="272"/>
      <c r="AY98" s="272"/>
      <c r="AZ98" s="272"/>
      <c r="BA98" s="272"/>
      <c r="BB98" s="272"/>
    </row>
    <row r="99" spans="1:54" s="311" customFormat="1" ht="48.75" customHeight="1">
      <c r="B99" s="34"/>
      <c r="C99" s="670" t="str">
        <f t="shared" si="10"/>
        <v/>
      </c>
      <c r="D99" s="673" t="str">
        <f>IF($E$84="","",(D115*C69+G115))</f>
        <v/>
      </c>
      <c r="E99" s="692" t="str">
        <f t="shared" ref="E99:E114" si="15">IF($E$84="","",((C99-C98)/(0.5*(C99+C98)*(D99-D98))))</f>
        <v/>
      </c>
      <c r="F99" s="696" t="str">
        <f t="shared" si="11"/>
        <v/>
      </c>
      <c r="G99" s="688" t="str">
        <f t="shared" si="12"/>
        <v/>
      </c>
      <c r="H99" s="682" t="str">
        <f t="shared" si="6"/>
        <v/>
      </c>
      <c r="I99" s="671" t="str">
        <f t="shared" si="7"/>
        <v/>
      </c>
      <c r="J99" s="674" t="str">
        <f t="shared" si="13"/>
        <v/>
      </c>
      <c r="K99" s="682" t="str">
        <f t="shared" si="8"/>
        <v/>
      </c>
      <c r="L99" s="671" t="str">
        <f t="shared" si="9"/>
        <v/>
      </c>
      <c r="M99" s="674" t="str">
        <f t="shared" si="14"/>
        <v/>
      </c>
      <c r="N99" s="6"/>
      <c r="O99" s="6"/>
      <c r="P99" s="6"/>
      <c r="Q99" s="6"/>
      <c r="R99" s="6"/>
      <c r="S99" s="6"/>
      <c r="T99" s="6"/>
      <c r="U99" s="6"/>
      <c r="V99" s="272"/>
      <c r="W99" s="272"/>
      <c r="X99" s="272"/>
      <c r="Y99" s="272"/>
      <c r="Z99" s="272"/>
      <c r="AA99" s="272"/>
      <c r="AB99" s="272"/>
      <c r="AC99" s="272"/>
      <c r="AD99" s="272"/>
      <c r="AE99" s="272"/>
      <c r="AF99" s="272"/>
      <c r="AG99" s="272"/>
      <c r="AH99" s="272"/>
      <c r="AI99" s="272"/>
      <c r="AJ99" s="272"/>
      <c r="AK99" s="272"/>
      <c r="AL99" s="272"/>
      <c r="AM99" s="272"/>
      <c r="AN99" s="272"/>
      <c r="AO99" s="272"/>
      <c r="AP99" s="272"/>
      <c r="AQ99" s="272"/>
      <c r="AR99" s="272"/>
      <c r="AS99" s="272"/>
      <c r="AT99" s="272"/>
      <c r="AU99" s="272"/>
      <c r="AV99" s="272"/>
      <c r="AW99" s="272"/>
      <c r="AX99" s="272"/>
      <c r="AY99" s="272"/>
      <c r="AZ99" s="272"/>
      <c r="BA99" s="272"/>
      <c r="BB99" s="272"/>
    </row>
    <row r="100" spans="1:54" s="311" customFormat="1" ht="18.75" customHeight="1">
      <c r="B100" s="34"/>
      <c r="C100" s="670" t="str">
        <f t="shared" si="10"/>
        <v/>
      </c>
      <c r="D100" s="673" t="str">
        <f>IF($E$84="","",(D115*C70+G115))</f>
        <v/>
      </c>
      <c r="E100" s="692" t="str">
        <f t="shared" si="15"/>
        <v/>
      </c>
      <c r="F100" s="696" t="str">
        <f t="shared" si="11"/>
        <v/>
      </c>
      <c r="G100" s="688" t="str">
        <f t="shared" si="12"/>
        <v/>
      </c>
      <c r="H100" s="682" t="str">
        <f t="shared" si="6"/>
        <v/>
      </c>
      <c r="I100" s="671" t="str">
        <f t="shared" si="7"/>
        <v/>
      </c>
      <c r="J100" s="674" t="str">
        <f t="shared" si="13"/>
        <v/>
      </c>
      <c r="K100" s="682" t="str">
        <f t="shared" si="8"/>
        <v/>
      </c>
      <c r="L100" s="671" t="str">
        <f t="shared" si="9"/>
        <v/>
      </c>
      <c r="M100" s="674" t="str">
        <f t="shared" si="14"/>
        <v/>
      </c>
      <c r="N100" s="6"/>
      <c r="O100" s="6"/>
      <c r="P100" s="6"/>
      <c r="Q100" s="6"/>
      <c r="R100" s="6"/>
      <c r="S100" s="6"/>
      <c r="T100" s="6"/>
      <c r="U100" s="6"/>
      <c r="V100" s="272"/>
      <c r="W100" s="272"/>
      <c r="X100" s="272"/>
      <c r="Y100" s="272"/>
      <c r="Z100" s="272"/>
      <c r="AA100" s="272"/>
      <c r="AB100" s="272"/>
      <c r="AC100" s="272"/>
      <c r="AD100" s="272"/>
      <c r="AE100" s="272"/>
      <c r="AF100" s="272"/>
      <c r="AG100" s="272"/>
      <c r="AH100" s="272"/>
      <c r="AI100" s="272"/>
      <c r="AJ100" s="272"/>
      <c r="AK100" s="272"/>
      <c r="AL100" s="272"/>
      <c r="AM100" s="272"/>
      <c r="AN100" s="272"/>
      <c r="AO100" s="272"/>
      <c r="AP100" s="272"/>
      <c r="AQ100" s="272"/>
      <c r="AR100" s="272"/>
      <c r="AS100" s="272"/>
      <c r="AT100" s="272"/>
      <c r="AU100" s="272"/>
      <c r="AV100" s="272"/>
      <c r="AW100" s="272"/>
      <c r="AX100" s="272"/>
      <c r="AY100" s="272"/>
      <c r="AZ100" s="272"/>
      <c r="BA100" s="272"/>
      <c r="BB100" s="272"/>
    </row>
    <row r="101" spans="1:54" s="311" customFormat="1" ht="18.75" customHeight="1">
      <c r="B101" s="34"/>
      <c r="C101" s="670" t="str">
        <f t="shared" si="10"/>
        <v/>
      </c>
      <c r="D101" s="673" t="str">
        <f>IF($E$84="","",D115*C71+G115)</f>
        <v/>
      </c>
      <c r="E101" s="692" t="str">
        <f t="shared" si="15"/>
        <v/>
      </c>
      <c r="F101" s="696" t="str">
        <f t="shared" si="11"/>
        <v/>
      </c>
      <c r="G101" s="688" t="str">
        <f t="shared" si="12"/>
        <v/>
      </c>
      <c r="H101" s="682" t="str">
        <f t="shared" si="6"/>
        <v/>
      </c>
      <c r="I101" s="671" t="str">
        <f t="shared" si="7"/>
        <v/>
      </c>
      <c r="J101" s="674" t="str">
        <f t="shared" si="13"/>
        <v/>
      </c>
      <c r="K101" s="682" t="str">
        <f t="shared" si="8"/>
        <v/>
      </c>
      <c r="L101" s="671" t="str">
        <f t="shared" si="9"/>
        <v/>
      </c>
      <c r="M101" s="674" t="str">
        <f t="shared" si="14"/>
        <v/>
      </c>
      <c r="N101" s="6"/>
      <c r="O101" s="6"/>
      <c r="P101" s="6"/>
      <c r="Q101" s="6"/>
      <c r="R101" s="6"/>
      <c r="S101" s="6"/>
      <c r="T101" s="6"/>
      <c r="U101" s="6"/>
      <c r="V101" s="272"/>
      <c r="W101" s="272"/>
      <c r="X101" s="272"/>
      <c r="Y101" s="272"/>
      <c r="Z101" s="272"/>
      <c r="AA101" s="272"/>
      <c r="AB101" s="272"/>
      <c r="AC101" s="272"/>
      <c r="AD101" s="272"/>
      <c r="AE101" s="272"/>
      <c r="AF101" s="272"/>
      <c r="AG101" s="272"/>
      <c r="AH101" s="272"/>
      <c r="AI101" s="272"/>
      <c r="AJ101" s="272"/>
      <c r="AK101" s="272"/>
      <c r="AL101" s="272"/>
      <c r="AM101" s="272"/>
      <c r="AN101" s="272"/>
      <c r="AO101" s="272"/>
      <c r="AP101" s="272"/>
      <c r="AQ101" s="272"/>
      <c r="AR101" s="272"/>
      <c r="AS101" s="272"/>
      <c r="AT101" s="272"/>
      <c r="AU101" s="272"/>
      <c r="AV101" s="272"/>
      <c r="AW101" s="272"/>
      <c r="AX101" s="272"/>
      <c r="AY101" s="272"/>
      <c r="AZ101" s="272"/>
      <c r="BA101" s="272"/>
      <c r="BB101" s="272"/>
    </row>
    <row r="102" spans="1:54" s="311" customFormat="1" ht="18.75" customHeight="1">
      <c r="B102" s="34"/>
      <c r="C102" s="670" t="str">
        <f t="shared" si="10"/>
        <v/>
      </c>
      <c r="D102" s="673" t="str">
        <f>IF($E$84="","",(D115*C72+G115))</f>
        <v/>
      </c>
      <c r="E102" s="692" t="str">
        <f t="shared" si="15"/>
        <v/>
      </c>
      <c r="F102" s="696" t="str">
        <f t="shared" si="11"/>
        <v/>
      </c>
      <c r="G102" s="688" t="str">
        <f t="shared" si="12"/>
        <v/>
      </c>
      <c r="H102" s="682" t="str">
        <f t="shared" si="6"/>
        <v/>
      </c>
      <c r="I102" s="671" t="str">
        <f t="shared" si="7"/>
        <v/>
      </c>
      <c r="J102" s="674" t="str">
        <f t="shared" si="13"/>
        <v/>
      </c>
      <c r="K102" s="682" t="str">
        <f t="shared" si="8"/>
        <v/>
      </c>
      <c r="L102" s="671" t="str">
        <f t="shared" si="9"/>
        <v/>
      </c>
      <c r="M102" s="674" t="str">
        <f t="shared" si="14"/>
        <v/>
      </c>
      <c r="N102" s="6"/>
      <c r="O102" s="6"/>
      <c r="P102" s="6"/>
      <c r="Q102" s="6"/>
      <c r="R102" s="6"/>
      <c r="S102" s="6"/>
      <c r="T102" s="6"/>
      <c r="U102" s="6"/>
      <c r="V102" s="272"/>
      <c r="W102" s="272"/>
      <c r="X102" s="272"/>
      <c r="Y102" s="272"/>
      <c r="Z102" s="272"/>
      <c r="AA102" s="272"/>
      <c r="AB102" s="272"/>
      <c r="AC102" s="272"/>
      <c r="AD102" s="272"/>
      <c r="AE102" s="272"/>
      <c r="AF102" s="272"/>
      <c r="AG102" s="272"/>
      <c r="AH102" s="272"/>
      <c r="AI102" s="272"/>
      <c r="AJ102" s="272"/>
      <c r="AK102" s="272"/>
      <c r="AL102" s="272"/>
      <c r="AM102" s="272"/>
      <c r="AN102" s="272"/>
      <c r="AO102" s="272"/>
      <c r="AP102" s="272"/>
      <c r="AQ102" s="272"/>
      <c r="AR102" s="272"/>
      <c r="AS102" s="272"/>
      <c r="AT102" s="272"/>
      <c r="AU102" s="272"/>
      <c r="AV102" s="272"/>
      <c r="AW102" s="272"/>
      <c r="AX102" s="272"/>
      <c r="AY102" s="272"/>
      <c r="AZ102" s="272"/>
      <c r="BA102" s="272"/>
      <c r="BB102" s="272"/>
    </row>
    <row r="103" spans="1:54" s="311" customFormat="1" ht="18.75" customHeight="1">
      <c r="B103" s="34"/>
      <c r="C103" s="670" t="str">
        <f t="shared" si="10"/>
        <v/>
      </c>
      <c r="D103" s="673" t="str">
        <f>IF($E$84="","",(D115*C73+G115))</f>
        <v/>
      </c>
      <c r="E103" s="692" t="str">
        <f t="shared" si="15"/>
        <v/>
      </c>
      <c r="F103" s="696" t="str">
        <f t="shared" si="11"/>
        <v/>
      </c>
      <c r="G103" s="688" t="str">
        <f t="shared" si="12"/>
        <v/>
      </c>
      <c r="H103" s="682" t="str">
        <f t="shared" si="6"/>
        <v/>
      </c>
      <c r="I103" s="671" t="str">
        <f t="shared" si="7"/>
        <v/>
      </c>
      <c r="J103" s="674" t="str">
        <f t="shared" si="13"/>
        <v/>
      </c>
      <c r="K103" s="682" t="str">
        <f t="shared" si="8"/>
        <v/>
      </c>
      <c r="L103" s="671" t="str">
        <f t="shared" si="9"/>
        <v/>
      </c>
      <c r="M103" s="674" t="str">
        <f t="shared" si="14"/>
        <v/>
      </c>
      <c r="N103" s="6"/>
      <c r="O103" s="6"/>
      <c r="P103" s="6"/>
      <c r="Q103" s="6"/>
      <c r="R103" s="6"/>
      <c r="S103" s="6"/>
      <c r="T103" s="6"/>
      <c r="U103" s="6"/>
      <c r="V103" s="272"/>
      <c r="W103" s="272"/>
      <c r="X103" s="272"/>
      <c r="Y103" s="272"/>
      <c r="Z103" s="272"/>
      <c r="AA103" s="272"/>
      <c r="AB103" s="272"/>
      <c r="AC103" s="272"/>
      <c r="AD103" s="272"/>
      <c r="AE103" s="272"/>
      <c r="AF103" s="272"/>
      <c r="AG103" s="272"/>
      <c r="AH103" s="272"/>
      <c r="AI103" s="272"/>
      <c r="AJ103" s="272"/>
      <c r="AK103" s="272"/>
      <c r="AL103" s="272"/>
      <c r="AM103" s="272"/>
      <c r="AN103" s="272"/>
      <c r="AO103" s="272"/>
      <c r="AP103" s="272"/>
      <c r="AQ103" s="272"/>
      <c r="AR103" s="272"/>
      <c r="AS103" s="272"/>
      <c r="AT103" s="272"/>
      <c r="AU103" s="272"/>
      <c r="AV103" s="272"/>
      <c r="AW103" s="272"/>
      <c r="AX103" s="272"/>
      <c r="AY103" s="272"/>
      <c r="AZ103" s="272"/>
      <c r="BA103" s="272"/>
      <c r="BB103" s="272"/>
    </row>
    <row r="104" spans="1:54" s="311" customFormat="1" ht="18.75" customHeight="1">
      <c r="B104" s="34"/>
      <c r="C104" s="670" t="str">
        <f t="shared" si="10"/>
        <v/>
      </c>
      <c r="D104" s="673" t="str">
        <f>IF($E$84="","",($D$115*C74+$G$115))</f>
        <v/>
      </c>
      <c r="E104" s="692" t="str">
        <f t="shared" si="15"/>
        <v/>
      </c>
      <c r="F104" s="696" t="str">
        <f t="shared" si="11"/>
        <v/>
      </c>
      <c r="G104" s="688" t="str">
        <f t="shared" si="12"/>
        <v/>
      </c>
      <c r="H104" s="682" t="str">
        <f t="shared" si="6"/>
        <v/>
      </c>
      <c r="I104" s="671" t="str">
        <f t="shared" si="7"/>
        <v/>
      </c>
      <c r="J104" s="674" t="str">
        <f t="shared" si="13"/>
        <v/>
      </c>
      <c r="K104" s="682" t="str">
        <f t="shared" si="8"/>
        <v/>
      </c>
      <c r="L104" s="671" t="str">
        <f t="shared" si="9"/>
        <v/>
      </c>
      <c r="M104" s="674" t="str">
        <f t="shared" si="14"/>
        <v/>
      </c>
      <c r="N104" s="6"/>
      <c r="O104" s="6"/>
      <c r="P104" s="6"/>
      <c r="Q104" s="6"/>
      <c r="R104" s="6"/>
      <c r="S104" s="6"/>
      <c r="T104" s="6"/>
      <c r="U104" s="6"/>
      <c r="V104" s="272"/>
      <c r="W104" s="272"/>
      <c r="X104" s="272"/>
      <c r="Y104" s="272"/>
      <c r="Z104" s="272"/>
      <c r="AA104" s="272"/>
      <c r="AB104" s="272"/>
      <c r="AC104" s="272"/>
      <c r="AD104" s="272"/>
      <c r="AE104" s="272"/>
      <c r="AF104" s="272"/>
      <c r="AG104" s="272"/>
      <c r="AH104" s="272"/>
      <c r="AI104" s="272"/>
      <c r="AJ104" s="272"/>
      <c r="AK104" s="272"/>
      <c r="AL104" s="272"/>
      <c r="AM104" s="272"/>
      <c r="AN104" s="272"/>
      <c r="AO104" s="272"/>
      <c r="AP104" s="272"/>
      <c r="AQ104" s="272"/>
      <c r="AR104" s="272"/>
      <c r="AS104" s="272"/>
      <c r="AT104" s="272"/>
      <c r="AU104" s="272"/>
      <c r="AV104" s="272"/>
      <c r="AW104" s="272"/>
      <c r="AX104" s="272"/>
      <c r="AY104" s="272"/>
      <c r="AZ104" s="272"/>
      <c r="BA104" s="272"/>
      <c r="BB104" s="272"/>
    </row>
    <row r="105" spans="1:54" s="311" customFormat="1" ht="18.75" customHeight="1">
      <c r="B105" s="34"/>
      <c r="C105" s="670" t="str">
        <f t="shared" si="10"/>
        <v/>
      </c>
      <c r="D105" s="673" t="str">
        <f>IF($E$84="","",($D$115*C75+$G$115))</f>
        <v/>
      </c>
      <c r="E105" s="692" t="str">
        <f t="shared" si="15"/>
        <v/>
      </c>
      <c r="F105" s="696" t="str">
        <f t="shared" si="11"/>
        <v/>
      </c>
      <c r="G105" s="688" t="str">
        <f t="shared" si="12"/>
        <v/>
      </c>
      <c r="H105" s="682" t="str">
        <f t="shared" si="6"/>
        <v/>
      </c>
      <c r="I105" s="671" t="str">
        <f t="shared" si="7"/>
        <v/>
      </c>
      <c r="J105" s="674" t="str">
        <f t="shared" si="13"/>
        <v/>
      </c>
      <c r="K105" s="682" t="str">
        <f t="shared" si="8"/>
        <v/>
      </c>
      <c r="L105" s="671" t="str">
        <f t="shared" si="9"/>
        <v/>
      </c>
      <c r="M105" s="674" t="str">
        <f t="shared" si="14"/>
        <v/>
      </c>
      <c r="N105" s="6"/>
      <c r="O105" s="6"/>
      <c r="P105" s="6"/>
      <c r="Q105" s="6"/>
      <c r="R105" s="6"/>
      <c r="S105" s="6"/>
      <c r="T105" s="6"/>
      <c r="U105" s="6"/>
      <c r="V105" s="272"/>
      <c r="W105" s="272"/>
      <c r="X105" s="272"/>
      <c r="Y105" s="272"/>
      <c r="Z105" s="272"/>
      <c r="AA105" s="272"/>
      <c r="AB105" s="272"/>
      <c r="AC105" s="272"/>
      <c r="AD105" s="272"/>
      <c r="AE105" s="272"/>
      <c r="AF105" s="272"/>
      <c r="AG105" s="272"/>
      <c r="AH105" s="272"/>
      <c r="AI105" s="272"/>
      <c r="AJ105" s="272"/>
      <c r="AK105" s="272"/>
      <c r="AL105" s="272"/>
      <c r="AM105" s="272"/>
      <c r="AN105" s="272"/>
      <c r="AO105" s="272"/>
      <c r="AP105" s="272"/>
      <c r="AQ105" s="272"/>
      <c r="AR105" s="272"/>
      <c r="AS105" s="272"/>
      <c r="AT105" s="272"/>
      <c r="AU105" s="272"/>
      <c r="AV105" s="272"/>
      <c r="AW105" s="272"/>
      <c r="AX105" s="272"/>
      <c r="AY105" s="272"/>
      <c r="AZ105" s="272"/>
      <c r="BA105" s="272"/>
      <c r="BB105" s="272"/>
    </row>
    <row r="106" spans="1:54" s="311" customFormat="1" ht="18.75" customHeight="1">
      <c r="A106" s="152"/>
      <c r="B106" s="34"/>
      <c r="C106" s="670" t="str">
        <f t="shared" si="10"/>
        <v/>
      </c>
      <c r="D106" s="673" t="str">
        <f>IF($E$84="","",($D$115*C76+$G$115))</f>
        <v/>
      </c>
      <c r="E106" s="692" t="str">
        <f t="shared" si="15"/>
        <v/>
      </c>
      <c r="F106" s="696" t="str">
        <f t="shared" si="11"/>
        <v/>
      </c>
      <c r="G106" s="688" t="str">
        <f t="shared" si="12"/>
        <v/>
      </c>
      <c r="H106" s="682" t="str">
        <f t="shared" si="6"/>
        <v/>
      </c>
      <c r="I106" s="671" t="str">
        <f t="shared" si="7"/>
        <v/>
      </c>
      <c r="J106" s="674" t="str">
        <f t="shared" si="13"/>
        <v/>
      </c>
      <c r="K106" s="682" t="str">
        <f t="shared" si="8"/>
        <v/>
      </c>
      <c r="L106" s="671" t="str">
        <f t="shared" si="9"/>
        <v/>
      </c>
      <c r="M106" s="674" t="str">
        <f t="shared" si="14"/>
        <v/>
      </c>
      <c r="N106" s="6"/>
      <c r="O106" s="6"/>
      <c r="P106" s="6"/>
      <c r="Q106" s="6"/>
      <c r="R106" s="6"/>
      <c r="S106" s="6"/>
      <c r="T106" s="6"/>
      <c r="U106" s="6"/>
      <c r="V106" s="272"/>
      <c r="W106" s="272"/>
      <c r="X106" s="272"/>
      <c r="Y106" s="272"/>
      <c r="Z106" s="272"/>
      <c r="AA106" s="272"/>
      <c r="AB106" s="272"/>
      <c r="AC106" s="272"/>
      <c r="AD106" s="272"/>
      <c r="AE106" s="272"/>
      <c r="AF106" s="272"/>
      <c r="AG106" s="272"/>
      <c r="AH106" s="272"/>
      <c r="AI106" s="272"/>
      <c r="AJ106" s="272"/>
      <c r="AK106" s="272"/>
      <c r="AL106" s="272"/>
      <c r="AM106" s="272"/>
      <c r="AN106" s="272"/>
      <c r="AO106" s="272"/>
      <c r="AP106" s="272"/>
      <c r="AQ106" s="272"/>
      <c r="AR106" s="272"/>
      <c r="AS106" s="272"/>
      <c r="AT106" s="272"/>
      <c r="AU106" s="272"/>
      <c r="AV106" s="272"/>
      <c r="AW106" s="272"/>
      <c r="AX106" s="272"/>
      <c r="AY106" s="272"/>
      <c r="AZ106" s="272"/>
      <c r="BA106" s="272"/>
      <c r="BB106" s="272"/>
    </row>
    <row r="107" spans="1:54" s="311" customFormat="1" ht="18.75" customHeight="1">
      <c r="B107" s="34"/>
      <c r="C107" s="670" t="str">
        <f t="shared" si="10"/>
        <v/>
      </c>
      <c r="D107" s="673" t="str">
        <f>IF($E$84="","",(D115*C77+G115))</f>
        <v/>
      </c>
      <c r="E107" s="692" t="str">
        <f t="shared" si="15"/>
        <v/>
      </c>
      <c r="F107" s="696" t="str">
        <f t="shared" si="11"/>
        <v/>
      </c>
      <c r="G107" s="688" t="str">
        <f t="shared" si="12"/>
        <v/>
      </c>
      <c r="H107" s="682" t="str">
        <f t="shared" si="6"/>
        <v/>
      </c>
      <c r="I107" s="671" t="str">
        <f t="shared" si="7"/>
        <v/>
      </c>
      <c r="J107" s="674" t="str">
        <f t="shared" si="13"/>
        <v/>
      </c>
      <c r="K107" s="682" t="str">
        <f t="shared" si="8"/>
        <v/>
      </c>
      <c r="L107" s="671" t="str">
        <f t="shared" si="9"/>
        <v/>
      </c>
      <c r="M107" s="674" t="str">
        <f t="shared" si="14"/>
        <v/>
      </c>
      <c r="N107" s="6"/>
      <c r="O107" s="6"/>
      <c r="P107" s="6"/>
      <c r="Q107" s="6"/>
      <c r="R107" s="6"/>
      <c r="S107" s="6"/>
      <c r="T107" s="6"/>
      <c r="U107" s="6"/>
      <c r="V107" s="272"/>
      <c r="W107" s="272"/>
      <c r="X107" s="272"/>
      <c r="Y107" s="272"/>
      <c r="Z107" s="272"/>
      <c r="AA107" s="272"/>
      <c r="AB107" s="272"/>
      <c r="AC107" s="272"/>
      <c r="AD107" s="272"/>
      <c r="AE107" s="272"/>
      <c r="AF107" s="272"/>
      <c r="AG107" s="272"/>
      <c r="AH107" s="272"/>
      <c r="AI107" s="272"/>
      <c r="AJ107" s="272"/>
      <c r="AK107" s="272"/>
      <c r="AL107" s="272"/>
      <c r="AM107" s="272"/>
      <c r="AN107" s="272"/>
      <c r="AO107" s="272"/>
      <c r="AP107" s="272"/>
      <c r="AQ107" s="272"/>
      <c r="AR107" s="272"/>
      <c r="AS107" s="272"/>
      <c r="AT107" s="272"/>
      <c r="AU107" s="272"/>
      <c r="AV107" s="272"/>
      <c r="AW107" s="272"/>
      <c r="AX107" s="272"/>
      <c r="AY107" s="272"/>
      <c r="AZ107" s="272"/>
      <c r="BA107" s="272"/>
      <c r="BB107" s="272"/>
    </row>
    <row r="108" spans="1:54" s="311" customFormat="1" ht="18.75" customHeight="1">
      <c r="B108" s="34"/>
      <c r="C108" s="670" t="str">
        <f t="shared" si="10"/>
        <v/>
      </c>
      <c r="D108" s="673" t="str">
        <f>IF($E$84="","",(D115*C78+G115))</f>
        <v/>
      </c>
      <c r="E108" s="692" t="str">
        <f t="shared" si="15"/>
        <v/>
      </c>
      <c r="F108" s="696" t="str">
        <f t="shared" si="11"/>
        <v/>
      </c>
      <c r="G108" s="688" t="str">
        <f t="shared" si="12"/>
        <v/>
      </c>
      <c r="H108" s="682" t="str">
        <f t="shared" si="6"/>
        <v/>
      </c>
      <c r="I108" s="671" t="str">
        <f t="shared" si="7"/>
        <v/>
      </c>
      <c r="J108" s="674" t="str">
        <f t="shared" si="13"/>
        <v/>
      </c>
      <c r="K108" s="682" t="str">
        <f t="shared" si="8"/>
        <v/>
      </c>
      <c r="L108" s="671" t="str">
        <f t="shared" si="9"/>
        <v/>
      </c>
      <c r="M108" s="674" t="str">
        <f t="shared" si="14"/>
        <v/>
      </c>
      <c r="N108" s="6"/>
      <c r="O108" s="6"/>
      <c r="P108" s="6"/>
      <c r="Q108" s="6"/>
      <c r="R108" s="6"/>
      <c r="S108" s="6"/>
      <c r="T108" s="6"/>
      <c r="U108" s="6"/>
      <c r="V108" s="272"/>
      <c r="W108" s="272"/>
      <c r="X108" s="272"/>
      <c r="Y108" s="272"/>
      <c r="Z108" s="272"/>
      <c r="AA108" s="272"/>
      <c r="AB108" s="272"/>
      <c r="AC108" s="272"/>
      <c r="AD108" s="272"/>
      <c r="AE108" s="272"/>
      <c r="AF108" s="272"/>
      <c r="AG108" s="272"/>
      <c r="AH108" s="272"/>
      <c r="AI108" s="272"/>
      <c r="AJ108" s="272"/>
      <c r="AK108" s="272"/>
      <c r="AL108" s="272"/>
      <c r="AM108" s="272"/>
      <c r="AN108" s="272"/>
      <c r="AO108" s="272"/>
      <c r="AP108" s="272"/>
      <c r="AQ108" s="272"/>
      <c r="AR108" s="272"/>
      <c r="AS108" s="272"/>
      <c r="AT108" s="272"/>
      <c r="AU108" s="272"/>
      <c r="AV108" s="272"/>
      <c r="AW108" s="272"/>
      <c r="AX108" s="272"/>
      <c r="AY108" s="272"/>
      <c r="AZ108" s="272"/>
      <c r="BA108" s="272"/>
      <c r="BB108" s="272"/>
    </row>
    <row r="109" spans="1:54" s="311" customFormat="1" ht="18.75" customHeight="1">
      <c r="B109" s="34"/>
      <c r="C109" s="670" t="str">
        <f t="shared" si="10"/>
        <v/>
      </c>
      <c r="D109" s="673" t="str">
        <f>IF($E$84="","",(D115*C79+G115))</f>
        <v/>
      </c>
      <c r="E109" s="692" t="str">
        <f t="shared" si="15"/>
        <v/>
      </c>
      <c r="F109" s="696" t="str">
        <f t="shared" si="11"/>
        <v/>
      </c>
      <c r="G109" s="688" t="str">
        <f t="shared" si="12"/>
        <v/>
      </c>
      <c r="H109" s="682" t="str">
        <f t="shared" si="6"/>
        <v/>
      </c>
      <c r="I109" s="671" t="str">
        <f t="shared" si="7"/>
        <v/>
      </c>
      <c r="J109" s="674" t="str">
        <f t="shared" si="13"/>
        <v/>
      </c>
      <c r="K109" s="682" t="str">
        <f t="shared" si="8"/>
        <v/>
      </c>
      <c r="L109" s="671" t="str">
        <f t="shared" si="9"/>
        <v/>
      </c>
      <c r="M109" s="674" t="str">
        <f t="shared" si="14"/>
        <v/>
      </c>
      <c r="N109" s="6"/>
      <c r="O109" s="6"/>
      <c r="P109" s="6"/>
      <c r="Q109" s="6"/>
      <c r="R109" s="6"/>
      <c r="S109" s="6"/>
      <c r="T109" s="6"/>
      <c r="U109" s="6"/>
      <c r="V109" s="272"/>
      <c r="W109" s="272"/>
      <c r="X109" s="272"/>
      <c r="Y109" s="272"/>
      <c r="Z109" s="272"/>
      <c r="AA109" s="272"/>
      <c r="AB109" s="272"/>
      <c r="AC109" s="272"/>
      <c r="AD109" s="272"/>
      <c r="AE109" s="272"/>
      <c r="AF109" s="272"/>
      <c r="AG109" s="272"/>
      <c r="AH109" s="272"/>
      <c r="AI109" s="272"/>
      <c r="AJ109" s="272"/>
      <c r="AK109" s="272"/>
      <c r="AL109" s="272"/>
      <c r="AM109" s="272"/>
      <c r="AN109" s="272"/>
      <c r="AO109" s="272"/>
      <c r="AP109" s="272"/>
      <c r="AQ109" s="272"/>
      <c r="AR109" s="272"/>
      <c r="AS109" s="272"/>
      <c r="AT109" s="272"/>
      <c r="AU109" s="272"/>
      <c r="AV109" s="272"/>
      <c r="AW109" s="272"/>
      <c r="AX109" s="272"/>
      <c r="AY109" s="272"/>
      <c r="AZ109" s="272"/>
      <c r="BA109" s="272"/>
      <c r="BB109" s="272"/>
    </row>
    <row r="110" spans="1:54" s="311" customFormat="1" ht="18.75" customHeight="1">
      <c r="B110" s="34"/>
      <c r="C110" s="670" t="str">
        <f t="shared" si="10"/>
        <v/>
      </c>
      <c r="D110" s="673" t="str">
        <f>IF($E$84="","",(D115*C80+G115))</f>
        <v/>
      </c>
      <c r="E110" s="692" t="str">
        <f t="shared" si="15"/>
        <v/>
      </c>
      <c r="F110" s="696" t="str">
        <f t="shared" si="11"/>
        <v/>
      </c>
      <c r="G110" s="688" t="str">
        <f t="shared" si="12"/>
        <v/>
      </c>
      <c r="H110" s="682" t="str">
        <f t="shared" si="6"/>
        <v/>
      </c>
      <c r="I110" s="671" t="str">
        <f t="shared" si="7"/>
        <v/>
      </c>
      <c r="J110" s="674" t="str">
        <f t="shared" si="13"/>
        <v/>
      </c>
      <c r="K110" s="682" t="str">
        <f t="shared" si="8"/>
        <v/>
      </c>
      <c r="L110" s="671" t="str">
        <f t="shared" si="9"/>
        <v/>
      </c>
      <c r="M110" s="674" t="str">
        <f t="shared" si="14"/>
        <v/>
      </c>
      <c r="N110" s="6"/>
      <c r="O110" s="6"/>
      <c r="P110" s="6"/>
      <c r="Q110" s="6"/>
      <c r="R110" s="6"/>
      <c r="S110" s="6"/>
      <c r="T110" s="6"/>
      <c r="U110" s="6"/>
      <c r="V110" s="272"/>
      <c r="W110" s="272"/>
      <c r="X110" s="272"/>
      <c r="Y110" s="272"/>
      <c r="Z110" s="272"/>
      <c r="AA110" s="272"/>
      <c r="AB110" s="272"/>
      <c r="AC110" s="272"/>
      <c r="AD110" s="272"/>
      <c r="AE110" s="272"/>
      <c r="AF110" s="272"/>
      <c r="AG110" s="272"/>
      <c r="AH110" s="272"/>
      <c r="AI110" s="272"/>
      <c r="AJ110" s="272"/>
      <c r="AK110" s="272"/>
      <c r="AL110" s="272"/>
      <c r="AM110" s="272"/>
      <c r="AN110" s="272"/>
      <c r="AO110" s="272"/>
      <c r="AP110" s="272"/>
      <c r="AQ110" s="272"/>
      <c r="AR110" s="272"/>
      <c r="AS110" s="272"/>
      <c r="AT110" s="272"/>
      <c r="AU110" s="272"/>
      <c r="AV110" s="272"/>
      <c r="AW110" s="272"/>
      <c r="AX110" s="272"/>
      <c r="AY110" s="272"/>
      <c r="AZ110" s="272"/>
      <c r="BA110" s="272"/>
      <c r="BB110" s="272"/>
    </row>
    <row r="111" spans="1:54" s="311" customFormat="1" ht="18.75" customHeight="1">
      <c r="B111" s="34"/>
      <c r="C111" s="670" t="str">
        <f t="shared" si="10"/>
        <v/>
      </c>
      <c r="D111" s="673" t="str">
        <f>IF(E84="","",(D115*C81+G115))</f>
        <v/>
      </c>
      <c r="E111" s="692" t="str">
        <f t="shared" si="15"/>
        <v/>
      </c>
      <c r="F111" s="696" t="str">
        <f t="shared" si="11"/>
        <v/>
      </c>
      <c r="G111" s="688" t="str">
        <f t="shared" si="12"/>
        <v/>
      </c>
      <c r="H111" s="682" t="str">
        <f t="shared" si="6"/>
        <v/>
      </c>
      <c r="I111" s="671" t="str">
        <f>IF($E84="","",(71.498068+94.593053*LOG(E81,10)+41.912053*POWER(LOG(E81,10),2)+9.8247004*POWER(LOG(E81,10),3)+0.28175407*POWER(LOG(E81,10),4)-1.1878455*POWER(LOG(E81,10),5)-0.18014349*POWER(LOG(E81,10),6)+0.14710899*POWER(LOG(E81,10),7)-0.017046845*POWER(LOG(E81,10),8)))</f>
        <v/>
      </c>
      <c r="J111" s="674" t="str">
        <f t="shared" si="13"/>
        <v/>
      </c>
      <c r="K111" s="682" t="str">
        <f t="shared" si="8"/>
        <v/>
      </c>
      <c r="L111" s="671" t="str">
        <f t="shared" si="9"/>
        <v/>
      </c>
      <c r="M111" s="674" t="str">
        <f t="shared" si="14"/>
        <v/>
      </c>
      <c r="N111" s="6"/>
      <c r="O111" s="6"/>
      <c r="P111" s="6"/>
      <c r="Q111" s="6"/>
      <c r="R111" s="6"/>
      <c r="S111" s="6"/>
      <c r="T111" s="6"/>
      <c r="U111" s="6"/>
      <c r="V111" s="272"/>
      <c r="W111" s="272"/>
      <c r="X111" s="272"/>
      <c r="Y111" s="272"/>
      <c r="Z111" s="272"/>
      <c r="AA111" s="272"/>
      <c r="AB111" s="272"/>
      <c r="AC111" s="272"/>
      <c r="AD111" s="272"/>
      <c r="AE111" s="272"/>
      <c r="AF111" s="272"/>
      <c r="AG111" s="272"/>
      <c r="AH111" s="272"/>
      <c r="AI111" s="272"/>
      <c r="AJ111" s="272"/>
      <c r="AK111" s="272"/>
      <c r="AL111" s="272"/>
      <c r="AM111" s="272"/>
      <c r="AN111" s="272"/>
      <c r="AO111" s="272"/>
      <c r="AP111" s="272"/>
      <c r="AQ111" s="272"/>
      <c r="AR111" s="272"/>
      <c r="AS111" s="272"/>
      <c r="AT111" s="272"/>
      <c r="AU111" s="272"/>
      <c r="AV111" s="272"/>
      <c r="AW111" s="272"/>
      <c r="AX111" s="272"/>
      <c r="AY111" s="272"/>
      <c r="AZ111" s="272"/>
      <c r="BA111" s="272"/>
      <c r="BB111" s="272"/>
    </row>
    <row r="112" spans="1:54" s="311" customFormat="1" ht="18.75" customHeight="1">
      <c r="B112" s="34"/>
      <c r="C112" s="670" t="str">
        <f t="shared" si="10"/>
        <v/>
      </c>
      <c r="D112" s="673" t="str">
        <f>IF($E$84="","",(D115*C82+G115))</f>
        <v/>
      </c>
      <c r="E112" s="692" t="str">
        <f t="shared" si="15"/>
        <v/>
      </c>
      <c r="F112" s="696" t="str">
        <f t="shared" si="11"/>
        <v/>
      </c>
      <c r="G112" s="688" t="str">
        <f t="shared" si="12"/>
        <v/>
      </c>
      <c r="H112" s="682" t="str">
        <f t="shared" si="6"/>
        <v/>
      </c>
      <c r="I112" s="671" t="str">
        <f>IF($E$84="","",(71.498068+94.593053*LOG(E82,10)+41.912053*POWER(LOG(E82,10),2)+9.8247004*POWER(LOG(E82,10),3)+0.28175407*POWER(LOG(E82,10),4)-1.1878455*POWER(LOG(E82,10),5)-0.18014349*POWER(LOG(E82,10),6)+0.14710899*POWER(LOG(E82,10),7)-0.017046845*POWER(LOG(E82,10),8)))</f>
        <v/>
      </c>
      <c r="J112" s="674" t="str">
        <f t="shared" si="13"/>
        <v/>
      </c>
      <c r="K112" s="682" t="str">
        <f t="shared" si="8"/>
        <v/>
      </c>
      <c r="L112" s="671" t="str">
        <f t="shared" si="9"/>
        <v/>
      </c>
      <c r="M112" s="674" t="str">
        <f t="shared" si="14"/>
        <v/>
      </c>
      <c r="N112" s="6"/>
      <c r="O112" s="6"/>
      <c r="P112" s="6"/>
      <c r="Q112" s="6"/>
      <c r="R112" s="6"/>
      <c r="S112" s="6"/>
      <c r="T112" s="6"/>
      <c r="U112" s="6"/>
      <c r="V112" s="272"/>
      <c r="W112" s="272"/>
      <c r="X112" s="272"/>
      <c r="Y112" s="272"/>
      <c r="Z112" s="272"/>
      <c r="AA112" s="272"/>
      <c r="AB112" s="272"/>
      <c r="AC112" s="272"/>
      <c r="AD112" s="272"/>
      <c r="AE112" s="272"/>
      <c r="AF112" s="272"/>
      <c r="AG112" s="272"/>
      <c r="AH112" s="272"/>
      <c r="AI112" s="272"/>
      <c r="AJ112" s="272"/>
      <c r="AK112" s="272"/>
      <c r="AL112" s="272"/>
      <c r="AM112" s="272"/>
      <c r="AN112" s="272"/>
      <c r="AO112" s="272"/>
      <c r="AP112" s="272"/>
      <c r="AQ112" s="272"/>
      <c r="AR112" s="272"/>
      <c r="AS112" s="272"/>
      <c r="AT112" s="272"/>
      <c r="AU112" s="272"/>
      <c r="AV112" s="272"/>
      <c r="AW112" s="272"/>
      <c r="AX112" s="272"/>
      <c r="AY112" s="272"/>
      <c r="AZ112" s="272"/>
      <c r="BA112" s="272"/>
      <c r="BB112" s="272"/>
    </row>
    <row r="113" spans="1:172" s="311" customFormat="1" ht="18.75" customHeight="1" thickBot="1">
      <c r="B113" s="34"/>
      <c r="C113" s="670" t="str">
        <f t="shared" si="10"/>
        <v/>
      </c>
      <c r="D113" s="673" t="str">
        <f>IF($E$84="","",(D115*C83+G115))</f>
        <v/>
      </c>
      <c r="E113" s="692" t="str">
        <f t="shared" si="15"/>
        <v/>
      </c>
      <c r="F113" s="696" t="str">
        <f t="shared" si="11"/>
        <v/>
      </c>
      <c r="G113" s="688" t="str">
        <f t="shared" si="12"/>
        <v/>
      </c>
      <c r="H113" s="682" t="str">
        <f t="shared" si="6"/>
        <v/>
      </c>
      <c r="I113" s="671" t="str">
        <f>IF($E$84="","",(71.498068+94.593053*LOG(E83,10)+41.912053*POWER(LOG(E83,10),2)+9.8247004*POWER(LOG(E83,10),3)+0.28175407*POWER(LOG(E83,10),4)-1.1878455*POWER(LOG(E83,10),5)-0.18014349*POWER(LOG(E83,10),6)+0.14710899*POWER(LOG(E83,10),7)-0.017046845*POWER(LOG(E83,10),8)))</f>
        <v/>
      </c>
      <c r="J113" s="674" t="str">
        <f t="shared" si="13"/>
        <v/>
      </c>
      <c r="K113" s="682" t="str">
        <f t="shared" si="8"/>
        <v/>
      </c>
      <c r="L113" s="671" t="str">
        <f t="shared" si="9"/>
        <v/>
      </c>
      <c r="M113" s="674" t="str">
        <f t="shared" si="14"/>
        <v/>
      </c>
      <c r="N113" s="6"/>
      <c r="O113" s="6"/>
      <c r="P113" s="6"/>
      <c r="Q113" s="6"/>
      <c r="R113" s="6"/>
      <c r="S113" s="6"/>
      <c r="T113" s="6"/>
      <c r="U113" s="6"/>
      <c r="V113" s="272"/>
      <c r="W113" s="272"/>
      <c r="X113" s="272"/>
      <c r="Y113" s="272"/>
      <c r="Z113" s="272"/>
      <c r="AA113" s="272"/>
      <c r="AB113" s="272"/>
      <c r="AC113" s="272"/>
      <c r="AD113" s="272"/>
      <c r="AE113" s="272"/>
      <c r="AF113" s="272"/>
      <c r="AG113" s="272"/>
      <c r="AH113" s="272"/>
      <c r="AI113" s="272"/>
      <c r="AJ113" s="272"/>
      <c r="AK113" s="272"/>
      <c r="AL113" s="272"/>
      <c r="AM113" s="272"/>
      <c r="AN113" s="272"/>
      <c r="AO113" s="272"/>
      <c r="AP113" s="272"/>
      <c r="AQ113" s="272"/>
      <c r="AR113" s="272"/>
      <c r="AS113" s="272"/>
      <c r="AT113" s="272"/>
      <c r="AU113" s="272"/>
      <c r="AV113" s="272"/>
      <c r="AW113" s="272"/>
      <c r="AX113" s="272"/>
      <c r="AY113" s="272"/>
      <c r="AZ113" s="272"/>
      <c r="BA113" s="272"/>
      <c r="BB113" s="272"/>
    </row>
    <row r="114" spans="1:172" s="311" customFormat="1" ht="18.75" customHeight="1" thickBot="1">
      <c r="B114" s="668" t="s">
        <v>925</v>
      </c>
      <c r="C114" s="675" t="str">
        <f>IF(E84="","", IF(K84="", H114, (H114+K114)/2))</f>
        <v/>
      </c>
      <c r="D114" s="675" t="str">
        <f>IF(E84="","",(71.498068+94.593053*LOG(C114,10)+41.912053*POWER(LOG(C114,10),2)+9.8247004*POWER(LOG(C114,10),3)+0.28175407*POWER(LOG(C114,10),4)-1.1878455*POWER(LOG(C114,10),5)-0.18014349*POWER(LOG(C114,10),6)+0.14710899*POWER(LOG(C114,10),7)-0.017046845*POWER(LOG(C114,10),8)))</f>
        <v/>
      </c>
      <c r="E114" s="693" t="str">
        <f t="shared" si="15"/>
        <v/>
      </c>
      <c r="F114" s="697" t="str">
        <f t="shared" si="11"/>
        <v/>
      </c>
      <c r="G114" s="676" t="str">
        <f t="shared" si="12"/>
        <v/>
      </c>
      <c r="H114" s="683" t="str">
        <f t="shared" si="6"/>
        <v/>
      </c>
      <c r="I114" s="675" t="str">
        <f>IF($E$84="","",(71.498068+94.593053*LOG(E84,10)+41.912053*POWER(LOG(E84,10),2)+9.8247004*POWER(LOG(E84,10),3)+0.28175407*POWER(LOG(E84,10),4)-1.1878455*POWER(LOG(E84,10),5)-0.18014349*POWER(LOG(E84,10),6)+0.14710899*POWER(LOG(E84,10),7)-0.017046845*POWER(LOG(E84,10),8)))</f>
        <v/>
      </c>
      <c r="J114" s="676" t="str">
        <f t="shared" si="13"/>
        <v/>
      </c>
      <c r="K114" s="683" t="str">
        <f t="shared" si="8"/>
        <v/>
      </c>
      <c r="L114" s="675" t="str">
        <f t="shared" si="9"/>
        <v/>
      </c>
      <c r="M114" s="676" t="str">
        <f t="shared" si="14"/>
        <v/>
      </c>
      <c r="N114" s="6"/>
      <c r="O114" s="6"/>
      <c r="P114" s="6"/>
      <c r="Q114" s="6"/>
      <c r="R114" s="6"/>
      <c r="S114" s="6"/>
      <c r="T114" s="6"/>
      <c r="U114" s="6"/>
      <c r="V114" s="272"/>
      <c r="W114" s="272"/>
      <c r="X114" s="272"/>
      <c r="Y114" s="272"/>
      <c r="Z114" s="272"/>
      <c r="AA114" s="272"/>
      <c r="AB114" s="272"/>
      <c r="AC114" s="272"/>
      <c r="AD114" s="272"/>
      <c r="AE114" s="272"/>
      <c r="AF114" s="272"/>
      <c r="AG114" s="272"/>
      <c r="AH114" s="272"/>
      <c r="AI114" s="272"/>
      <c r="AJ114" s="272"/>
      <c r="AK114" s="272"/>
      <c r="AL114" s="272"/>
      <c r="AM114" s="272"/>
      <c r="AN114" s="272"/>
      <c r="AO114" s="272"/>
      <c r="AP114" s="272"/>
      <c r="AQ114" s="272"/>
      <c r="AR114" s="272"/>
      <c r="AS114" s="272"/>
      <c r="AT114" s="272"/>
      <c r="AU114" s="272"/>
      <c r="AV114" s="272"/>
      <c r="AW114" s="272"/>
      <c r="AX114" s="272"/>
      <c r="AY114" s="272"/>
      <c r="AZ114" s="272"/>
      <c r="BA114" s="272"/>
      <c r="BB114" s="272"/>
    </row>
    <row r="115" spans="1:172" s="311" customFormat="1" ht="18.75" customHeight="1" thickBot="1">
      <c r="B115" s="2419" t="s">
        <v>926</v>
      </c>
      <c r="C115" s="2420"/>
      <c r="D115" s="2421" t="str">
        <f>IF($E$84="","",(D114-D97)/$C$84)</f>
        <v/>
      </c>
      <c r="E115" s="2422"/>
      <c r="F115" s="665" t="s">
        <v>927</v>
      </c>
      <c r="G115" s="666" t="str">
        <f>IF(D97="","",D97)</f>
        <v/>
      </c>
      <c r="H115" s="34"/>
      <c r="I115" s="34"/>
      <c r="J115" s="34"/>
      <c r="K115" s="34"/>
      <c r="L115" s="34"/>
      <c r="M115" s="34"/>
      <c r="N115" s="285"/>
      <c r="O115" s="6"/>
      <c r="P115" s="6"/>
      <c r="Q115" s="6"/>
      <c r="R115" s="6"/>
      <c r="S115" s="6"/>
      <c r="T115" s="6"/>
      <c r="U115" s="6"/>
      <c r="V115" s="272"/>
      <c r="W115" s="272"/>
      <c r="X115" s="272"/>
      <c r="Y115" s="272"/>
      <c r="Z115" s="272"/>
      <c r="AA115" s="272"/>
      <c r="AB115" s="272"/>
      <c r="AC115" s="272"/>
      <c r="AD115" s="272"/>
      <c r="AE115" s="272"/>
      <c r="AF115" s="272"/>
      <c r="AG115" s="272"/>
      <c r="AH115" s="272"/>
      <c r="AI115" s="272"/>
      <c r="AJ115" s="272"/>
      <c r="AK115" s="272"/>
      <c r="AL115" s="272"/>
      <c r="AM115" s="272"/>
      <c r="AN115" s="272"/>
      <c r="AO115" s="272"/>
      <c r="AP115" s="272"/>
      <c r="AQ115" s="272"/>
      <c r="AR115" s="272"/>
      <c r="AS115" s="272"/>
      <c r="AT115" s="272"/>
      <c r="AU115" s="272"/>
      <c r="AV115" s="272"/>
      <c r="AW115" s="272"/>
      <c r="AX115" s="272"/>
      <c r="AY115" s="272"/>
      <c r="AZ115" s="272"/>
      <c r="BA115" s="272"/>
      <c r="BB115" s="272"/>
    </row>
    <row r="116" spans="1:172" s="311" customFormat="1" ht="18.75" customHeight="1">
      <c r="C116" s="6"/>
      <c r="D116" s="160"/>
      <c r="E116" s="286"/>
      <c r="F116" s="6"/>
      <c r="G116" s="6"/>
      <c r="H116" s="267"/>
      <c r="I116" s="269"/>
      <c r="Q116" s="6"/>
      <c r="R116" s="6"/>
      <c r="S116" s="6"/>
      <c r="T116" s="6"/>
      <c r="U116" s="6"/>
      <c r="V116" s="272"/>
      <c r="W116" s="272"/>
      <c r="X116" s="272"/>
      <c r="Y116" s="272"/>
      <c r="Z116" s="272"/>
      <c r="AA116" s="272"/>
      <c r="AB116" s="272"/>
      <c r="AC116" s="272"/>
      <c r="AD116" s="272"/>
      <c r="AE116" s="272"/>
      <c r="AF116" s="272"/>
      <c r="AG116" s="272"/>
      <c r="AH116" s="272"/>
      <c r="AI116" s="272"/>
      <c r="AJ116" s="272"/>
      <c r="AK116" s="272"/>
      <c r="AL116" s="272"/>
      <c r="AM116" s="272"/>
      <c r="AN116" s="272"/>
      <c r="AO116" s="272"/>
      <c r="AP116" s="272"/>
      <c r="AQ116" s="272"/>
      <c r="AR116" s="272"/>
      <c r="AS116" s="272"/>
      <c r="AT116" s="272"/>
      <c r="AU116" s="272"/>
      <c r="AV116" s="272"/>
      <c r="AW116" s="272"/>
      <c r="AX116" s="272"/>
      <c r="AY116" s="272"/>
      <c r="AZ116" s="272"/>
      <c r="BA116" s="272"/>
      <c r="BB116" s="272"/>
    </row>
    <row r="117" spans="1:172" s="311" customFormat="1" ht="18.75" customHeight="1">
      <c r="C117" s="6"/>
      <c r="D117" s="254"/>
      <c r="E117" s="254"/>
      <c r="F117" s="6"/>
      <c r="G117" s="6"/>
      <c r="R117" s="54"/>
      <c r="S117" s="54"/>
      <c r="T117" s="54"/>
      <c r="U117" s="54"/>
      <c r="V117" s="272"/>
      <c r="W117" s="272"/>
      <c r="X117" s="272"/>
      <c r="Y117" s="272"/>
      <c r="Z117" s="272"/>
      <c r="AA117" s="272"/>
      <c r="AB117" s="272"/>
      <c r="AC117" s="272"/>
      <c r="AD117" s="272"/>
      <c r="AE117" s="272"/>
      <c r="AF117" s="272"/>
      <c r="AG117" s="272"/>
      <c r="AH117" s="272"/>
      <c r="AI117" s="272"/>
      <c r="AJ117" s="272"/>
      <c r="AK117" s="272"/>
      <c r="AL117" s="272"/>
      <c r="AM117" s="272"/>
      <c r="AN117" s="272"/>
      <c r="AO117" s="272"/>
      <c r="AP117" s="272"/>
      <c r="AQ117" s="272"/>
      <c r="AR117" s="272"/>
      <c r="AS117" s="272"/>
      <c r="AT117" s="272"/>
      <c r="AU117" s="272"/>
      <c r="AV117" s="272"/>
      <c r="AW117" s="272"/>
      <c r="AX117" s="272"/>
      <c r="AY117" s="272"/>
      <c r="AZ117" s="272"/>
      <c r="BA117" s="272"/>
      <c r="BB117" s="272"/>
    </row>
    <row r="118" spans="1:172" s="311" customFormat="1" ht="18.75" customHeight="1">
      <c r="C118" s="6"/>
      <c r="D118" s="6"/>
      <c r="E118" s="267"/>
      <c r="F118" s="267"/>
      <c r="G118" s="267"/>
      <c r="H118" s="267"/>
      <c r="Q118" s="54"/>
      <c r="R118" s="54"/>
      <c r="S118" s="54"/>
      <c r="T118" s="54"/>
      <c r="U118" s="52"/>
      <c r="V118" s="272"/>
      <c r="W118" s="272"/>
      <c r="X118" s="272"/>
      <c r="Y118" s="272"/>
      <c r="Z118" s="272"/>
      <c r="AA118" s="272"/>
      <c r="AB118" s="272"/>
      <c r="AC118" s="272"/>
      <c r="AD118" s="272"/>
      <c r="AE118" s="272"/>
      <c r="AF118" s="272"/>
      <c r="AG118" s="272"/>
      <c r="AH118" s="272"/>
      <c r="AI118" s="272"/>
      <c r="AJ118" s="272"/>
      <c r="AK118" s="272"/>
      <c r="AL118" s="272"/>
      <c r="AM118" s="272"/>
      <c r="AN118" s="272"/>
      <c r="AO118" s="272"/>
      <c r="AP118" s="272"/>
      <c r="AQ118" s="272"/>
      <c r="AR118" s="272"/>
      <c r="AS118" s="272"/>
      <c r="AT118" s="272"/>
      <c r="AU118" s="272"/>
      <c r="AV118" s="272"/>
      <c r="AW118" s="272"/>
      <c r="AX118" s="272"/>
      <c r="AY118" s="272"/>
      <c r="AZ118" s="272"/>
      <c r="BA118" s="272"/>
      <c r="BB118" s="272"/>
    </row>
    <row r="119" spans="1:172" s="311" customFormat="1" ht="25.5" customHeight="1">
      <c r="Q119" s="54"/>
      <c r="R119" s="54"/>
      <c r="S119" s="54"/>
      <c r="T119" s="54"/>
      <c r="U119" s="52"/>
      <c r="V119" s="272"/>
      <c r="W119" s="272"/>
      <c r="X119" s="272"/>
      <c r="Y119" s="272"/>
      <c r="Z119" s="272"/>
      <c r="AA119" s="272"/>
      <c r="AB119" s="272"/>
      <c r="AC119" s="272"/>
      <c r="AD119" s="272"/>
      <c r="AE119" s="272"/>
      <c r="AF119" s="272"/>
      <c r="AG119" s="272"/>
      <c r="AH119" s="272"/>
      <c r="AI119" s="272"/>
      <c r="AJ119" s="272"/>
      <c r="AK119" s="272"/>
      <c r="AL119" s="272"/>
      <c r="AM119" s="272"/>
      <c r="AN119" s="272"/>
      <c r="AO119" s="272"/>
      <c r="AP119" s="272"/>
      <c r="AQ119" s="272"/>
      <c r="AR119" s="272"/>
      <c r="AS119" s="272"/>
      <c r="AT119" s="272"/>
      <c r="AU119" s="272"/>
      <c r="AV119" s="272"/>
      <c r="AW119" s="272"/>
      <c r="AX119" s="272"/>
      <c r="AY119" s="272"/>
      <c r="AZ119" s="272"/>
      <c r="BA119" s="272"/>
      <c r="BB119" s="272"/>
    </row>
    <row r="120" spans="1:172" s="311" customFormat="1" ht="27" customHeight="1">
      <c r="Q120" s="54"/>
      <c r="R120" s="54"/>
      <c r="S120" s="54"/>
      <c r="T120" s="54"/>
      <c r="U120" s="52"/>
      <c r="V120" s="272"/>
      <c r="W120" s="272"/>
      <c r="X120" s="272"/>
      <c r="Y120" s="272"/>
      <c r="Z120" s="272"/>
      <c r="AA120" s="272"/>
      <c r="AB120" s="272"/>
      <c r="AC120" s="272"/>
      <c r="AD120" s="272"/>
      <c r="AE120" s="272"/>
      <c r="AF120" s="272"/>
      <c r="AG120" s="272"/>
      <c r="AH120" s="272"/>
      <c r="AI120" s="272"/>
      <c r="AJ120" s="272"/>
      <c r="AK120" s="272"/>
      <c r="AL120" s="272"/>
      <c r="AM120" s="272"/>
      <c r="AN120" s="272"/>
      <c r="AO120" s="272"/>
      <c r="AP120" s="272"/>
      <c r="AQ120" s="272"/>
      <c r="AR120" s="272"/>
      <c r="AS120" s="272"/>
      <c r="AT120" s="272"/>
      <c r="AU120" s="272"/>
      <c r="AV120" s="272"/>
      <c r="AW120" s="272"/>
      <c r="AX120" s="272"/>
      <c r="AY120" s="272"/>
      <c r="AZ120" s="272"/>
      <c r="BA120" s="272"/>
      <c r="BB120" s="272"/>
    </row>
    <row r="121" spans="1:172" s="311" customFormat="1" ht="15" customHeight="1">
      <c r="Q121" s="54"/>
      <c r="R121" s="54"/>
      <c r="S121" s="54"/>
      <c r="T121" s="54"/>
      <c r="U121" s="52"/>
      <c r="V121" s="272"/>
      <c r="W121" s="272"/>
      <c r="X121" s="272"/>
      <c r="Y121" s="272"/>
      <c r="Z121" s="272"/>
      <c r="AA121" s="272"/>
      <c r="AB121" s="272"/>
      <c r="AC121" s="272"/>
      <c r="AD121" s="272"/>
      <c r="AE121" s="272"/>
      <c r="AF121" s="272"/>
      <c r="AG121" s="272"/>
      <c r="AH121" s="272"/>
      <c r="AI121" s="272"/>
      <c r="AJ121" s="272"/>
      <c r="AK121" s="272"/>
      <c r="AL121" s="272"/>
      <c r="AM121" s="272"/>
      <c r="AN121" s="272"/>
      <c r="AO121" s="272"/>
      <c r="AP121" s="272"/>
      <c r="AQ121" s="272"/>
      <c r="AR121" s="272"/>
      <c r="AS121" s="272"/>
      <c r="AT121" s="272"/>
      <c r="AU121" s="272"/>
      <c r="AV121" s="272"/>
      <c r="AW121" s="272"/>
      <c r="AX121" s="272"/>
      <c r="AY121" s="272"/>
      <c r="AZ121" s="272"/>
      <c r="BA121" s="272"/>
      <c r="BB121" s="272"/>
    </row>
    <row r="122" spans="1:172" s="311" customFormat="1" ht="15" customHeight="1">
      <c r="Q122" s="54"/>
      <c r="R122" s="54"/>
      <c r="S122" s="54"/>
      <c r="T122" s="54"/>
      <c r="U122" s="52"/>
      <c r="V122" s="272"/>
      <c r="W122" s="272"/>
      <c r="X122" s="272"/>
      <c r="Y122" s="272"/>
      <c r="Z122" s="272"/>
      <c r="AA122" s="272"/>
      <c r="AB122" s="272"/>
      <c r="AC122" s="272"/>
      <c r="AD122" s="272"/>
      <c r="AE122" s="272"/>
      <c r="AF122" s="272"/>
      <c r="AG122" s="272"/>
      <c r="AH122" s="272"/>
      <c r="AI122" s="272"/>
      <c r="AJ122" s="272"/>
      <c r="AK122" s="272"/>
      <c r="AL122" s="272"/>
      <c r="AM122" s="272"/>
      <c r="AN122" s="272"/>
      <c r="AO122" s="272"/>
      <c r="AP122" s="272"/>
      <c r="AQ122" s="272"/>
      <c r="AR122" s="272"/>
      <c r="AS122" s="272"/>
      <c r="AT122" s="272"/>
      <c r="AU122" s="272"/>
      <c r="AV122" s="272"/>
      <c r="AW122" s="272"/>
      <c r="AX122" s="272"/>
      <c r="AY122" s="272"/>
      <c r="AZ122" s="272"/>
      <c r="BA122" s="272"/>
      <c r="BB122" s="272"/>
    </row>
    <row r="123" spans="1:172" s="311" customFormat="1" ht="15" customHeight="1">
      <c r="Q123" s="54"/>
      <c r="R123" s="54"/>
      <c r="S123" s="54"/>
      <c r="T123" s="54"/>
      <c r="U123" s="52"/>
      <c r="V123" s="272"/>
      <c r="W123" s="272"/>
      <c r="X123" s="272"/>
      <c r="Y123" s="272"/>
      <c r="Z123" s="272"/>
      <c r="AA123" s="272"/>
      <c r="AB123" s="272"/>
      <c r="AC123" s="272"/>
      <c r="AD123" s="272"/>
      <c r="AE123" s="272"/>
      <c r="AF123" s="272"/>
      <c r="AG123" s="272"/>
      <c r="AH123" s="272"/>
      <c r="AI123" s="272"/>
      <c r="AJ123" s="272"/>
      <c r="AK123" s="272"/>
      <c r="AL123" s="272"/>
      <c r="AM123" s="272"/>
      <c r="AN123" s="272"/>
      <c r="AO123" s="272"/>
      <c r="AP123" s="272"/>
      <c r="AQ123" s="272"/>
      <c r="AR123" s="272"/>
      <c r="AS123" s="272"/>
      <c r="AT123" s="272"/>
      <c r="AU123" s="272"/>
      <c r="AV123" s="272"/>
      <c r="AW123" s="272"/>
      <c r="AX123" s="272"/>
      <c r="AY123" s="272"/>
      <c r="AZ123" s="272"/>
      <c r="BA123" s="272"/>
      <c r="BB123" s="272"/>
    </row>
    <row r="124" spans="1:172" s="152" customFormat="1" ht="15" customHeight="1">
      <c r="A124" s="311"/>
      <c r="B124" s="311"/>
      <c r="C124" s="311"/>
      <c r="D124" s="311"/>
      <c r="E124" s="311"/>
      <c r="F124" s="311"/>
      <c r="G124" s="311"/>
      <c r="H124" s="311"/>
      <c r="I124" s="311"/>
      <c r="J124" s="311"/>
      <c r="K124" s="311"/>
      <c r="L124" s="311"/>
      <c r="M124" s="311"/>
      <c r="N124" s="311"/>
      <c r="O124" s="311"/>
      <c r="P124" s="311"/>
      <c r="Q124" s="54"/>
      <c r="R124" s="54"/>
      <c r="S124" s="54"/>
      <c r="T124" s="54"/>
      <c r="U124" s="52"/>
      <c r="V124" s="272"/>
      <c r="W124" s="272"/>
      <c r="X124" s="272"/>
      <c r="Y124" s="272"/>
      <c r="Z124" s="272"/>
      <c r="AA124" s="272"/>
      <c r="AB124" s="272"/>
      <c r="AC124" s="272"/>
      <c r="AD124" s="272"/>
      <c r="AE124" s="272"/>
      <c r="AF124" s="272"/>
      <c r="AG124" s="272"/>
      <c r="AH124" s="272"/>
      <c r="AI124" s="272"/>
      <c r="AJ124" s="272"/>
      <c r="AK124" s="272"/>
      <c r="AL124" s="272"/>
      <c r="AM124" s="272"/>
      <c r="AN124" s="272"/>
      <c r="AO124" s="272"/>
      <c r="AP124" s="272"/>
      <c r="AQ124" s="272"/>
      <c r="AR124" s="272"/>
      <c r="AS124" s="272"/>
      <c r="AT124" s="272"/>
      <c r="AU124" s="272"/>
      <c r="AV124" s="272"/>
      <c r="AW124" s="272"/>
      <c r="AX124" s="272"/>
      <c r="AY124" s="272"/>
      <c r="AZ124" s="272"/>
      <c r="BA124" s="272"/>
      <c r="BB124" s="272"/>
      <c r="BC124" s="311"/>
      <c r="BD124" s="311"/>
      <c r="BE124" s="311"/>
      <c r="BF124" s="311"/>
      <c r="BG124" s="311"/>
      <c r="BH124" s="311"/>
      <c r="BI124" s="311"/>
      <c r="BJ124" s="311"/>
      <c r="BK124" s="311"/>
      <c r="BL124" s="311"/>
      <c r="BM124" s="311"/>
      <c r="BN124" s="311"/>
      <c r="BO124" s="311"/>
      <c r="BP124" s="311"/>
      <c r="BQ124" s="311"/>
      <c r="BR124" s="311"/>
      <c r="BS124" s="311"/>
      <c r="BT124" s="311"/>
      <c r="BU124" s="311"/>
      <c r="BV124" s="311"/>
      <c r="BW124" s="311"/>
      <c r="BX124" s="311"/>
      <c r="BY124" s="311"/>
      <c r="BZ124" s="311"/>
      <c r="CA124" s="311"/>
      <c r="CB124" s="311"/>
      <c r="CC124" s="311"/>
      <c r="CD124" s="311"/>
      <c r="CE124" s="311"/>
      <c r="CF124" s="311"/>
      <c r="CG124" s="311"/>
      <c r="CH124" s="311"/>
      <c r="CI124" s="311"/>
      <c r="CJ124" s="311"/>
      <c r="CK124" s="311"/>
      <c r="CL124" s="311"/>
      <c r="CM124" s="311"/>
      <c r="CN124" s="311"/>
      <c r="CO124" s="311"/>
      <c r="CP124" s="311"/>
      <c r="CQ124" s="311"/>
      <c r="CR124" s="311"/>
      <c r="CS124" s="311"/>
      <c r="CT124" s="311"/>
      <c r="CU124" s="311"/>
      <c r="CV124" s="311"/>
      <c r="CW124" s="311"/>
      <c r="CX124" s="311"/>
      <c r="CY124" s="311"/>
      <c r="CZ124" s="311"/>
      <c r="DA124" s="311"/>
      <c r="DB124" s="311"/>
      <c r="DC124" s="311"/>
      <c r="DD124" s="311"/>
      <c r="DE124" s="311"/>
      <c r="DF124" s="311"/>
      <c r="DG124" s="311"/>
      <c r="DH124" s="311"/>
      <c r="DI124" s="311"/>
      <c r="DJ124" s="311"/>
      <c r="DK124" s="311"/>
      <c r="DL124" s="311"/>
      <c r="DM124" s="311"/>
      <c r="DN124" s="311"/>
      <c r="DO124" s="311"/>
      <c r="DP124" s="311"/>
      <c r="DQ124" s="311"/>
      <c r="DR124" s="311"/>
      <c r="DS124" s="311"/>
      <c r="DT124" s="311"/>
      <c r="DU124" s="311"/>
      <c r="DV124" s="311"/>
      <c r="DW124" s="311"/>
      <c r="DX124" s="311"/>
      <c r="DY124" s="311"/>
      <c r="DZ124" s="311"/>
      <c r="EA124" s="311"/>
      <c r="EB124" s="311"/>
      <c r="EC124" s="311"/>
      <c r="ED124" s="311"/>
      <c r="EE124" s="311"/>
      <c r="EF124" s="311"/>
      <c r="EG124" s="311"/>
      <c r="EH124" s="311"/>
      <c r="EI124" s="311"/>
      <c r="EJ124" s="311"/>
      <c r="EK124" s="311"/>
      <c r="EL124" s="311"/>
      <c r="EM124" s="311"/>
      <c r="EN124" s="311"/>
      <c r="EO124" s="311"/>
      <c r="EP124" s="311"/>
      <c r="EQ124" s="311"/>
      <c r="ER124" s="311"/>
      <c r="ES124" s="311"/>
      <c r="ET124" s="311"/>
      <c r="EU124" s="311"/>
      <c r="EV124" s="311"/>
      <c r="EW124" s="311"/>
      <c r="EX124" s="311"/>
      <c r="EY124" s="311"/>
      <c r="EZ124" s="311"/>
      <c r="FA124" s="311"/>
      <c r="FB124" s="311"/>
      <c r="FC124" s="311"/>
      <c r="FD124" s="311"/>
      <c r="FE124" s="311"/>
      <c r="FF124" s="311"/>
      <c r="FG124" s="311"/>
      <c r="FH124" s="311"/>
      <c r="FI124" s="311"/>
      <c r="FJ124" s="311"/>
      <c r="FK124" s="311"/>
      <c r="FL124" s="311"/>
      <c r="FM124" s="311"/>
      <c r="FN124" s="311"/>
      <c r="FO124" s="311"/>
      <c r="FP124" s="311"/>
    </row>
    <row r="125" spans="1:172" s="311" customFormat="1" ht="15" customHeight="1">
      <c r="Q125" s="54"/>
      <c r="R125" s="54"/>
      <c r="S125" s="54"/>
      <c r="T125" s="54"/>
      <c r="U125" s="52"/>
      <c r="V125" s="272"/>
      <c r="W125" s="272"/>
      <c r="X125" s="272"/>
      <c r="Y125" s="272"/>
      <c r="Z125" s="272"/>
      <c r="AA125" s="272"/>
      <c r="AB125" s="272"/>
      <c r="AC125" s="272"/>
      <c r="AD125" s="272"/>
      <c r="AE125" s="272"/>
      <c r="AF125" s="272"/>
      <c r="AG125" s="272"/>
      <c r="AH125" s="272"/>
      <c r="AI125" s="272"/>
      <c r="AJ125" s="272"/>
      <c r="AK125" s="272"/>
      <c r="AL125" s="272"/>
      <c r="AM125" s="272"/>
      <c r="AN125" s="272"/>
      <c r="AO125" s="272"/>
      <c r="AP125" s="272"/>
      <c r="AQ125" s="272"/>
      <c r="AR125" s="272"/>
      <c r="AS125" s="272"/>
      <c r="AT125" s="272"/>
      <c r="AU125" s="272"/>
      <c r="AV125" s="272"/>
      <c r="AW125" s="272"/>
      <c r="AX125" s="272"/>
      <c r="AY125" s="272"/>
      <c r="AZ125" s="272"/>
      <c r="BA125" s="272"/>
      <c r="BB125" s="272"/>
    </row>
    <row r="126" spans="1:172" s="311" customFormat="1" ht="15" customHeight="1">
      <c r="Q126" s="54"/>
      <c r="R126" s="54"/>
      <c r="S126" s="54"/>
      <c r="T126" s="54"/>
      <c r="U126" s="52"/>
      <c r="V126" s="272"/>
      <c r="W126" s="272"/>
      <c r="X126" s="272"/>
      <c r="Y126" s="272"/>
      <c r="Z126" s="272"/>
      <c r="AA126" s="272"/>
      <c r="AB126" s="272"/>
      <c r="AC126" s="272"/>
      <c r="AD126" s="272"/>
      <c r="AE126" s="272"/>
      <c r="AF126" s="272"/>
      <c r="AG126" s="272"/>
      <c r="AH126" s="272"/>
      <c r="AI126" s="272"/>
      <c r="AJ126" s="272"/>
      <c r="AK126" s="272"/>
      <c r="AL126" s="272"/>
      <c r="AM126" s="272"/>
      <c r="AN126" s="272"/>
      <c r="AO126" s="272"/>
      <c r="AP126" s="272"/>
      <c r="AQ126" s="272"/>
      <c r="AR126" s="272"/>
      <c r="AS126" s="272"/>
      <c r="AT126" s="272"/>
      <c r="AU126" s="272"/>
      <c r="AV126" s="272"/>
      <c r="AW126" s="272"/>
      <c r="AX126" s="272"/>
      <c r="AY126" s="272"/>
      <c r="AZ126" s="272"/>
      <c r="BA126" s="272"/>
      <c r="BB126" s="272"/>
    </row>
    <row r="127" spans="1:172" s="311" customFormat="1" ht="15" customHeight="1">
      <c r="Q127" s="54"/>
      <c r="R127" s="54"/>
      <c r="S127" s="54"/>
      <c r="T127" s="54"/>
      <c r="U127" s="52"/>
      <c r="V127" s="272"/>
      <c r="W127" s="272"/>
      <c r="X127" s="272"/>
      <c r="Y127" s="272"/>
      <c r="Z127" s="272"/>
      <c r="AA127" s="272"/>
      <c r="AB127" s="272"/>
      <c r="AC127" s="272"/>
      <c r="AD127" s="272"/>
      <c r="AE127" s="272"/>
      <c r="AF127" s="272"/>
      <c r="AG127" s="272"/>
      <c r="AH127" s="272"/>
      <c r="AI127" s="272"/>
      <c r="AJ127" s="272"/>
      <c r="AK127" s="272"/>
      <c r="AL127" s="272"/>
      <c r="AM127" s="272"/>
      <c r="AN127" s="272"/>
      <c r="AO127" s="272"/>
      <c r="AP127" s="272"/>
      <c r="AQ127" s="272"/>
      <c r="AR127" s="272"/>
      <c r="AS127" s="272"/>
      <c r="AT127" s="272"/>
      <c r="AU127" s="272"/>
      <c r="AV127" s="272"/>
      <c r="AW127" s="272"/>
      <c r="AX127" s="272"/>
      <c r="AY127" s="272"/>
      <c r="AZ127" s="272"/>
      <c r="BA127" s="272"/>
      <c r="BB127" s="272"/>
    </row>
    <row r="128" spans="1:172" s="311" customFormat="1" ht="15" customHeight="1">
      <c r="Q128" s="54"/>
      <c r="R128" s="54"/>
      <c r="S128" s="54"/>
      <c r="T128" s="54"/>
      <c r="U128" s="52"/>
      <c r="V128" s="272"/>
      <c r="W128" s="272"/>
      <c r="X128" s="272"/>
      <c r="Y128" s="272"/>
      <c r="Z128" s="272"/>
      <c r="AA128" s="272"/>
      <c r="AB128" s="272"/>
      <c r="AC128" s="272"/>
      <c r="AD128" s="272"/>
      <c r="AE128" s="272"/>
      <c r="AF128" s="272"/>
      <c r="AG128" s="272"/>
      <c r="AH128" s="272"/>
      <c r="AI128" s="272"/>
      <c r="AJ128" s="272"/>
      <c r="AK128" s="272"/>
      <c r="AL128" s="272"/>
      <c r="AM128" s="272"/>
      <c r="AN128" s="272"/>
      <c r="AO128" s="272"/>
      <c r="AP128" s="272"/>
      <c r="AQ128" s="272"/>
      <c r="AR128" s="272"/>
      <c r="AS128" s="272"/>
      <c r="AT128" s="272"/>
      <c r="AU128" s="272"/>
      <c r="AV128" s="272"/>
      <c r="AW128" s="272"/>
      <c r="AX128" s="272"/>
      <c r="AY128" s="272"/>
      <c r="AZ128" s="272"/>
      <c r="BA128" s="272"/>
      <c r="BB128" s="272"/>
    </row>
    <row r="129" spans="17:54" s="311" customFormat="1" ht="15" customHeight="1">
      <c r="Q129" s="54"/>
      <c r="R129" s="54"/>
      <c r="S129" s="54"/>
      <c r="T129" s="54"/>
      <c r="U129" s="52"/>
      <c r="V129" s="272"/>
      <c r="W129" s="272"/>
      <c r="X129" s="272"/>
      <c r="Y129" s="272"/>
      <c r="Z129" s="272"/>
      <c r="AA129" s="272"/>
      <c r="AB129" s="272"/>
      <c r="AC129" s="272"/>
      <c r="AD129" s="272"/>
      <c r="AE129" s="272"/>
      <c r="AF129" s="272"/>
      <c r="AG129" s="272"/>
      <c r="AH129" s="272"/>
      <c r="AI129" s="272"/>
      <c r="AJ129" s="272"/>
      <c r="AK129" s="272"/>
      <c r="AL129" s="272"/>
      <c r="AM129" s="272"/>
      <c r="AN129" s="272"/>
      <c r="AO129" s="272"/>
      <c r="AP129" s="272"/>
      <c r="AQ129" s="272"/>
      <c r="AR129" s="272"/>
      <c r="AS129" s="272"/>
      <c r="AT129" s="272"/>
      <c r="AU129" s="272"/>
      <c r="AV129" s="272"/>
      <c r="AW129" s="272"/>
      <c r="AX129" s="272"/>
      <c r="AY129" s="272"/>
      <c r="AZ129" s="272"/>
      <c r="BA129" s="272"/>
      <c r="BB129" s="272"/>
    </row>
    <row r="130" spans="17:54" s="311" customFormat="1" ht="15" customHeight="1">
      <c r="Q130" s="54"/>
      <c r="R130" s="54"/>
      <c r="S130" s="54"/>
      <c r="T130" s="54"/>
      <c r="U130" s="52"/>
      <c r="V130" s="272"/>
      <c r="W130" s="272"/>
      <c r="X130" s="272"/>
      <c r="Y130" s="272"/>
      <c r="Z130" s="272"/>
      <c r="AA130" s="272"/>
      <c r="AB130" s="272"/>
      <c r="AC130" s="272"/>
      <c r="AD130" s="272"/>
      <c r="AE130" s="272"/>
      <c r="AF130" s="272"/>
      <c r="AG130" s="272"/>
      <c r="AH130" s="272"/>
      <c r="AI130" s="272"/>
      <c r="AJ130" s="272"/>
      <c r="AK130" s="272"/>
      <c r="AL130" s="272"/>
      <c r="AM130" s="272"/>
      <c r="AN130" s="272"/>
      <c r="AO130" s="272"/>
      <c r="AP130" s="272"/>
      <c r="AQ130" s="272"/>
      <c r="AR130" s="272"/>
      <c r="AS130" s="272"/>
      <c r="AT130" s="272"/>
      <c r="AU130" s="272"/>
      <c r="AV130" s="272"/>
      <c r="AW130" s="272"/>
      <c r="AX130" s="272"/>
      <c r="AY130" s="272"/>
      <c r="AZ130" s="272"/>
      <c r="BA130" s="272"/>
      <c r="BB130" s="272"/>
    </row>
    <row r="131" spans="17:54" s="311" customFormat="1" ht="15" customHeight="1">
      <c r="Q131" s="54"/>
      <c r="R131" s="54"/>
      <c r="S131" s="54"/>
      <c r="T131" s="54"/>
      <c r="U131" s="52"/>
      <c r="V131" s="272"/>
      <c r="W131" s="272"/>
      <c r="X131" s="272"/>
      <c r="Y131" s="272"/>
      <c r="Z131" s="272"/>
      <c r="AA131" s="272"/>
      <c r="AB131" s="272"/>
      <c r="AC131" s="272"/>
      <c r="AD131" s="272"/>
      <c r="AE131" s="272"/>
      <c r="AF131" s="272"/>
      <c r="AG131" s="272"/>
      <c r="AH131" s="272"/>
      <c r="AI131" s="272"/>
      <c r="AJ131" s="272"/>
      <c r="AK131" s="272"/>
      <c r="AL131" s="272"/>
      <c r="AM131" s="272"/>
      <c r="AN131" s="272"/>
      <c r="AO131" s="272"/>
      <c r="AP131" s="272"/>
      <c r="AQ131" s="272"/>
      <c r="AR131" s="272"/>
      <c r="AS131" s="272"/>
      <c r="AT131" s="272"/>
      <c r="AU131" s="272"/>
      <c r="AV131" s="272"/>
      <c r="AW131" s="272"/>
      <c r="AX131" s="272"/>
      <c r="AY131" s="272"/>
      <c r="AZ131" s="272"/>
      <c r="BA131" s="272"/>
      <c r="BB131" s="272"/>
    </row>
    <row r="132" spans="17:54" s="311" customFormat="1" ht="15" customHeight="1">
      <c r="Q132" s="54"/>
      <c r="R132" s="54"/>
      <c r="S132" s="54"/>
      <c r="T132" s="54"/>
      <c r="U132" s="52"/>
      <c r="V132" s="272"/>
      <c r="W132" s="272"/>
      <c r="X132" s="272"/>
      <c r="Y132" s="272"/>
      <c r="Z132" s="272"/>
      <c r="AA132" s="272"/>
      <c r="AB132" s="272"/>
      <c r="AC132" s="272"/>
      <c r="AD132" s="272"/>
      <c r="AE132" s="272"/>
      <c r="AF132" s="272"/>
      <c r="AG132" s="272"/>
      <c r="AH132" s="272"/>
      <c r="AI132" s="272"/>
      <c r="AJ132" s="272"/>
      <c r="AK132" s="272"/>
      <c r="AL132" s="272"/>
      <c r="AM132" s="272"/>
      <c r="AN132" s="272"/>
      <c r="AO132" s="272"/>
      <c r="AP132" s="272"/>
      <c r="AQ132" s="272"/>
      <c r="AR132" s="272"/>
      <c r="AS132" s="272"/>
      <c r="AT132" s="272"/>
      <c r="AU132" s="272"/>
      <c r="AV132" s="272"/>
      <c r="AW132" s="272"/>
      <c r="AX132" s="272"/>
      <c r="AY132" s="272"/>
      <c r="AZ132" s="272"/>
      <c r="BA132" s="272"/>
      <c r="BB132" s="272"/>
    </row>
    <row r="133" spans="17:54" s="311" customFormat="1" ht="15" customHeight="1">
      <c r="Q133" s="54"/>
      <c r="R133" s="54"/>
      <c r="S133" s="54"/>
      <c r="T133" s="54"/>
      <c r="U133" s="52"/>
      <c r="V133" s="272"/>
      <c r="W133" s="272"/>
      <c r="X133" s="272"/>
      <c r="Y133" s="272"/>
      <c r="Z133" s="272"/>
      <c r="AA133" s="272"/>
      <c r="AB133" s="272"/>
      <c r="AC133" s="272"/>
      <c r="AD133" s="272"/>
      <c r="AE133" s="272"/>
      <c r="AF133" s="272"/>
      <c r="AG133" s="272"/>
      <c r="AH133" s="272"/>
      <c r="AI133" s="272"/>
      <c r="AJ133" s="272"/>
      <c r="AK133" s="272"/>
      <c r="AL133" s="272"/>
      <c r="AM133" s="272"/>
      <c r="AN133" s="272"/>
      <c r="AO133" s="272"/>
      <c r="AP133" s="272"/>
      <c r="AQ133" s="272"/>
      <c r="AR133" s="272"/>
      <c r="AS133" s="272"/>
      <c r="AT133" s="272"/>
      <c r="AU133" s="272"/>
      <c r="AV133" s="272"/>
      <c r="AW133" s="272"/>
      <c r="AX133" s="272"/>
      <c r="AY133" s="272"/>
      <c r="AZ133" s="272"/>
      <c r="BA133" s="272"/>
      <c r="BB133" s="272"/>
    </row>
    <row r="134" spans="17:54" s="311" customFormat="1" ht="15" customHeight="1">
      <c r="Q134" s="54"/>
      <c r="R134" s="54"/>
      <c r="S134" s="54"/>
      <c r="T134" s="54"/>
      <c r="U134" s="52"/>
      <c r="V134" s="272"/>
      <c r="W134" s="272"/>
      <c r="X134" s="272"/>
      <c r="Y134" s="272"/>
      <c r="Z134" s="272"/>
      <c r="AA134" s="272"/>
      <c r="AB134" s="272"/>
      <c r="AC134" s="272"/>
      <c r="AD134" s="272"/>
      <c r="AE134" s="272"/>
      <c r="AF134" s="272"/>
      <c r="AG134" s="272"/>
      <c r="AH134" s="272"/>
      <c r="AI134" s="272"/>
      <c r="AJ134" s="272"/>
      <c r="AK134" s="272"/>
      <c r="AL134" s="272"/>
      <c r="AM134" s="272"/>
      <c r="AN134" s="272"/>
      <c r="AO134" s="272"/>
      <c r="AP134" s="272"/>
      <c r="AQ134" s="272"/>
      <c r="AR134" s="272"/>
      <c r="AS134" s="272"/>
      <c r="AT134" s="272"/>
      <c r="AU134" s="272"/>
      <c r="AV134" s="272"/>
      <c r="AW134" s="272"/>
      <c r="AX134" s="272"/>
      <c r="AY134" s="272"/>
      <c r="AZ134" s="272"/>
      <c r="BA134" s="272"/>
      <c r="BB134" s="272"/>
    </row>
    <row r="135" spans="17:54" s="311" customFormat="1" ht="15" customHeight="1">
      <c r="Q135" s="54"/>
      <c r="R135" s="54"/>
      <c r="S135" s="54"/>
      <c r="T135" s="54"/>
      <c r="U135" s="52"/>
      <c r="V135" s="272"/>
      <c r="W135" s="272"/>
      <c r="X135" s="272"/>
      <c r="Y135" s="272"/>
      <c r="Z135" s="272"/>
      <c r="AA135" s="272"/>
      <c r="AB135" s="272"/>
      <c r="AC135" s="272"/>
      <c r="AD135" s="272"/>
      <c r="AE135" s="272"/>
      <c r="AF135" s="272"/>
      <c r="AG135" s="272"/>
      <c r="AH135" s="272"/>
      <c r="AI135" s="272"/>
      <c r="AJ135" s="272"/>
      <c r="AK135" s="272"/>
      <c r="AL135" s="272"/>
      <c r="AM135" s="272"/>
      <c r="AN135" s="272"/>
      <c r="AO135" s="272"/>
      <c r="AP135" s="272"/>
      <c r="AQ135" s="272"/>
      <c r="AR135" s="272"/>
      <c r="AS135" s="272"/>
      <c r="AT135" s="272"/>
      <c r="AU135" s="272"/>
      <c r="AV135" s="272"/>
      <c r="AW135" s="272"/>
      <c r="AX135" s="272"/>
      <c r="AY135" s="272"/>
      <c r="AZ135" s="272"/>
      <c r="BA135" s="272"/>
      <c r="BB135" s="272"/>
    </row>
    <row r="136" spans="17:54" s="311" customFormat="1" ht="15" customHeight="1">
      <c r="Q136" s="54"/>
      <c r="R136" s="54"/>
      <c r="S136" s="54"/>
      <c r="T136" s="54"/>
      <c r="U136" s="52"/>
      <c r="V136" s="272"/>
      <c r="W136" s="272"/>
      <c r="X136" s="272"/>
      <c r="Y136" s="272"/>
      <c r="Z136" s="272"/>
      <c r="AA136" s="272"/>
      <c r="AB136" s="272"/>
      <c r="AC136" s="272"/>
      <c r="AD136" s="272"/>
      <c r="AE136" s="272"/>
      <c r="AF136" s="272"/>
      <c r="AG136" s="272"/>
      <c r="AH136" s="272"/>
      <c r="AI136" s="272"/>
      <c r="AJ136" s="272"/>
      <c r="AK136" s="272"/>
      <c r="AL136" s="272"/>
      <c r="AM136" s="272"/>
      <c r="AN136" s="272"/>
      <c r="AO136" s="272"/>
      <c r="AP136" s="272"/>
      <c r="AQ136" s="272"/>
      <c r="AR136" s="272"/>
      <c r="AS136" s="272"/>
      <c r="AT136" s="272"/>
      <c r="AU136" s="272"/>
      <c r="AV136" s="272"/>
      <c r="AW136" s="272"/>
      <c r="AX136" s="272"/>
      <c r="AY136" s="272"/>
      <c r="AZ136" s="272"/>
      <c r="BA136" s="272"/>
      <c r="BB136" s="272"/>
    </row>
    <row r="137" spans="17:54" s="311" customFormat="1" ht="15" customHeight="1">
      <c r="Q137" s="54"/>
      <c r="R137" s="54"/>
      <c r="S137" s="54"/>
      <c r="T137" s="54"/>
      <c r="U137" s="52"/>
      <c r="V137" s="272"/>
      <c r="W137" s="272"/>
      <c r="X137" s="272"/>
      <c r="Y137" s="272"/>
      <c r="Z137" s="272"/>
      <c r="AA137" s="272"/>
      <c r="AB137" s="272"/>
      <c r="AC137" s="272"/>
      <c r="AD137" s="272"/>
      <c r="AE137" s="272"/>
      <c r="AF137" s="272"/>
      <c r="AG137" s="272"/>
      <c r="AH137" s="272"/>
      <c r="AI137" s="272"/>
      <c r="AJ137" s="272"/>
      <c r="AK137" s="272"/>
      <c r="AL137" s="272"/>
      <c r="AM137" s="272"/>
      <c r="AN137" s="272"/>
      <c r="AO137" s="272"/>
      <c r="AP137" s="272"/>
      <c r="AQ137" s="272"/>
      <c r="AR137" s="272"/>
      <c r="AS137" s="272"/>
      <c r="AT137" s="272"/>
      <c r="AU137" s="272"/>
      <c r="AV137" s="272"/>
      <c r="AW137" s="272"/>
      <c r="AX137" s="272"/>
      <c r="AY137" s="272"/>
      <c r="AZ137" s="272"/>
      <c r="BA137" s="272"/>
      <c r="BB137" s="272"/>
    </row>
    <row r="138" spans="17:54" s="311" customFormat="1" ht="15" customHeight="1">
      <c r="Q138" s="54"/>
      <c r="R138" s="54"/>
      <c r="S138" s="54"/>
      <c r="T138" s="54"/>
      <c r="U138" s="52"/>
      <c r="V138" s="272"/>
      <c r="W138" s="272"/>
      <c r="X138" s="272"/>
      <c r="Y138" s="272"/>
      <c r="Z138" s="272"/>
      <c r="AA138" s="272"/>
      <c r="AB138" s="272"/>
      <c r="AC138" s="272"/>
      <c r="AD138" s="272"/>
      <c r="AE138" s="272"/>
      <c r="AF138" s="272"/>
      <c r="AG138" s="272"/>
      <c r="AH138" s="272"/>
      <c r="AI138" s="272"/>
      <c r="AJ138" s="272"/>
      <c r="AK138" s="272"/>
      <c r="AL138" s="272"/>
      <c r="AM138" s="272"/>
      <c r="AN138" s="272"/>
      <c r="AO138" s="272"/>
      <c r="AP138" s="272"/>
      <c r="AQ138" s="272"/>
      <c r="AR138" s="272"/>
      <c r="AS138" s="272"/>
      <c r="AT138" s="272"/>
      <c r="AU138" s="272"/>
      <c r="AV138" s="272"/>
      <c r="AW138" s="272"/>
      <c r="AX138" s="272"/>
      <c r="AY138" s="272"/>
      <c r="AZ138" s="272"/>
      <c r="BA138" s="272"/>
      <c r="BB138" s="272"/>
    </row>
    <row r="139" spans="17:54" s="311" customFormat="1" ht="15" customHeight="1">
      <c r="Q139" s="54"/>
      <c r="R139" s="54"/>
      <c r="S139" s="54"/>
      <c r="T139" s="54"/>
      <c r="U139" s="52"/>
      <c r="V139" s="272"/>
      <c r="W139" s="272"/>
      <c r="X139" s="272"/>
      <c r="Y139" s="272"/>
      <c r="Z139" s="272"/>
      <c r="AA139" s="272"/>
      <c r="AB139" s="272"/>
      <c r="AC139" s="272"/>
      <c r="AD139" s="272"/>
      <c r="AE139" s="272"/>
      <c r="AF139" s="272"/>
      <c r="AG139" s="272"/>
      <c r="AH139" s="272"/>
      <c r="AI139" s="272"/>
      <c r="AJ139" s="272"/>
      <c r="AK139" s="272"/>
      <c r="AL139" s="272"/>
      <c r="AM139" s="272"/>
      <c r="AN139" s="272"/>
      <c r="AO139" s="272"/>
      <c r="AP139" s="272"/>
      <c r="AQ139" s="272"/>
      <c r="AR139" s="272"/>
      <c r="AS139" s="272"/>
      <c r="AT139" s="272"/>
      <c r="AU139" s="272"/>
      <c r="AV139" s="272"/>
      <c r="AW139" s="272"/>
      <c r="AX139" s="272"/>
      <c r="AY139" s="272"/>
      <c r="AZ139" s="272"/>
      <c r="BA139" s="272"/>
      <c r="BB139" s="272"/>
    </row>
    <row r="140" spans="17:54" s="311" customFormat="1" ht="15" customHeight="1">
      <c r="Q140" s="54"/>
      <c r="R140" s="54"/>
      <c r="S140" s="54"/>
      <c r="T140" s="54"/>
      <c r="U140" s="52"/>
      <c r="V140" s="272"/>
      <c r="W140" s="272"/>
      <c r="X140" s="272"/>
      <c r="Y140" s="272"/>
      <c r="Z140" s="272"/>
      <c r="AA140" s="272"/>
      <c r="AB140" s="272"/>
      <c r="AC140" s="272"/>
      <c r="AD140" s="272"/>
      <c r="AE140" s="272"/>
      <c r="AF140" s="272"/>
      <c r="AG140" s="272"/>
      <c r="AH140" s="272"/>
      <c r="AI140" s="272"/>
      <c r="AJ140" s="272"/>
      <c r="AK140" s="272"/>
      <c r="AL140" s="272"/>
      <c r="AM140" s="272"/>
      <c r="AN140" s="272"/>
      <c r="AO140" s="272"/>
      <c r="AP140" s="272"/>
      <c r="AQ140" s="272"/>
      <c r="AR140" s="272"/>
      <c r="AS140" s="272"/>
      <c r="AT140" s="272"/>
      <c r="AU140" s="272"/>
      <c r="AV140" s="272"/>
      <c r="AW140" s="272"/>
      <c r="AX140" s="272"/>
      <c r="AY140" s="272"/>
      <c r="AZ140" s="272"/>
      <c r="BA140" s="272"/>
      <c r="BB140" s="272"/>
    </row>
    <row r="141" spans="17:54" s="311" customFormat="1" ht="15" customHeight="1">
      <c r="Q141" s="54"/>
      <c r="R141" s="54"/>
      <c r="S141" s="54"/>
      <c r="T141" s="54"/>
      <c r="U141" s="52"/>
      <c r="V141" s="272"/>
      <c r="W141" s="272"/>
      <c r="X141" s="272"/>
      <c r="Y141" s="272"/>
      <c r="Z141" s="272"/>
      <c r="AA141" s="272"/>
      <c r="AB141" s="272"/>
      <c r="AC141" s="272"/>
      <c r="AD141" s="272"/>
      <c r="AE141" s="272"/>
      <c r="AF141" s="272"/>
      <c r="AG141" s="272"/>
      <c r="AH141" s="272"/>
      <c r="AI141" s="272"/>
      <c r="AJ141" s="272"/>
      <c r="AK141" s="272"/>
      <c r="AL141" s="272"/>
      <c r="AM141" s="272"/>
      <c r="AN141" s="272"/>
      <c r="AO141" s="272"/>
      <c r="AP141" s="272"/>
      <c r="AQ141" s="272"/>
      <c r="AR141" s="272"/>
      <c r="AS141" s="272"/>
      <c r="AT141" s="272"/>
      <c r="AU141" s="272"/>
      <c r="AV141" s="272"/>
      <c r="AW141" s="272"/>
      <c r="AX141" s="272"/>
      <c r="AY141" s="272"/>
      <c r="AZ141" s="272"/>
      <c r="BA141" s="272"/>
      <c r="BB141" s="272"/>
    </row>
    <row r="142" spans="17:54" s="311" customFormat="1" ht="15" customHeight="1">
      <c r="Q142" s="54"/>
      <c r="R142" s="54"/>
      <c r="S142" s="54"/>
      <c r="T142" s="54"/>
      <c r="U142" s="52"/>
      <c r="V142" s="272"/>
      <c r="W142" s="272"/>
      <c r="X142" s="272"/>
      <c r="Y142" s="272"/>
      <c r="Z142" s="272"/>
      <c r="AA142" s="272"/>
      <c r="AB142" s="272"/>
      <c r="AC142" s="272"/>
      <c r="AD142" s="272"/>
      <c r="AE142" s="272"/>
      <c r="AF142" s="272"/>
      <c r="AG142" s="272"/>
      <c r="AH142" s="272"/>
      <c r="AI142" s="272"/>
      <c r="AJ142" s="272"/>
      <c r="AK142" s="272"/>
      <c r="AL142" s="272"/>
      <c r="AM142" s="272"/>
      <c r="AN142" s="272"/>
      <c r="AO142" s="272"/>
      <c r="AP142" s="272"/>
      <c r="AQ142" s="272"/>
      <c r="AR142" s="272"/>
      <c r="AS142" s="272"/>
      <c r="AT142" s="272"/>
      <c r="AU142" s="272"/>
      <c r="AV142" s="272"/>
      <c r="AW142" s="272"/>
      <c r="AX142" s="272"/>
      <c r="AY142" s="272"/>
      <c r="AZ142" s="272"/>
      <c r="BA142" s="272"/>
      <c r="BB142" s="272"/>
    </row>
    <row r="143" spans="17:54" s="311" customFormat="1" ht="15" customHeight="1">
      <c r="Q143" s="54"/>
      <c r="R143" s="54"/>
      <c r="S143" s="54"/>
      <c r="T143" s="54"/>
      <c r="U143" s="52"/>
      <c r="V143" s="272"/>
      <c r="W143" s="272"/>
      <c r="X143" s="272"/>
      <c r="Y143" s="272"/>
      <c r="Z143" s="272"/>
      <c r="AA143" s="272"/>
      <c r="AB143" s="272"/>
      <c r="AC143" s="272"/>
      <c r="AD143" s="272"/>
      <c r="AE143" s="272"/>
      <c r="AF143" s="272"/>
      <c r="AG143" s="272"/>
      <c r="AH143" s="272"/>
      <c r="AI143" s="272"/>
      <c r="AJ143" s="272"/>
      <c r="AK143" s="272"/>
      <c r="AL143" s="272"/>
      <c r="AM143" s="272"/>
      <c r="AN143" s="272"/>
      <c r="AO143" s="272"/>
      <c r="AP143" s="272"/>
      <c r="AQ143" s="272"/>
      <c r="AR143" s="272"/>
      <c r="AS143" s="272"/>
      <c r="AT143" s="272"/>
      <c r="AU143" s="272"/>
      <c r="AV143" s="272"/>
      <c r="AW143" s="272"/>
      <c r="AX143" s="272"/>
      <c r="AY143" s="272"/>
      <c r="AZ143" s="272"/>
      <c r="BA143" s="272"/>
      <c r="BB143" s="272"/>
    </row>
    <row r="144" spans="17:54" s="311" customFormat="1" ht="15" customHeight="1">
      <c r="Q144" s="54"/>
      <c r="R144" s="54"/>
      <c r="S144" s="54"/>
      <c r="T144" s="54"/>
      <c r="U144" s="52"/>
      <c r="V144" s="272"/>
      <c r="W144" s="272"/>
      <c r="X144" s="272"/>
      <c r="Y144" s="272"/>
      <c r="Z144" s="272"/>
      <c r="AA144" s="272"/>
      <c r="AB144" s="272"/>
      <c r="AC144" s="272"/>
      <c r="AD144" s="272"/>
      <c r="AE144" s="272"/>
      <c r="AF144" s="272"/>
      <c r="AG144" s="272"/>
      <c r="AH144" s="272"/>
      <c r="AI144" s="272"/>
      <c r="AJ144" s="272"/>
      <c r="AK144" s="272"/>
      <c r="AL144" s="272"/>
      <c r="AM144" s="272"/>
      <c r="AN144" s="272"/>
      <c r="AO144" s="272"/>
      <c r="AP144" s="272"/>
      <c r="AQ144" s="272"/>
      <c r="AR144" s="272"/>
      <c r="AS144" s="272"/>
      <c r="AT144" s="272"/>
      <c r="AU144" s="272"/>
      <c r="AV144" s="272"/>
      <c r="AW144" s="272"/>
      <c r="AX144" s="272"/>
      <c r="AY144" s="272"/>
      <c r="AZ144" s="272"/>
      <c r="BA144" s="272"/>
      <c r="BB144" s="272"/>
    </row>
    <row r="145" spans="1:54" s="311" customFormat="1" ht="15" customHeight="1">
      <c r="Q145" s="54"/>
      <c r="R145" s="54"/>
      <c r="S145" s="54"/>
      <c r="T145" s="54"/>
      <c r="U145" s="52"/>
      <c r="V145" s="272"/>
      <c r="W145" s="272"/>
      <c r="X145" s="272"/>
      <c r="Y145" s="272"/>
      <c r="Z145" s="272"/>
      <c r="AA145" s="272"/>
      <c r="AB145" s="272"/>
      <c r="AC145" s="272"/>
      <c r="AD145" s="272"/>
      <c r="AE145" s="272"/>
      <c r="AF145" s="272"/>
      <c r="AG145" s="272"/>
      <c r="AH145" s="272"/>
      <c r="AI145" s="272"/>
      <c r="AJ145" s="272"/>
      <c r="AK145" s="272"/>
      <c r="AL145" s="272"/>
      <c r="AM145" s="272"/>
      <c r="AN145" s="272"/>
      <c r="AO145" s="272"/>
      <c r="AP145" s="272"/>
      <c r="AQ145" s="272"/>
      <c r="AR145" s="272"/>
      <c r="AS145" s="272"/>
      <c r="AT145" s="272"/>
      <c r="AU145" s="272"/>
      <c r="AV145" s="272"/>
      <c r="AW145" s="272"/>
      <c r="AX145" s="272"/>
      <c r="AY145" s="272"/>
      <c r="AZ145" s="272"/>
      <c r="BA145" s="272"/>
      <c r="BB145" s="272"/>
    </row>
    <row r="146" spans="1:54" s="311" customFormat="1" ht="15" customHeight="1">
      <c r="Q146" s="54"/>
      <c r="R146" s="54"/>
      <c r="S146" s="54"/>
      <c r="T146" s="54"/>
      <c r="U146" s="52"/>
      <c r="V146" s="272"/>
      <c r="W146" s="272"/>
      <c r="X146" s="272"/>
      <c r="Y146" s="272"/>
      <c r="Z146" s="272"/>
      <c r="AA146" s="272"/>
      <c r="AB146" s="272"/>
      <c r="AC146" s="272"/>
      <c r="AD146" s="272"/>
      <c r="AE146" s="272"/>
      <c r="AF146" s="272"/>
      <c r="AG146" s="272"/>
      <c r="AH146" s="272"/>
      <c r="AI146" s="272"/>
      <c r="AJ146" s="272"/>
      <c r="AK146" s="272"/>
      <c r="AL146" s="272"/>
      <c r="AM146" s="272"/>
      <c r="AN146" s="272"/>
      <c r="AO146" s="272"/>
      <c r="AP146" s="272"/>
      <c r="AQ146" s="272"/>
      <c r="AR146" s="272"/>
      <c r="AS146" s="272"/>
      <c r="AT146" s="272"/>
      <c r="AU146" s="272"/>
      <c r="AV146" s="272"/>
      <c r="AW146" s="272"/>
      <c r="AX146" s="272"/>
      <c r="AY146" s="272"/>
      <c r="AZ146" s="272"/>
      <c r="BA146" s="272"/>
      <c r="BB146" s="272"/>
    </row>
    <row r="147" spans="1:54" s="311" customFormat="1" ht="15" customHeight="1">
      <c r="Q147" s="54"/>
      <c r="R147" s="54"/>
      <c r="S147" s="54"/>
      <c r="T147" s="54"/>
      <c r="U147" s="52"/>
      <c r="V147" s="272"/>
      <c r="W147" s="272"/>
      <c r="X147" s="272"/>
      <c r="Y147" s="272"/>
      <c r="Z147" s="272"/>
      <c r="AA147" s="272"/>
      <c r="AB147" s="272"/>
      <c r="AC147" s="272"/>
      <c r="AD147" s="272"/>
      <c r="AE147" s="272"/>
      <c r="AF147" s="272"/>
      <c r="AG147" s="272"/>
      <c r="AH147" s="272"/>
      <c r="AI147" s="272"/>
      <c r="AJ147" s="272"/>
      <c r="AK147" s="272"/>
      <c r="AL147" s="272"/>
      <c r="AM147" s="272"/>
      <c r="AN147" s="272"/>
      <c r="AO147" s="272"/>
      <c r="AP147" s="272"/>
      <c r="AQ147" s="272"/>
      <c r="AR147" s="272"/>
      <c r="AS147" s="272"/>
      <c r="AT147" s="272"/>
      <c r="AU147" s="272"/>
      <c r="AV147" s="272"/>
      <c r="AW147" s="272"/>
      <c r="AX147" s="272"/>
      <c r="AY147" s="272"/>
      <c r="AZ147" s="272"/>
      <c r="BA147" s="272"/>
      <c r="BB147" s="272"/>
    </row>
    <row r="148" spans="1:54" s="311" customFormat="1" ht="15" customHeight="1">
      <c r="Q148" s="54"/>
      <c r="R148" s="54"/>
      <c r="S148" s="54"/>
      <c r="T148" s="54"/>
      <c r="U148" s="52"/>
      <c r="V148" s="272"/>
      <c r="W148" s="272"/>
      <c r="X148" s="272"/>
      <c r="Y148" s="272"/>
      <c r="Z148" s="272"/>
      <c r="AA148" s="272"/>
      <c r="AB148" s="272"/>
      <c r="AC148" s="272"/>
      <c r="AD148" s="272"/>
      <c r="AE148" s="272"/>
      <c r="AF148" s="272"/>
      <c r="AG148" s="272"/>
      <c r="AH148" s="272"/>
      <c r="AI148" s="272"/>
      <c r="AJ148" s="272"/>
      <c r="AK148" s="272"/>
      <c r="AL148" s="272"/>
      <c r="AM148" s="272"/>
      <c r="AN148" s="272"/>
      <c r="AO148" s="272"/>
      <c r="AP148" s="272"/>
      <c r="AQ148" s="272"/>
      <c r="AR148" s="272"/>
      <c r="AS148" s="272"/>
      <c r="AT148" s="272"/>
      <c r="AU148" s="272"/>
      <c r="AV148" s="272"/>
      <c r="AW148" s="272"/>
      <c r="AX148" s="272"/>
      <c r="AY148" s="272"/>
      <c r="AZ148" s="272"/>
      <c r="BA148" s="272"/>
      <c r="BB148" s="272"/>
    </row>
    <row r="149" spans="1:54" s="311" customFormat="1" ht="15" customHeight="1">
      <c r="Q149" s="54"/>
      <c r="R149" s="54"/>
      <c r="S149" s="54"/>
      <c r="T149" s="54"/>
      <c r="U149" s="52"/>
      <c r="V149" s="272"/>
      <c r="W149" s="272"/>
      <c r="X149" s="272"/>
      <c r="Y149" s="272"/>
      <c r="Z149" s="272"/>
      <c r="AA149" s="272"/>
      <c r="AB149" s="272"/>
      <c r="AC149" s="272"/>
      <c r="AD149" s="272"/>
      <c r="AE149" s="272"/>
      <c r="AF149" s="272"/>
      <c r="AG149" s="272"/>
      <c r="AH149" s="272"/>
      <c r="AI149" s="272"/>
      <c r="AJ149" s="272"/>
      <c r="AK149" s="272"/>
      <c r="AL149" s="272"/>
      <c r="AM149" s="272"/>
      <c r="AN149" s="272"/>
      <c r="AO149" s="272"/>
      <c r="AP149" s="272"/>
      <c r="AQ149" s="272"/>
      <c r="AR149" s="272"/>
      <c r="AS149" s="272"/>
      <c r="AT149" s="272"/>
      <c r="AU149" s="272"/>
      <c r="AV149" s="272"/>
      <c r="AW149" s="272"/>
      <c r="AX149" s="272"/>
      <c r="AY149" s="272"/>
      <c r="AZ149" s="272"/>
      <c r="BA149" s="272"/>
      <c r="BB149" s="272"/>
    </row>
    <row r="150" spans="1:54" s="311" customFormat="1" ht="15" customHeight="1">
      <c r="Q150" s="54"/>
      <c r="R150" s="54"/>
      <c r="S150" s="54"/>
      <c r="T150" s="54"/>
      <c r="U150" s="52"/>
      <c r="V150" s="272"/>
      <c r="W150" s="272"/>
      <c r="X150" s="272"/>
      <c r="Y150" s="272"/>
      <c r="Z150" s="272"/>
      <c r="AA150" s="272"/>
      <c r="AB150" s="272"/>
      <c r="AC150" s="272"/>
      <c r="AD150" s="272"/>
      <c r="AE150" s="272"/>
      <c r="AF150" s="272"/>
      <c r="AG150" s="272"/>
      <c r="AH150" s="272"/>
      <c r="AI150" s="272"/>
      <c r="AJ150" s="272"/>
      <c r="AK150" s="272"/>
      <c r="AL150" s="272"/>
      <c r="AM150" s="272"/>
      <c r="AN150" s="272"/>
      <c r="AO150" s="272"/>
      <c r="AP150" s="272"/>
      <c r="AQ150" s="272"/>
      <c r="AR150" s="272"/>
      <c r="AS150" s="272"/>
      <c r="AT150" s="272"/>
      <c r="AU150" s="272"/>
      <c r="AV150" s="272"/>
      <c r="AW150" s="272"/>
      <c r="AX150" s="272"/>
      <c r="AY150" s="272"/>
      <c r="AZ150" s="272"/>
      <c r="BA150" s="272"/>
      <c r="BB150" s="272"/>
    </row>
    <row r="151" spans="1:54" s="311" customFormat="1" ht="15" customHeight="1">
      <c r="A151" s="348"/>
      <c r="B151" s="348"/>
      <c r="C151" s="348"/>
      <c r="D151" s="348"/>
      <c r="E151" s="348"/>
      <c r="F151" s="348"/>
      <c r="G151" s="348"/>
      <c r="H151" s="348"/>
      <c r="I151" s="348"/>
      <c r="J151" s="348"/>
      <c r="K151" s="348"/>
      <c r="L151" s="348"/>
      <c r="M151" s="348"/>
      <c r="N151" s="348"/>
      <c r="O151" s="348"/>
      <c r="P151" s="348"/>
      <c r="Q151" s="348"/>
      <c r="R151" s="348"/>
      <c r="S151" s="348"/>
      <c r="T151" s="348"/>
      <c r="U151" s="348"/>
      <c r="V151" s="272"/>
      <c r="W151" s="272"/>
      <c r="X151" s="272"/>
      <c r="Y151" s="272"/>
      <c r="Z151" s="272"/>
      <c r="AA151" s="272"/>
      <c r="AB151" s="272"/>
      <c r="AC151" s="272"/>
      <c r="AD151" s="272"/>
      <c r="AE151" s="272"/>
      <c r="AF151" s="272"/>
      <c r="AG151" s="272"/>
      <c r="AH151" s="272"/>
      <c r="AI151" s="272"/>
      <c r="AJ151" s="272"/>
      <c r="AK151" s="272"/>
      <c r="AL151" s="272"/>
      <c r="AM151" s="272"/>
      <c r="AN151" s="272"/>
      <c r="AO151" s="272"/>
      <c r="AP151" s="272"/>
      <c r="AQ151" s="272"/>
      <c r="AR151" s="272"/>
      <c r="AS151" s="272"/>
      <c r="AT151" s="272"/>
      <c r="AU151" s="272"/>
      <c r="AV151" s="272"/>
      <c r="AW151" s="272"/>
      <c r="AX151" s="272"/>
      <c r="AY151" s="272"/>
      <c r="AZ151" s="272"/>
      <c r="BA151" s="272"/>
      <c r="BB151" s="272"/>
    </row>
    <row r="152" spans="1:54" s="311" customFormat="1" ht="15" customHeight="1">
      <c r="A152" s="348"/>
      <c r="B152" s="348"/>
      <c r="C152" s="348"/>
      <c r="D152" s="348"/>
      <c r="E152" s="348"/>
      <c r="F152" s="348"/>
      <c r="G152" s="348"/>
      <c r="H152" s="348"/>
      <c r="I152" s="348"/>
      <c r="J152" s="348"/>
      <c r="K152" s="348"/>
      <c r="L152" s="348"/>
      <c r="M152" s="348"/>
      <c r="N152" s="348"/>
      <c r="O152" s="348"/>
      <c r="P152" s="348"/>
      <c r="Q152" s="348"/>
      <c r="R152" s="348"/>
      <c r="S152" s="348"/>
      <c r="T152" s="348"/>
      <c r="U152" s="348"/>
      <c r="V152" s="272"/>
      <c r="W152" s="272"/>
      <c r="X152" s="272"/>
      <c r="Y152" s="272"/>
      <c r="Z152" s="272"/>
      <c r="AA152" s="272"/>
      <c r="AB152" s="272"/>
      <c r="AC152" s="272"/>
      <c r="AD152" s="272"/>
      <c r="AE152" s="272"/>
      <c r="AF152" s="272"/>
      <c r="AG152" s="272"/>
      <c r="AH152" s="272"/>
      <c r="AI152" s="272"/>
      <c r="AJ152" s="272"/>
      <c r="AK152" s="272"/>
      <c r="AL152" s="272"/>
      <c r="AM152" s="272"/>
      <c r="AN152" s="272"/>
      <c r="AO152" s="272"/>
      <c r="AP152" s="272"/>
      <c r="AQ152" s="272"/>
      <c r="AR152" s="272"/>
      <c r="AS152" s="272"/>
      <c r="AT152" s="272"/>
      <c r="AU152" s="272"/>
      <c r="AV152" s="272"/>
      <c r="AW152" s="272"/>
      <c r="AX152" s="272"/>
      <c r="AY152" s="272"/>
      <c r="AZ152" s="272"/>
      <c r="BA152" s="272"/>
      <c r="BB152" s="272"/>
    </row>
    <row r="153" spans="1:54" s="311" customFormat="1" ht="15" customHeight="1">
      <c r="A153" s="348"/>
      <c r="B153" s="348"/>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272"/>
      <c r="Y153" s="272"/>
      <c r="Z153" s="272"/>
      <c r="AA153" s="272"/>
      <c r="AB153" s="272"/>
      <c r="AC153" s="272"/>
      <c r="AD153" s="272"/>
      <c r="AE153" s="272"/>
      <c r="AF153" s="272"/>
      <c r="AG153" s="272"/>
      <c r="AH153" s="272"/>
      <c r="AI153" s="272"/>
      <c r="AJ153" s="272"/>
      <c r="AK153" s="272"/>
      <c r="AL153" s="272"/>
      <c r="AM153" s="272"/>
      <c r="AN153" s="272"/>
      <c r="AO153" s="272"/>
      <c r="AP153" s="272"/>
      <c r="AQ153" s="272"/>
      <c r="AR153" s="272"/>
      <c r="AS153" s="272"/>
      <c r="AT153" s="272"/>
      <c r="AU153" s="272"/>
      <c r="AV153" s="272"/>
      <c r="AW153" s="272"/>
      <c r="AX153" s="272"/>
      <c r="AY153" s="272"/>
      <c r="AZ153" s="272"/>
      <c r="BA153" s="272"/>
      <c r="BB153" s="272"/>
    </row>
    <row r="154" spans="1:54" s="311" customFormat="1" ht="15" customHeight="1">
      <c r="A154" s="348"/>
      <c r="B154" s="348"/>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272"/>
      <c r="Y154" s="272"/>
      <c r="Z154" s="272"/>
      <c r="AA154" s="272"/>
      <c r="AB154" s="272"/>
      <c r="AC154" s="272"/>
      <c r="AD154" s="272"/>
      <c r="AE154" s="272"/>
      <c r="AF154" s="272"/>
      <c r="AG154" s="272"/>
      <c r="AH154" s="272"/>
      <c r="AI154" s="272"/>
      <c r="AJ154" s="272"/>
      <c r="AK154" s="272"/>
      <c r="AL154" s="272"/>
      <c r="AM154" s="272"/>
      <c r="AN154" s="272"/>
      <c r="AO154" s="272"/>
      <c r="AP154" s="272"/>
      <c r="AQ154" s="272"/>
      <c r="AR154" s="272"/>
      <c r="AS154" s="272"/>
      <c r="AT154" s="272"/>
      <c r="AU154" s="272"/>
      <c r="AV154" s="272"/>
      <c r="AW154" s="272"/>
      <c r="AX154" s="272"/>
      <c r="AY154" s="272"/>
      <c r="AZ154" s="272"/>
      <c r="BA154" s="272"/>
      <c r="BB154" s="272"/>
    </row>
    <row r="155" spans="1:54" s="311" customFormat="1" ht="15" customHeight="1">
      <c r="A155" s="348"/>
      <c r="B155" s="348"/>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272"/>
      <c r="Y155" s="272"/>
      <c r="Z155" s="272"/>
      <c r="AA155" s="272"/>
      <c r="AB155" s="272"/>
      <c r="AC155" s="272"/>
      <c r="AD155" s="272"/>
      <c r="AE155" s="272"/>
      <c r="AF155" s="272"/>
      <c r="AG155" s="272"/>
      <c r="AH155" s="272"/>
      <c r="AI155" s="272"/>
      <c r="AJ155" s="272"/>
      <c r="AK155" s="272"/>
      <c r="AL155" s="272"/>
      <c r="AM155" s="272"/>
      <c r="AN155" s="272"/>
      <c r="AO155" s="272"/>
      <c r="AP155" s="272"/>
      <c r="AQ155" s="272"/>
      <c r="AR155" s="272"/>
      <c r="AS155" s="272"/>
      <c r="AT155" s="272"/>
      <c r="AU155" s="272"/>
      <c r="AV155" s="272"/>
      <c r="AW155" s="272"/>
      <c r="AX155" s="272"/>
      <c r="AY155" s="272"/>
      <c r="AZ155" s="272"/>
      <c r="BA155" s="272"/>
      <c r="BB155" s="272"/>
    </row>
    <row r="156" spans="1:54" s="311" customFormat="1" ht="15" customHeight="1">
      <c r="A156" s="348"/>
      <c r="B156" s="348"/>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272"/>
      <c r="Y156" s="272"/>
      <c r="Z156" s="272"/>
      <c r="AA156" s="272"/>
      <c r="AB156" s="272"/>
      <c r="AC156" s="272"/>
      <c r="AD156" s="272"/>
      <c r="AE156" s="272"/>
      <c r="AF156" s="272"/>
      <c r="AG156" s="272"/>
      <c r="AH156" s="272"/>
      <c r="AI156" s="272"/>
      <c r="AJ156" s="272"/>
      <c r="AK156" s="272"/>
      <c r="AL156" s="272"/>
      <c r="AM156" s="272"/>
      <c r="AN156" s="272"/>
      <c r="AO156" s="272"/>
      <c r="AP156" s="272"/>
      <c r="AQ156" s="272"/>
      <c r="AR156" s="272"/>
      <c r="AS156" s="272"/>
      <c r="AT156" s="272"/>
      <c r="AU156" s="272"/>
      <c r="AV156" s="272"/>
      <c r="AW156" s="272"/>
      <c r="AX156" s="272"/>
      <c r="AY156" s="272"/>
      <c r="AZ156" s="272"/>
      <c r="BA156" s="272"/>
      <c r="BB156" s="272"/>
    </row>
    <row r="157" spans="1:54" s="311" customFormat="1" ht="15" customHeight="1">
      <c r="A157" s="348"/>
      <c r="B157" s="348"/>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272"/>
      <c r="Y157" s="272"/>
      <c r="Z157" s="272"/>
      <c r="AA157" s="272"/>
      <c r="AB157" s="272"/>
      <c r="AC157" s="272"/>
      <c r="AD157" s="272"/>
      <c r="AE157" s="272"/>
      <c r="AF157" s="272"/>
      <c r="AG157" s="272"/>
      <c r="AH157" s="272"/>
      <c r="AI157" s="272"/>
      <c r="AJ157" s="272"/>
      <c r="AK157" s="272"/>
      <c r="AL157" s="272"/>
      <c r="AM157" s="272"/>
      <c r="AN157" s="272"/>
      <c r="AO157" s="272"/>
      <c r="AP157" s="272"/>
      <c r="AQ157" s="272"/>
      <c r="AR157" s="272"/>
      <c r="AS157" s="272"/>
      <c r="AT157" s="272"/>
      <c r="AU157" s="272"/>
      <c r="AV157" s="272"/>
      <c r="AW157" s="272"/>
      <c r="AX157" s="272"/>
      <c r="AY157" s="272"/>
      <c r="AZ157" s="272"/>
      <c r="BA157" s="272"/>
      <c r="BB157" s="272"/>
    </row>
    <row r="158" spans="1:54" s="311" customFormat="1" ht="15" customHeight="1">
      <c r="A158" s="348"/>
      <c r="B158" s="348"/>
      <c r="C158" s="348"/>
      <c r="D158" s="348"/>
      <c r="E158" s="348"/>
      <c r="F158" s="348"/>
      <c r="G158" s="348"/>
      <c r="H158" s="348"/>
      <c r="I158" s="348"/>
      <c r="J158" s="348"/>
      <c r="K158" s="348"/>
      <c r="L158" s="348"/>
      <c r="M158" s="348"/>
      <c r="N158" s="348"/>
      <c r="O158" s="348"/>
      <c r="P158" s="348"/>
      <c r="Q158" s="348"/>
      <c r="R158" s="348"/>
      <c r="S158" s="348"/>
      <c r="T158" s="348"/>
      <c r="U158" s="348"/>
      <c r="V158" s="348"/>
      <c r="W158" s="348"/>
      <c r="X158" s="272"/>
      <c r="Y158" s="272"/>
      <c r="Z158" s="272"/>
      <c r="AA158" s="272"/>
      <c r="AB158" s="272"/>
      <c r="AC158" s="272"/>
      <c r="AD158" s="272"/>
      <c r="AE158" s="272"/>
      <c r="AF158" s="272"/>
      <c r="AG158" s="272"/>
      <c r="AH158" s="272"/>
      <c r="AI158" s="272"/>
      <c r="AJ158" s="272"/>
      <c r="AK158" s="272"/>
      <c r="AL158" s="272"/>
      <c r="AM158" s="272"/>
      <c r="AN158" s="272"/>
      <c r="AO158" s="272"/>
      <c r="AP158" s="272"/>
      <c r="AQ158" s="272"/>
      <c r="AR158" s="272"/>
      <c r="AS158" s="272"/>
      <c r="AT158" s="272"/>
      <c r="AU158" s="272"/>
      <c r="AV158" s="272"/>
      <c r="AW158" s="272"/>
      <c r="AX158" s="272"/>
      <c r="AY158" s="272"/>
      <c r="AZ158" s="272"/>
      <c r="BA158" s="272"/>
      <c r="BB158" s="272"/>
    </row>
    <row r="159" spans="1:54" s="311" customFormat="1" ht="15" customHeight="1">
      <c r="A159" s="348"/>
      <c r="B159" s="348"/>
      <c r="C159" s="348"/>
      <c r="D159" s="348"/>
      <c r="E159" s="348"/>
      <c r="F159" s="348"/>
      <c r="G159" s="348"/>
      <c r="H159" s="348"/>
      <c r="I159" s="348"/>
      <c r="J159" s="348"/>
      <c r="K159" s="348"/>
      <c r="L159" s="348"/>
      <c r="M159" s="348"/>
      <c r="N159" s="348"/>
      <c r="O159" s="348"/>
      <c r="P159" s="348"/>
      <c r="Q159" s="348"/>
      <c r="R159" s="348"/>
      <c r="S159" s="348"/>
      <c r="T159" s="348"/>
      <c r="U159" s="348"/>
      <c r="V159" s="348"/>
      <c r="W159" s="348"/>
      <c r="X159" s="272"/>
      <c r="Y159" s="272"/>
      <c r="Z159" s="272"/>
      <c r="AA159" s="272"/>
      <c r="AB159" s="272"/>
      <c r="AC159" s="272"/>
      <c r="AD159" s="272"/>
      <c r="AE159" s="272"/>
      <c r="AF159" s="272"/>
      <c r="AG159" s="272"/>
      <c r="AH159" s="272"/>
      <c r="AI159" s="272"/>
      <c r="AJ159" s="272"/>
      <c r="AK159" s="272"/>
      <c r="AL159" s="272"/>
      <c r="AM159" s="272"/>
      <c r="AN159" s="272"/>
      <c r="AO159" s="272"/>
      <c r="AP159" s="272"/>
      <c r="AQ159" s="272"/>
      <c r="AR159" s="272"/>
      <c r="AS159" s="272"/>
      <c r="AT159" s="272"/>
      <c r="AU159" s="272"/>
      <c r="AV159" s="272"/>
      <c r="AW159" s="272"/>
      <c r="AX159" s="272"/>
      <c r="AY159" s="272"/>
      <c r="AZ159" s="272"/>
      <c r="BA159" s="272"/>
      <c r="BB159" s="272"/>
    </row>
    <row r="160" spans="1:54" s="311" customFormat="1" ht="15" customHeight="1">
      <c r="A160" s="348"/>
      <c r="B160" s="348"/>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272"/>
      <c r="Y160" s="272"/>
      <c r="Z160" s="272"/>
      <c r="AA160" s="272"/>
      <c r="AB160" s="272"/>
      <c r="AC160" s="272"/>
      <c r="AD160" s="272"/>
      <c r="AE160" s="272"/>
      <c r="AF160" s="272"/>
      <c r="AG160" s="272"/>
      <c r="AH160" s="272"/>
      <c r="AI160" s="272"/>
      <c r="AJ160" s="272"/>
      <c r="AK160" s="272"/>
      <c r="AL160" s="272"/>
      <c r="AM160" s="272"/>
      <c r="AN160" s="272"/>
      <c r="AO160" s="272"/>
      <c r="AP160" s="272"/>
      <c r="AQ160" s="272"/>
      <c r="AR160" s="272"/>
      <c r="AS160" s="272"/>
      <c r="AT160" s="272"/>
      <c r="AU160" s="272"/>
      <c r="AV160" s="272"/>
      <c r="AW160" s="272"/>
      <c r="AX160" s="272"/>
      <c r="AY160" s="272"/>
      <c r="AZ160" s="272"/>
      <c r="BA160" s="272"/>
      <c r="BB160" s="272"/>
    </row>
    <row r="161" spans="1:54" s="311" customFormat="1" ht="15" customHeight="1">
      <c r="A161" s="348"/>
      <c r="B161" s="348"/>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272"/>
      <c r="Y161" s="272"/>
      <c r="Z161" s="272"/>
      <c r="AA161" s="272"/>
      <c r="AB161" s="272"/>
      <c r="AC161" s="272"/>
      <c r="AD161" s="272"/>
      <c r="AE161" s="272"/>
      <c r="AF161" s="272"/>
      <c r="AG161" s="272"/>
      <c r="AH161" s="272"/>
      <c r="AI161" s="272"/>
      <c r="AJ161" s="272"/>
      <c r="AK161" s="272"/>
      <c r="AL161" s="272"/>
      <c r="AM161" s="272"/>
      <c r="AN161" s="272"/>
      <c r="AO161" s="272"/>
      <c r="AP161" s="272"/>
      <c r="AQ161" s="272"/>
      <c r="AR161" s="272"/>
      <c r="AS161" s="272"/>
      <c r="AT161" s="272"/>
      <c r="AU161" s="272"/>
      <c r="AV161" s="272"/>
      <c r="AW161" s="272"/>
      <c r="AX161" s="272"/>
      <c r="AY161" s="272"/>
      <c r="AZ161" s="272"/>
      <c r="BA161" s="272"/>
      <c r="BB161" s="272"/>
    </row>
    <row r="162" spans="1:54" s="311" customFormat="1" ht="15" customHeight="1">
      <c r="A162" s="348"/>
      <c r="B162" s="348"/>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272"/>
      <c r="Y162" s="272"/>
      <c r="Z162" s="272"/>
      <c r="AA162" s="272"/>
      <c r="AB162" s="272"/>
      <c r="AC162" s="272"/>
      <c r="AD162" s="272"/>
      <c r="AE162" s="272"/>
      <c r="AF162" s="272"/>
      <c r="AG162" s="272"/>
      <c r="AH162" s="272"/>
      <c r="AI162" s="272"/>
      <c r="AJ162" s="272"/>
      <c r="AK162" s="272"/>
      <c r="AL162" s="272"/>
      <c r="AM162" s="272"/>
      <c r="AN162" s="272"/>
      <c r="AO162" s="272"/>
      <c r="AP162" s="272"/>
      <c r="AQ162" s="272"/>
      <c r="AR162" s="272"/>
      <c r="AS162" s="272"/>
      <c r="AT162" s="272"/>
      <c r="AU162" s="272"/>
      <c r="AV162" s="272"/>
      <c r="AW162" s="272"/>
      <c r="AX162" s="272"/>
      <c r="AY162" s="272"/>
      <c r="AZ162" s="272"/>
      <c r="BA162" s="272"/>
      <c r="BB162" s="272"/>
    </row>
    <row r="163" spans="1:54" s="311" customFormat="1" ht="15" customHeight="1">
      <c r="A163" s="348"/>
      <c r="B163" s="348"/>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272"/>
      <c r="Y163" s="272"/>
      <c r="Z163" s="272"/>
      <c r="AA163" s="272"/>
      <c r="AB163" s="272"/>
      <c r="AC163" s="272"/>
      <c r="AD163" s="272"/>
      <c r="AE163" s="272"/>
      <c r="AF163" s="272"/>
      <c r="AG163" s="272"/>
      <c r="AH163" s="272"/>
      <c r="AI163" s="272"/>
      <c r="AJ163" s="272"/>
      <c r="AK163" s="272"/>
      <c r="AL163" s="272"/>
      <c r="AM163" s="272"/>
      <c r="AN163" s="272"/>
      <c r="AO163" s="272"/>
      <c r="AP163" s="272"/>
      <c r="AQ163" s="272"/>
      <c r="AR163" s="272"/>
      <c r="AS163" s="272"/>
      <c r="AT163" s="272"/>
      <c r="AU163" s="272"/>
      <c r="AV163" s="272"/>
      <c r="AW163" s="272"/>
      <c r="AX163" s="272"/>
      <c r="AY163" s="272"/>
      <c r="AZ163" s="272"/>
      <c r="BA163" s="272"/>
      <c r="BB163" s="272"/>
    </row>
    <row r="164" spans="1:54" s="311" customFormat="1" ht="15" customHeight="1">
      <c r="A164" s="348"/>
      <c r="B164" s="348"/>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272"/>
      <c r="Y164" s="272"/>
      <c r="Z164" s="272"/>
      <c r="AA164" s="272"/>
      <c r="AB164" s="272"/>
      <c r="AC164" s="272"/>
      <c r="AD164" s="272"/>
      <c r="AE164" s="272"/>
      <c r="AF164" s="272"/>
      <c r="AG164" s="272"/>
      <c r="AH164" s="272"/>
      <c r="AI164" s="272"/>
      <c r="AJ164" s="272"/>
      <c r="AK164" s="272"/>
      <c r="AL164" s="272"/>
      <c r="AM164" s="272"/>
      <c r="AN164" s="272"/>
      <c r="AO164" s="272"/>
      <c r="AP164" s="272"/>
      <c r="AQ164" s="272"/>
      <c r="AR164" s="272"/>
      <c r="AS164" s="272"/>
      <c r="AT164" s="272"/>
      <c r="AU164" s="272"/>
      <c r="AV164" s="272"/>
      <c r="AW164" s="272"/>
      <c r="AX164" s="272"/>
      <c r="AY164" s="272"/>
      <c r="AZ164" s="272"/>
      <c r="BA164" s="272"/>
      <c r="BB164" s="272"/>
    </row>
    <row r="165" spans="1:54" s="311" customFormat="1" ht="15" customHeight="1">
      <c r="A165" s="348"/>
      <c r="B165" s="348"/>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272"/>
      <c r="Y165" s="272"/>
      <c r="Z165" s="272"/>
      <c r="AA165" s="272"/>
      <c r="AB165" s="272"/>
      <c r="AC165" s="272"/>
      <c r="AD165" s="272"/>
      <c r="AE165" s="272"/>
      <c r="AF165" s="272"/>
      <c r="AG165" s="272"/>
      <c r="AH165" s="272"/>
      <c r="AI165" s="272"/>
      <c r="AJ165" s="272"/>
      <c r="AK165" s="272"/>
      <c r="AL165" s="272"/>
      <c r="AM165" s="272"/>
      <c r="AN165" s="272"/>
      <c r="AO165" s="272"/>
      <c r="AP165" s="272"/>
      <c r="AQ165" s="272"/>
      <c r="AR165" s="272"/>
      <c r="AS165" s="272"/>
      <c r="AT165" s="272"/>
      <c r="AU165" s="272"/>
      <c r="AV165" s="272"/>
      <c r="AW165" s="272"/>
      <c r="AX165" s="272"/>
      <c r="AY165" s="272"/>
      <c r="AZ165" s="272"/>
      <c r="BA165" s="272"/>
      <c r="BB165" s="272"/>
    </row>
    <row r="166" spans="1:54" s="311" customFormat="1" ht="15" customHeight="1">
      <c r="A166" s="348"/>
      <c r="B166" s="348"/>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272"/>
      <c r="Y166" s="272"/>
      <c r="Z166" s="272"/>
      <c r="AA166" s="272"/>
      <c r="AB166" s="272"/>
      <c r="AC166" s="272"/>
      <c r="AD166" s="272"/>
      <c r="AE166" s="272"/>
      <c r="AF166" s="272"/>
      <c r="AG166" s="272"/>
      <c r="AH166" s="272"/>
      <c r="AI166" s="272"/>
      <c r="AJ166" s="272"/>
      <c r="AK166" s="272"/>
      <c r="AL166" s="272"/>
      <c r="AM166" s="272"/>
      <c r="AN166" s="272"/>
      <c r="AO166" s="272"/>
      <c r="AP166" s="272"/>
      <c r="AQ166" s="272"/>
      <c r="AR166" s="272"/>
      <c r="AS166" s="272"/>
      <c r="AT166" s="272"/>
      <c r="AU166" s="272"/>
      <c r="AV166" s="272"/>
      <c r="AW166" s="272"/>
      <c r="AX166" s="272"/>
      <c r="AY166" s="272"/>
      <c r="AZ166" s="272"/>
      <c r="BA166" s="272"/>
      <c r="BB166" s="272"/>
    </row>
    <row r="167" spans="1:54" s="311" customFormat="1" ht="15" customHeight="1">
      <c r="A167" s="348"/>
      <c r="B167" s="348"/>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272"/>
      <c r="Y167" s="272"/>
      <c r="Z167" s="272"/>
      <c r="AA167" s="272"/>
      <c r="AB167" s="272"/>
      <c r="AC167" s="272"/>
      <c r="AD167" s="272"/>
      <c r="AE167" s="272"/>
      <c r="AF167" s="272"/>
      <c r="AG167" s="272"/>
      <c r="AH167" s="272"/>
      <c r="AI167" s="272"/>
      <c r="AJ167" s="272"/>
      <c r="AK167" s="272"/>
      <c r="AL167" s="272"/>
      <c r="AM167" s="272"/>
      <c r="AN167" s="272"/>
      <c r="AO167" s="272"/>
      <c r="AP167" s="272"/>
      <c r="AQ167" s="272"/>
      <c r="AR167" s="272"/>
      <c r="AS167" s="272"/>
      <c r="AT167" s="272"/>
      <c r="AU167" s="272"/>
      <c r="AV167" s="272"/>
      <c r="AW167" s="272"/>
      <c r="AX167" s="272"/>
      <c r="AY167" s="272"/>
      <c r="AZ167" s="272"/>
      <c r="BA167" s="272"/>
      <c r="BB167" s="272"/>
    </row>
    <row r="168" spans="1:54" s="311" customFormat="1" ht="15" customHeight="1">
      <c r="A168" s="348"/>
      <c r="B168" s="348"/>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272"/>
      <c r="Y168" s="272"/>
      <c r="Z168" s="272"/>
      <c r="AA168" s="272"/>
      <c r="AB168" s="272"/>
      <c r="AC168" s="272"/>
      <c r="AD168" s="272"/>
      <c r="AE168" s="272"/>
      <c r="AF168" s="272"/>
      <c r="AG168" s="272"/>
      <c r="AH168" s="272"/>
      <c r="AI168" s="272"/>
      <c r="AJ168" s="272"/>
      <c r="AK168" s="272"/>
      <c r="AL168" s="272"/>
      <c r="AM168" s="272"/>
      <c r="AN168" s="272"/>
      <c r="AO168" s="272"/>
      <c r="AP168" s="272"/>
      <c r="AQ168" s="272"/>
      <c r="AR168" s="272"/>
      <c r="AS168" s="272"/>
      <c r="AT168" s="272"/>
      <c r="AU168" s="272"/>
      <c r="AV168" s="272"/>
      <c r="AW168" s="272"/>
      <c r="AX168" s="272"/>
      <c r="AY168" s="272"/>
      <c r="AZ168" s="272"/>
      <c r="BA168" s="272"/>
      <c r="BB168" s="272"/>
    </row>
    <row r="169" spans="1:54" s="311" customFormat="1" ht="15" customHeight="1">
      <c r="A169" s="348"/>
      <c r="B169" s="348"/>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272"/>
      <c r="Y169" s="272"/>
      <c r="Z169" s="272"/>
      <c r="AA169" s="272"/>
      <c r="AB169" s="272"/>
      <c r="AC169" s="272"/>
      <c r="AD169" s="272"/>
      <c r="AE169" s="272"/>
      <c r="AF169" s="272"/>
      <c r="AG169" s="272"/>
      <c r="AH169" s="272"/>
      <c r="AI169" s="272"/>
      <c r="AJ169" s="272"/>
      <c r="AK169" s="272"/>
      <c r="AL169" s="272"/>
      <c r="AM169" s="272"/>
      <c r="AN169" s="272"/>
      <c r="AO169" s="272"/>
      <c r="AP169" s="272"/>
      <c r="AQ169" s="272"/>
      <c r="AR169" s="272"/>
      <c r="AS169" s="272"/>
      <c r="AT169" s="272"/>
      <c r="AU169" s="272"/>
      <c r="AV169" s="272"/>
      <c r="AW169" s="272"/>
      <c r="AX169" s="272"/>
      <c r="AY169" s="272"/>
      <c r="AZ169" s="272"/>
      <c r="BA169" s="272"/>
      <c r="BB169" s="272"/>
    </row>
    <row r="170" spans="1:54" s="311" customFormat="1" ht="15" customHeight="1">
      <c r="A170" s="348"/>
      <c r="B170" s="348"/>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272"/>
      <c r="Y170" s="272"/>
      <c r="Z170" s="272"/>
      <c r="AA170" s="272"/>
      <c r="AB170" s="272"/>
      <c r="AC170" s="272"/>
      <c r="AD170" s="272"/>
      <c r="AE170" s="272"/>
      <c r="AF170" s="272"/>
      <c r="AG170" s="272"/>
      <c r="AH170" s="272"/>
      <c r="AI170" s="272"/>
      <c r="AJ170" s="272"/>
      <c r="AK170" s="272"/>
      <c r="AL170" s="272"/>
      <c r="AM170" s="272"/>
      <c r="AN170" s="272"/>
      <c r="AO170" s="272"/>
      <c r="AP170" s="272"/>
      <c r="AQ170" s="272"/>
      <c r="AR170" s="272"/>
      <c r="AS170" s="272"/>
      <c r="AT170" s="272"/>
      <c r="AU170" s="272"/>
      <c r="AV170" s="272"/>
      <c r="AW170" s="272"/>
      <c r="AX170" s="272"/>
      <c r="AY170" s="272"/>
      <c r="AZ170" s="272"/>
      <c r="BA170" s="272"/>
      <c r="BB170" s="272"/>
    </row>
    <row r="171" spans="1:54" s="311" customFormat="1" ht="15" customHeight="1">
      <c r="A171" s="348"/>
      <c r="B171" s="348"/>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272"/>
      <c r="Y171" s="272"/>
      <c r="Z171" s="272"/>
      <c r="AA171" s="272"/>
      <c r="AB171" s="272"/>
      <c r="AC171" s="272"/>
      <c r="AD171" s="272"/>
      <c r="AE171" s="272"/>
      <c r="AF171" s="272"/>
      <c r="AG171" s="272"/>
      <c r="AH171" s="272"/>
      <c r="AI171" s="272"/>
      <c r="AJ171" s="272"/>
      <c r="AK171" s="272"/>
      <c r="AL171" s="272"/>
      <c r="AM171" s="272"/>
      <c r="AN171" s="272"/>
      <c r="AO171" s="272"/>
      <c r="AP171" s="272"/>
      <c r="AQ171" s="272"/>
      <c r="AR171" s="272"/>
      <c r="AS171" s="272"/>
      <c r="AT171" s="272"/>
      <c r="AU171" s="272"/>
      <c r="AV171" s="272"/>
      <c r="AW171" s="272"/>
      <c r="AX171" s="272"/>
      <c r="AY171" s="272"/>
      <c r="AZ171" s="272"/>
      <c r="BA171" s="272"/>
      <c r="BB171" s="272"/>
    </row>
    <row r="172" spans="1:54" s="311" customFormat="1" ht="15" customHeight="1">
      <c r="A172" s="348"/>
      <c r="B172" s="348"/>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272"/>
      <c r="Y172" s="272"/>
      <c r="Z172" s="272"/>
      <c r="AA172" s="272"/>
      <c r="AB172" s="272"/>
      <c r="AC172" s="272"/>
      <c r="AD172" s="272"/>
      <c r="AE172" s="272"/>
      <c r="AF172" s="272"/>
      <c r="AG172" s="272"/>
      <c r="AH172" s="272"/>
      <c r="AI172" s="272"/>
      <c r="AJ172" s="272"/>
      <c r="AK172" s="272"/>
      <c r="AL172" s="272"/>
      <c r="AM172" s="272"/>
      <c r="AN172" s="272"/>
      <c r="AO172" s="272"/>
      <c r="AP172" s="272"/>
      <c r="AQ172" s="272"/>
      <c r="AR172" s="272"/>
      <c r="AS172" s="272"/>
      <c r="AT172" s="272"/>
      <c r="AU172" s="272"/>
      <c r="AV172" s="272"/>
      <c r="AW172" s="272"/>
      <c r="AX172" s="272"/>
      <c r="AY172" s="272"/>
      <c r="AZ172" s="272"/>
      <c r="BA172" s="272"/>
      <c r="BB172" s="272"/>
    </row>
    <row r="173" spans="1:54" s="311" customFormat="1" ht="15" customHeight="1">
      <c r="A173" s="348"/>
      <c r="B173" s="348"/>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272"/>
      <c r="Y173" s="272"/>
      <c r="Z173" s="272"/>
      <c r="AA173" s="272"/>
      <c r="AB173" s="272"/>
      <c r="AC173" s="272"/>
      <c r="AD173" s="272"/>
      <c r="AE173" s="272"/>
      <c r="AF173" s="272"/>
      <c r="AG173" s="272"/>
      <c r="AH173" s="272"/>
      <c r="AI173" s="272"/>
      <c r="AJ173" s="272"/>
      <c r="AK173" s="272"/>
      <c r="AL173" s="272"/>
      <c r="AM173" s="272"/>
      <c r="AN173" s="272"/>
      <c r="AO173" s="272"/>
      <c r="AP173" s="272"/>
      <c r="AQ173" s="272"/>
      <c r="AR173" s="272"/>
      <c r="AS173" s="272"/>
      <c r="AT173" s="272"/>
      <c r="AU173" s="272"/>
      <c r="AV173" s="272"/>
      <c r="AW173" s="272"/>
      <c r="AX173" s="272"/>
      <c r="AY173" s="272"/>
      <c r="AZ173" s="272"/>
      <c r="BA173" s="272"/>
      <c r="BB173" s="272"/>
    </row>
    <row r="174" spans="1:54" s="311" customFormat="1" ht="15" customHeight="1">
      <c r="A174" s="348"/>
      <c r="B174" s="348"/>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272"/>
      <c r="Y174" s="272"/>
      <c r="Z174" s="272"/>
      <c r="AA174" s="272"/>
      <c r="AB174" s="272"/>
      <c r="AC174" s="272"/>
      <c r="AD174" s="272"/>
      <c r="AE174" s="272"/>
      <c r="AF174" s="272"/>
      <c r="AG174" s="272"/>
      <c r="AH174" s="272"/>
      <c r="AI174" s="272"/>
      <c r="AJ174" s="272"/>
      <c r="AK174" s="272"/>
      <c r="AL174" s="272"/>
      <c r="AM174" s="272"/>
      <c r="AN174" s="272"/>
      <c r="AO174" s="272"/>
      <c r="AP174" s="272"/>
      <c r="AQ174" s="272"/>
      <c r="AR174" s="272"/>
      <c r="AS174" s="272"/>
      <c r="AT174" s="272"/>
      <c r="AU174" s="272"/>
      <c r="AV174" s="272"/>
      <c r="AW174" s="272"/>
      <c r="AX174" s="272"/>
      <c r="AY174" s="272"/>
      <c r="AZ174" s="272"/>
      <c r="BA174" s="272"/>
      <c r="BB174" s="272"/>
    </row>
    <row r="175" spans="1:54" s="311" customFormat="1" ht="15" customHeight="1">
      <c r="A175" s="348"/>
      <c r="B175" s="348"/>
      <c r="C175" s="348"/>
      <c r="D175" s="348"/>
      <c r="E175" s="348"/>
      <c r="F175" s="348"/>
      <c r="G175" s="348"/>
      <c r="H175" s="348"/>
      <c r="I175" s="348"/>
      <c r="J175" s="348"/>
      <c r="K175" s="348"/>
      <c r="L175" s="348"/>
      <c r="M175" s="348"/>
      <c r="N175" s="348"/>
      <c r="O175" s="348"/>
      <c r="P175" s="348"/>
      <c r="Q175" s="348"/>
      <c r="R175" s="348"/>
      <c r="S175" s="348"/>
      <c r="T175" s="348"/>
      <c r="U175" s="348"/>
      <c r="V175" s="348"/>
      <c r="W175" s="348"/>
      <c r="X175" s="272"/>
      <c r="Y175" s="272"/>
      <c r="Z175" s="272"/>
      <c r="AA175" s="272"/>
      <c r="AB175" s="272"/>
      <c r="AC175" s="272"/>
      <c r="AD175" s="272"/>
      <c r="AE175" s="272"/>
      <c r="AF175" s="272"/>
      <c r="AG175" s="272"/>
      <c r="AH175" s="272"/>
      <c r="AI175" s="272"/>
      <c r="AJ175" s="272"/>
      <c r="AK175" s="272"/>
      <c r="AL175" s="272"/>
      <c r="AM175" s="272"/>
      <c r="AN175" s="272"/>
      <c r="AO175" s="272"/>
      <c r="AP175" s="272"/>
      <c r="AQ175" s="272"/>
      <c r="AR175" s="272"/>
      <c r="AS175" s="272"/>
      <c r="AT175" s="272"/>
      <c r="AU175" s="272"/>
      <c r="AV175" s="272"/>
      <c r="AW175" s="272"/>
      <c r="AX175" s="272"/>
      <c r="AY175" s="272"/>
      <c r="AZ175" s="272"/>
      <c r="BA175" s="272"/>
      <c r="BB175" s="272"/>
    </row>
    <row r="176" spans="1:54" s="311" customFormat="1" ht="15" customHeight="1">
      <c r="A176" s="348"/>
      <c r="B176" s="348"/>
      <c r="C176" s="348"/>
      <c r="D176" s="348"/>
      <c r="E176" s="348"/>
      <c r="F176" s="348"/>
      <c r="G176" s="348"/>
      <c r="H176" s="348"/>
      <c r="I176" s="348"/>
      <c r="J176" s="348"/>
      <c r="K176" s="348"/>
      <c r="L176" s="348"/>
      <c r="M176" s="348"/>
      <c r="N176" s="348"/>
      <c r="O176" s="348"/>
      <c r="P176" s="348"/>
      <c r="Q176" s="348"/>
      <c r="R176" s="348"/>
      <c r="S176" s="348"/>
      <c r="T176" s="348"/>
      <c r="U176" s="348"/>
      <c r="V176" s="348"/>
      <c r="W176" s="348"/>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row>
    <row r="177" spans="1:54" s="311" customFormat="1" ht="15" customHeight="1">
      <c r="A177" s="348"/>
      <c r="B177" s="348"/>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272"/>
      <c r="Y177" s="272"/>
      <c r="Z177" s="272"/>
      <c r="AA177" s="272"/>
      <c r="AB177" s="272"/>
      <c r="AC177" s="272"/>
      <c r="AD177" s="272"/>
      <c r="AE177" s="272"/>
      <c r="AF177" s="272"/>
      <c r="AG177" s="272"/>
      <c r="AH177" s="272"/>
      <c r="AI177" s="272"/>
      <c r="AJ177" s="272"/>
      <c r="AK177" s="272"/>
      <c r="AL177" s="272"/>
      <c r="AM177" s="272"/>
      <c r="AN177" s="272"/>
      <c r="AO177" s="272"/>
      <c r="AP177" s="272"/>
      <c r="AQ177" s="272"/>
      <c r="AR177" s="272"/>
      <c r="AS177" s="272"/>
      <c r="AT177" s="272"/>
      <c r="AU177" s="272"/>
      <c r="AV177" s="272"/>
      <c r="AW177" s="272"/>
      <c r="AX177" s="272"/>
      <c r="AY177" s="272"/>
      <c r="AZ177" s="272"/>
      <c r="BA177" s="272"/>
      <c r="BB177" s="272"/>
    </row>
    <row r="178" spans="1:54" s="311" customFormat="1" ht="15" customHeight="1">
      <c r="A178" s="348"/>
      <c r="B178" s="348"/>
      <c r="C178" s="348"/>
      <c r="D178" s="348"/>
      <c r="E178" s="348"/>
      <c r="F178" s="348"/>
      <c r="G178" s="348"/>
      <c r="H178" s="348"/>
      <c r="I178" s="348"/>
      <c r="J178" s="348"/>
      <c r="K178" s="348"/>
      <c r="L178" s="348"/>
      <c r="M178" s="348"/>
      <c r="N178" s="348"/>
      <c r="O178" s="348"/>
      <c r="P178" s="348"/>
      <c r="Q178" s="348"/>
      <c r="R178" s="348"/>
      <c r="S178" s="348"/>
      <c r="T178" s="348"/>
      <c r="U178" s="348"/>
      <c r="V178" s="348"/>
      <c r="W178" s="348"/>
      <c r="X178" s="272"/>
      <c r="Y178" s="272"/>
      <c r="Z178" s="272"/>
      <c r="AA178" s="272"/>
      <c r="AB178" s="272"/>
      <c r="AC178" s="272"/>
      <c r="AD178" s="272"/>
      <c r="AE178" s="272"/>
      <c r="AF178" s="272"/>
      <c r="AG178" s="272"/>
      <c r="AH178" s="272"/>
      <c r="AI178" s="272"/>
      <c r="AJ178" s="272"/>
      <c r="AK178" s="272"/>
      <c r="AL178" s="272"/>
      <c r="AM178" s="272"/>
      <c r="AN178" s="272"/>
      <c r="AO178" s="272"/>
      <c r="AP178" s="272"/>
      <c r="AQ178" s="272"/>
      <c r="AR178" s="272"/>
      <c r="AS178" s="272"/>
      <c r="AT178" s="272"/>
      <c r="AU178" s="272"/>
      <c r="AV178" s="272"/>
      <c r="AW178" s="272"/>
      <c r="AX178" s="272"/>
      <c r="AY178" s="272"/>
      <c r="AZ178" s="272"/>
      <c r="BA178" s="272"/>
      <c r="BB178" s="272"/>
    </row>
    <row r="179" spans="1:54" s="311" customFormat="1" ht="15" customHeight="1">
      <c r="A179" s="348"/>
      <c r="B179" s="348"/>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272"/>
      <c r="Y179" s="272"/>
      <c r="Z179" s="272"/>
      <c r="AA179" s="272"/>
      <c r="AB179" s="272"/>
      <c r="AC179" s="272"/>
      <c r="AD179" s="272"/>
      <c r="AE179" s="272"/>
      <c r="AF179" s="272"/>
      <c r="AG179" s="272"/>
      <c r="AH179" s="272"/>
      <c r="AI179" s="272"/>
      <c r="AJ179" s="272"/>
      <c r="AK179" s="272"/>
      <c r="AL179" s="272"/>
      <c r="AM179" s="272"/>
      <c r="AN179" s="272"/>
      <c r="AO179" s="272"/>
      <c r="AP179" s="272"/>
      <c r="AQ179" s="272"/>
      <c r="AR179" s="272"/>
      <c r="AS179" s="272"/>
      <c r="AT179" s="272"/>
      <c r="AU179" s="272"/>
      <c r="AV179" s="272"/>
      <c r="AW179" s="272"/>
      <c r="AX179" s="272"/>
      <c r="AY179" s="272"/>
      <c r="AZ179" s="272"/>
      <c r="BA179" s="272"/>
      <c r="BB179" s="272"/>
    </row>
    <row r="180" spans="1:54" s="311" customFormat="1" ht="15" customHeight="1">
      <c r="A180" s="348"/>
      <c r="B180" s="348"/>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272"/>
      <c r="Y180" s="272"/>
      <c r="Z180" s="272"/>
      <c r="AA180" s="272"/>
      <c r="AB180" s="272"/>
      <c r="AC180" s="272"/>
      <c r="AD180" s="272"/>
      <c r="AE180" s="272"/>
      <c r="AF180" s="272"/>
      <c r="AG180" s="272"/>
      <c r="AH180" s="272"/>
      <c r="AI180" s="272"/>
      <c r="AJ180" s="272"/>
      <c r="AK180" s="272"/>
      <c r="AL180" s="272"/>
      <c r="AM180" s="272"/>
      <c r="AN180" s="272"/>
      <c r="AO180" s="272"/>
      <c r="AP180" s="272"/>
      <c r="AQ180" s="272"/>
      <c r="AR180" s="272"/>
      <c r="AS180" s="272"/>
      <c r="AT180" s="272"/>
      <c r="AU180" s="272"/>
      <c r="AV180" s="272"/>
      <c r="AW180" s="272"/>
      <c r="AX180" s="272"/>
      <c r="AY180" s="272"/>
      <c r="AZ180" s="272"/>
      <c r="BA180" s="272"/>
      <c r="BB180" s="272"/>
    </row>
    <row r="181" spans="1:54" s="311" customFormat="1" ht="15" customHeight="1">
      <c r="A181" s="348"/>
      <c r="B181" s="348"/>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272"/>
      <c r="Y181" s="272"/>
      <c r="Z181" s="272"/>
      <c r="AA181" s="272"/>
      <c r="AB181" s="272"/>
      <c r="AC181" s="272"/>
      <c r="AD181" s="272"/>
      <c r="AE181" s="272"/>
      <c r="AF181" s="272"/>
      <c r="AG181" s="272"/>
      <c r="AH181" s="272"/>
      <c r="AI181" s="272"/>
      <c r="AJ181" s="272"/>
      <c r="AK181" s="272"/>
      <c r="AL181" s="272"/>
      <c r="AM181" s="272"/>
      <c r="AN181" s="272"/>
      <c r="AO181" s="272"/>
      <c r="AP181" s="272"/>
      <c r="AQ181" s="272"/>
      <c r="AR181" s="272"/>
      <c r="AS181" s="272"/>
      <c r="AT181" s="272"/>
      <c r="AU181" s="272"/>
      <c r="AV181" s="272"/>
      <c r="AW181" s="272"/>
      <c r="AX181" s="272"/>
      <c r="AY181" s="272"/>
      <c r="AZ181" s="272"/>
      <c r="BA181" s="272"/>
      <c r="BB181" s="272"/>
    </row>
    <row r="182" spans="1:54" s="311" customFormat="1" ht="15" customHeight="1">
      <c r="A182" s="348"/>
      <c r="B182" s="348"/>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272"/>
      <c r="Y182" s="272"/>
      <c r="Z182" s="272"/>
      <c r="AA182" s="272"/>
      <c r="AB182" s="272"/>
      <c r="AC182" s="272"/>
      <c r="AD182" s="272"/>
      <c r="AE182" s="272"/>
      <c r="AF182" s="272"/>
      <c r="AG182" s="272"/>
      <c r="AH182" s="272"/>
      <c r="AI182" s="272"/>
      <c r="AJ182" s="272"/>
      <c r="AK182" s="272"/>
      <c r="AL182" s="272"/>
      <c r="AM182" s="272"/>
      <c r="AN182" s="272"/>
      <c r="AO182" s="272"/>
      <c r="AP182" s="272"/>
      <c r="AQ182" s="272"/>
      <c r="AR182" s="272"/>
      <c r="AS182" s="272"/>
      <c r="AT182" s="272"/>
      <c r="AU182" s="272"/>
      <c r="AV182" s="272"/>
      <c r="AW182" s="272"/>
      <c r="AX182" s="272"/>
      <c r="AY182" s="272"/>
      <c r="AZ182" s="272"/>
      <c r="BA182" s="272"/>
      <c r="BB182" s="272"/>
    </row>
    <row r="183" spans="1:54" s="311" customFormat="1" ht="15" customHeight="1">
      <c r="A183" s="348"/>
      <c r="B183" s="348"/>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272"/>
      <c r="Y183" s="272"/>
      <c r="Z183" s="272"/>
      <c r="AA183" s="272"/>
      <c r="AB183" s="272"/>
      <c r="AC183" s="272"/>
      <c r="AD183" s="272"/>
      <c r="AE183" s="272"/>
      <c r="AF183" s="272"/>
      <c r="AG183" s="272"/>
      <c r="AH183" s="272"/>
      <c r="AI183" s="272"/>
      <c r="AJ183" s="272"/>
      <c r="AK183" s="272"/>
      <c r="AL183" s="272"/>
      <c r="AM183" s="272"/>
      <c r="AN183" s="272"/>
      <c r="AO183" s="272"/>
      <c r="AP183" s="272"/>
      <c r="AQ183" s="272"/>
      <c r="AR183" s="272"/>
      <c r="AS183" s="272"/>
      <c r="AT183" s="272"/>
      <c r="AU183" s="272"/>
      <c r="AV183" s="272"/>
      <c r="AW183" s="272"/>
      <c r="AX183" s="272"/>
      <c r="AY183" s="272"/>
      <c r="AZ183" s="272"/>
      <c r="BA183" s="272"/>
      <c r="BB183" s="272"/>
    </row>
    <row r="184" spans="1:54" s="311" customFormat="1" ht="15" customHeight="1">
      <c r="A184" s="348"/>
      <c r="B184" s="348"/>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272"/>
      <c r="Y184" s="272"/>
      <c r="Z184" s="272"/>
      <c r="AA184" s="272"/>
      <c r="AB184" s="272"/>
      <c r="AC184" s="272"/>
      <c r="AD184" s="272"/>
      <c r="AE184" s="272"/>
      <c r="AF184" s="272"/>
      <c r="AG184" s="272"/>
      <c r="AH184" s="272"/>
      <c r="AI184" s="272"/>
      <c r="AJ184" s="272"/>
      <c r="AK184" s="272"/>
      <c r="AL184" s="272"/>
      <c r="AM184" s="272"/>
      <c r="AN184" s="272"/>
      <c r="AO184" s="272"/>
      <c r="AP184" s="272"/>
      <c r="AQ184" s="272"/>
      <c r="AR184" s="272"/>
      <c r="AS184" s="272"/>
      <c r="AT184" s="272"/>
      <c r="AU184" s="272"/>
      <c r="AV184" s="272"/>
      <c r="AW184" s="272"/>
      <c r="AX184" s="272"/>
      <c r="AY184" s="272"/>
      <c r="AZ184" s="272"/>
      <c r="BA184" s="272"/>
      <c r="BB184" s="272"/>
    </row>
    <row r="185" spans="1:54" s="311" customFormat="1" ht="15" customHeight="1">
      <c r="A185" s="348"/>
      <c r="B185" s="348"/>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272"/>
      <c r="Y185" s="272"/>
      <c r="Z185" s="272"/>
      <c r="AA185" s="272"/>
      <c r="AB185" s="272"/>
      <c r="AC185" s="272"/>
      <c r="AD185" s="272"/>
      <c r="AE185" s="272"/>
      <c r="AF185" s="272"/>
      <c r="AG185" s="272"/>
      <c r="AH185" s="272"/>
      <c r="AI185" s="272"/>
      <c r="AJ185" s="272"/>
      <c r="AK185" s="272"/>
      <c r="AL185" s="272"/>
      <c r="AM185" s="272"/>
      <c r="AN185" s="272"/>
      <c r="AO185" s="272"/>
      <c r="AP185" s="272"/>
      <c r="AQ185" s="272"/>
      <c r="AR185" s="272"/>
      <c r="AS185" s="272"/>
      <c r="AT185" s="272"/>
      <c r="AU185" s="272"/>
      <c r="AV185" s="272"/>
      <c r="AW185" s="272"/>
      <c r="AX185" s="272"/>
      <c r="AY185" s="272"/>
      <c r="AZ185" s="272"/>
      <c r="BA185" s="272"/>
      <c r="BB185" s="272"/>
    </row>
    <row r="186" spans="1:54" s="311" customFormat="1" ht="15" customHeight="1">
      <c r="A186" s="348"/>
      <c r="B186" s="348"/>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272"/>
      <c r="Y186" s="272"/>
      <c r="Z186" s="272"/>
      <c r="AA186" s="272"/>
      <c r="AB186" s="272"/>
      <c r="AC186" s="272"/>
      <c r="AD186" s="272"/>
      <c r="AE186" s="272"/>
      <c r="AF186" s="272"/>
      <c r="AG186" s="272"/>
      <c r="AH186" s="272"/>
      <c r="AI186" s="272"/>
      <c r="AJ186" s="272"/>
      <c r="AK186" s="272"/>
      <c r="AL186" s="272"/>
      <c r="AM186" s="272"/>
      <c r="AN186" s="272"/>
      <c r="AO186" s="272"/>
      <c r="AP186" s="272"/>
      <c r="AQ186" s="272"/>
      <c r="AR186" s="272"/>
      <c r="AS186" s="272"/>
      <c r="AT186" s="272"/>
      <c r="AU186" s="272"/>
      <c r="AV186" s="272"/>
      <c r="AW186" s="272"/>
      <c r="AX186" s="272"/>
      <c r="AY186" s="272"/>
      <c r="AZ186" s="272"/>
      <c r="BA186" s="272"/>
      <c r="BB186" s="272"/>
    </row>
    <row r="187" spans="1:54" s="311" customFormat="1" ht="15" customHeight="1">
      <c r="A187" s="348"/>
      <c r="B187" s="348"/>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272"/>
      <c r="Y187" s="272"/>
      <c r="Z187" s="272"/>
      <c r="AA187" s="272"/>
      <c r="AB187" s="272"/>
      <c r="AC187" s="272"/>
      <c r="AD187" s="272"/>
      <c r="AE187" s="272"/>
      <c r="AF187" s="272"/>
      <c r="AG187" s="272"/>
      <c r="AH187" s="272"/>
      <c r="AI187" s="272"/>
      <c r="AJ187" s="272"/>
      <c r="AK187" s="272"/>
      <c r="AL187" s="272"/>
      <c r="AM187" s="272"/>
      <c r="AN187" s="272"/>
      <c r="AO187" s="272"/>
      <c r="AP187" s="272"/>
      <c r="AQ187" s="272"/>
      <c r="AR187" s="272"/>
      <c r="AS187" s="272"/>
      <c r="AT187" s="272"/>
      <c r="AU187" s="272"/>
      <c r="AV187" s="272"/>
      <c r="AW187" s="272"/>
      <c r="AX187" s="272"/>
      <c r="AY187" s="272"/>
      <c r="AZ187" s="272"/>
      <c r="BA187" s="272"/>
      <c r="BB187" s="272"/>
    </row>
    <row r="188" spans="1:54" s="311" customFormat="1" ht="15" customHeight="1">
      <c r="A188" s="348"/>
      <c r="B188" s="348"/>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272"/>
      <c r="Y188" s="272"/>
      <c r="Z188" s="272"/>
      <c r="AA188" s="272"/>
      <c r="AB188" s="272"/>
      <c r="AC188" s="272"/>
      <c r="AD188" s="272"/>
      <c r="AE188" s="272"/>
      <c r="AF188" s="272"/>
      <c r="AG188" s="272"/>
      <c r="AH188" s="272"/>
      <c r="AI188" s="272"/>
      <c r="AJ188" s="272"/>
      <c r="AK188" s="272"/>
      <c r="AL188" s="272"/>
      <c r="AM188" s="272"/>
      <c r="AN188" s="272"/>
      <c r="AO188" s="272"/>
      <c r="AP188" s="272"/>
      <c r="AQ188" s="272"/>
      <c r="AR188" s="272"/>
      <c r="AS188" s="272"/>
      <c r="AT188" s="272"/>
      <c r="AU188" s="272"/>
      <c r="AV188" s="272"/>
      <c r="AW188" s="272"/>
      <c r="AX188" s="272"/>
      <c r="AY188" s="272"/>
      <c r="AZ188" s="272"/>
      <c r="BA188" s="272"/>
      <c r="BB188" s="272"/>
    </row>
    <row r="189" spans="1:54" s="311" customFormat="1" ht="15" customHeight="1">
      <c r="A189" s="348"/>
      <c r="B189" s="348"/>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272"/>
      <c r="Y189" s="272"/>
      <c r="Z189" s="272"/>
      <c r="AA189" s="272"/>
      <c r="AB189" s="272"/>
      <c r="AC189" s="272"/>
      <c r="AD189" s="272"/>
      <c r="AE189" s="272"/>
      <c r="AF189" s="272"/>
      <c r="AG189" s="272"/>
      <c r="AH189" s="272"/>
      <c r="AI189" s="272"/>
      <c r="AJ189" s="272"/>
      <c r="AK189" s="272"/>
      <c r="AL189" s="272"/>
      <c r="AM189" s="272"/>
      <c r="AN189" s="272"/>
      <c r="AO189" s="272"/>
      <c r="AP189" s="272"/>
      <c r="AQ189" s="272"/>
      <c r="AR189" s="272"/>
      <c r="AS189" s="272"/>
      <c r="AT189" s="272"/>
      <c r="AU189" s="272"/>
      <c r="AV189" s="272"/>
      <c r="AW189" s="272"/>
      <c r="AX189" s="272"/>
      <c r="AY189" s="272"/>
      <c r="AZ189" s="272"/>
      <c r="BA189" s="272"/>
      <c r="BB189" s="272"/>
    </row>
    <row r="190" spans="1:54" s="311" customFormat="1" ht="15" customHeight="1">
      <c r="A190" s="348"/>
      <c r="B190" s="348"/>
      <c r="C190" s="348"/>
      <c r="D190" s="348"/>
      <c r="E190" s="348"/>
      <c r="F190" s="348"/>
      <c r="G190" s="348"/>
      <c r="H190" s="348"/>
      <c r="I190" s="348"/>
      <c r="J190" s="348"/>
      <c r="K190" s="348"/>
      <c r="L190" s="348"/>
      <c r="M190" s="348"/>
      <c r="N190" s="348"/>
      <c r="O190" s="348"/>
      <c r="P190" s="348"/>
      <c r="Q190" s="348"/>
      <c r="R190" s="348"/>
      <c r="S190" s="348"/>
      <c r="T190" s="348"/>
      <c r="U190" s="348"/>
      <c r="V190" s="348"/>
      <c r="W190" s="348"/>
      <c r="X190" s="272"/>
      <c r="Y190" s="272"/>
      <c r="Z190" s="272"/>
      <c r="AA190" s="272"/>
      <c r="AB190" s="272"/>
      <c r="AC190" s="272"/>
      <c r="AD190" s="272"/>
      <c r="AE190" s="272"/>
      <c r="AF190" s="272"/>
      <c r="AG190" s="272"/>
      <c r="AH190" s="272"/>
      <c r="AI190" s="272"/>
      <c r="AJ190" s="272"/>
      <c r="AK190" s="272"/>
      <c r="AL190" s="272"/>
      <c r="AM190" s="272"/>
      <c r="AN190" s="272"/>
      <c r="AO190" s="272"/>
      <c r="AP190" s="272"/>
      <c r="AQ190" s="272"/>
      <c r="AR190" s="272"/>
      <c r="AS190" s="272"/>
      <c r="AT190" s="272"/>
      <c r="AU190" s="272"/>
      <c r="AV190" s="272"/>
      <c r="AW190" s="272"/>
      <c r="AX190" s="272"/>
      <c r="AY190" s="272"/>
      <c r="AZ190" s="272"/>
      <c r="BA190" s="272"/>
      <c r="BB190" s="272"/>
    </row>
    <row r="191" spans="1:54" s="311" customFormat="1" ht="15" customHeight="1">
      <c r="A191" s="348"/>
      <c r="B191" s="348"/>
      <c r="C191" s="348"/>
      <c r="D191" s="348"/>
      <c r="E191" s="348"/>
      <c r="F191" s="348"/>
      <c r="G191" s="348"/>
      <c r="H191" s="348"/>
      <c r="I191" s="348"/>
      <c r="J191" s="348"/>
      <c r="K191" s="348"/>
      <c r="L191" s="348"/>
      <c r="M191" s="348"/>
      <c r="N191" s="348"/>
      <c r="O191" s="348"/>
      <c r="P191" s="348"/>
      <c r="Q191" s="348"/>
      <c r="R191" s="348"/>
      <c r="S191" s="348"/>
      <c r="T191" s="348"/>
      <c r="U191" s="348"/>
      <c r="V191" s="348"/>
      <c r="W191" s="348"/>
      <c r="X191" s="272"/>
      <c r="Y191" s="272"/>
      <c r="Z191" s="272"/>
      <c r="AA191" s="272"/>
      <c r="AB191" s="272"/>
      <c r="AC191" s="272"/>
      <c r="AD191" s="272"/>
      <c r="AE191" s="272"/>
      <c r="AF191" s="272"/>
      <c r="AG191" s="272"/>
      <c r="AH191" s="272"/>
      <c r="AI191" s="272"/>
      <c r="AJ191" s="272"/>
      <c r="AK191" s="272"/>
      <c r="AL191" s="272"/>
      <c r="AM191" s="272"/>
      <c r="AN191" s="272"/>
      <c r="AO191" s="272"/>
      <c r="AP191" s="272"/>
      <c r="AQ191" s="272"/>
      <c r="AR191" s="272"/>
      <c r="AS191" s="272"/>
      <c r="AT191" s="272"/>
      <c r="AU191" s="272"/>
      <c r="AV191" s="272"/>
      <c r="AW191" s="272"/>
      <c r="AX191" s="272"/>
      <c r="AY191" s="272"/>
      <c r="AZ191" s="272"/>
      <c r="BA191" s="272"/>
      <c r="BB191" s="272"/>
    </row>
    <row r="192" spans="1:54" s="311" customFormat="1" ht="15" customHeight="1">
      <c r="A192" s="348"/>
      <c r="B192" s="348"/>
      <c r="C192" s="348"/>
      <c r="D192" s="348"/>
      <c r="E192" s="348"/>
      <c r="F192" s="348"/>
      <c r="G192" s="348"/>
      <c r="H192" s="348"/>
      <c r="I192" s="348"/>
      <c r="J192" s="348"/>
      <c r="K192" s="348"/>
      <c r="L192" s="348"/>
      <c r="M192" s="348"/>
      <c r="N192" s="348"/>
      <c r="O192" s="348"/>
      <c r="P192" s="348"/>
      <c r="Q192" s="348"/>
      <c r="R192" s="348"/>
      <c r="S192" s="348"/>
      <c r="T192" s="348"/>
      <c r="U192" s="348"/>
      <c r="V192" s="348"/>
      <c r="W192" s="348"/>
      <c r="X192" s="272"/>
      <c r="Y192" s="272"/>
      <c r="Z192" s="272"/>
      <c r="AA192" s="272"/>
      <c r="AB192" s="272"/>
      <c r="AC192" s="272"/>
      <c r="AD192" s="272"/>
      <c r="AE192" s="272"/>
      <c r="AF192" s="272"/>
      <c r="AG192" s="272"/>
      <c r="AH192" s="272"/>
      <c r="AI192" s="272"/>
      <c r="AJ192" s="272"/>
      <c r="AK192" s="272"/>
      <c r="AL192" s="272"/>
      <c r="AM192" s="272"/>
      <c r="AN192" s="272"/>
      <c r="AO192" s="272"/>
      <c r="AP192" s="272"/>
      <c r="AQ192" s="272"/>
      <c r="AR192" s="272"/>
      <c r="AS192" s="272"/>
      <c r="AT192" s="272"/>
      <c r="AU192" s="272"/>
      <c r="AV192" s="272"/>
      <c r="AW192" s="272"/>
      <c r="AX192" s="272"/>
      <c r="AY192" s="272"/>
      <c r="AZ192" s="272"/>
      <c r="BA192" s="272"/>
      <c r="BB192" s="272"/>
    </row>
    <row r="193" spans="1:54" s="311" customFormat="1" ht="15" customHeight="1">
      <c r="A193" s="348"/>
      <c r="B193" s="348"/>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272"/>
      <c r="Y193" s="272"/>
      <c r="Z193" s="272"/>
      <c r="AA193" s="272"/>
      <c r="AB193" s="272"/>
      <c r="AC193" s="272"/>
      <c r="AD193" s="272"/>
      <c r="AE193" s="272"/>
      <c r="AF193" s="272"/>
      <c r="AG193" s="272"/>
      <c r="AH193" s="272"/>
      <c r="AI193" s="272"/>
      <c r="AJ193" s="272"/>
      <c r="AK193" s="272"/>
      <c r="AL193" s="272"/>
      <c r="AM193" s="272"/>
      <c r="AN193" s="272"/>
      <c r="AO193" s="272"/>
      <c r="AP193" s="272"/>
      <c r="AQ193" s="272"/>
      <c r="AR193" s="272"/>
      <c r="AS193" s="272"/>
      <c r="AT193" s="272"/>
      <c r="AU193" s="272"/>
      <c r="AV193" s="272"/>
      <c r="AW193" s="272"/>
      <c r="AX193" s="272"/>
      <c r="AY193" s="272"/>
      <c r="AZ193" s="272"/>
      <c r="BA193" s="272"/>
      <c r="BB193" s="272"/>
    </row>
    <row r="194" spans="1:54" s="311" customFormat="1" ht="15" customHeight="1">
      <c r="A194" s="348"/>
      <c r="B194" s="348"/>
      <c r="C194" s="348"/>
      <c r="D194" s="348"/>
      <c r="E194" s="348"/>
      <c r="F194" s="348"/>
      <c r="G194" s="348"/>
      <c r="H194" s="348"/>
      <c r="I194" s="348"/>
      <c r="J194" s="348"/>
      <c r="K194" s="348"/>
      <c r="L194" s="348"/>
      <c r="M194" s="348"/>
      <c r="N194" s="348"/>
      <c r="O194" s="348"/>
      <c r="P194" s="348"/>
      <c r="Q194" s="348"/>
      <c r="R194" s="348"/>
      <c r="S194" s="348"/>
      <c r="T194" s="348"/>
      <c r="U194" s="348"/>
      <c r="V194" s="348"/>
      <c r="W194" s="348"/>
      <c r="X194" s="272"/>
      <c r="Y194" s="272"/>
      <c r="Z194" s="272"/>
      <c r="AA194" s="272"/>
      <c r="AB194" s="272"/>
      <c r="AC194" s="272"/>
      <c r="AD194" s="272"/>
      <c r="AE194" s="272"/>
      <c r="AF194" s="272"/>
      <c r="AG194" s="272"/>
      <c r="AH194" s="272"/>
      <c r="AI194" s="272"/>
      <c r="AJ194" s="272"/>
      <c r="AK194" s="272"/>
      <c r="AL194" s="272"/>
      <c r="AM194" s="272"/>
      <c r="AN194" s="272"/>
      <c r="AO194" s="272"/>
      <c r="AP194" s="272"/>
      <c r="AQ194" s="272"/>
      <c r="AR194" s="272"/>
      <c r="AS194" s="272"/>
      <c r="AT194" s="272"/>
      <c r="AU194" s="272"/>
      <c r="AV194" s="272"/>
      <c r="AW194" s="272"/>
      <c r="AX194" s="272"/>
      <c r="AY194" s="272"/>
      <c r="AZ194" s="272"/>
      <c r="BA194" s="272"/>
      <c r="BB194" s="272"/>
    </row>
    <row r="195" spans="1:54" s="311" customFormat="1" ht="15" customHeight="1">
      <c r="A195" s="348"/>
      <c r="B195" s="348"/>
      <c r="C195" s="348"/>
      <c r="D195" s="348"/>
      <c r="E195" s="348"/>
      <c r="F195" s="348"/>
      <c r="G195" s="348"/>
      <c r="H195" s="348"/>
      <c r="I195" s="348"/>
      <c r="J195" s="348"/>
      <c r="K195" s="348"/>
      <c r="L195" s="348"/>
      <c r="M195" s="348"/>
      <c r="N195" s="348"/>
      <c r="O195" s="348"/>
      <c r="P195" s="348"/>
      <c r="Q195" s="348"/>
      <c r="R195" s="348"/>
      <c r="S195" s="348"/>
      <c r="T195" s="348"/>
      <c r="U195" s="348"/>
      <c r="V195" s="348"/>
      <c r="W195" s="348"/>
      <c r="X195" s="272"/>
      <c r="Y195" s="272"/>
      <c r="Z195" s="272"/>
      <c r="AA195" s="272"/>
      <c r="AB195" s="272"/>
      <c r="AC195" s="272"/>
      <c r="AD195" s="272"/>
      <c r="AE195" s="272"/>
      <c r="AF195" s="272"/>
      <c r="AG195" s="272"/>
      <c r="AH195" s="272"/>
      <c r="AI195" s="272"/>
      <c r="AJ195" s="272"/>
      <c r="AK195" s="272"/>
      <c r="AL195" s="272"/>
      <c r="AM195" s="272"/>
      <c r="AN195" s="272"/>
      <c r="AO195" s="272"/>
      <c r="AP195" s="272"/>
      <c r="AQ195" s="272"/>
      <c r="AR195" s="272"/>
      <c r="AS195" s="272"/>
      <c r="AT195" s="272"/>
      <c r="AU195" s="272"/>
      <c r="AV195" s="272"/>
      <c r="AW195" s="272"/>
      <c r="AX195" s="272"/>
      <c r="AY195" s="272"/>
      <c r="AZ195" s="272"/>
      <c r="BA195" s="272"/>
      <c r="BB195" s="272"/>
    </row>
    <row r="196" spans="1:54" s="311" customFormat="1" ht="15" customHeight="1">
      <c r="A196" s="348"/>
      <c r="B196" s="348"/>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272"/>
      <c r="Y196" s="272"/>
      <c r="Z196" s="272"/>
      <c r="AA196" s="272"/>
      <c r="AB196" s="272"/>
      <c r="AC196" s="272"/>
      <c r="AD196" s="272"/>
      <c r="AE196" s="272"/>
      <c r="AF196" s="272"/>
      <c r="AG196" s="272"/>
      <c r="AH196" s="272"/>
      <c r="AI196" s="272"/>
      <c r="AJ196" s="272"/>
      <c r="AK196" s="272"/>
      <c r="AL196" s="272"/>
      <c r="AM196" s="272"/>
      <c r="AN196" s="272"/>
      <c r="AO196" s="272"/>
      <c r="AP196" s="272"/>
      <c r="AQ196" s="272"/>
      <c r="AR196" s="272"/>
      <c r="AS196" s="272"/>
      <c r="AT196" s="272"/>
      <c r="AU196" s="272"/>
      <c r="AV196" s="272"/>
      <c r="AW196" s="272"/>
      <c r="AX196" s="272"/>
      <c r="AY196" s="272"/>
      <c r="AZ196" s="272"/>
      <c r="BA196" s="272"/>
      <c r="BB196" s="272"/>
    </row>
    <row r="197" spans="1:54" s="311" customFormat="1" ht="15" customHeight="1">
      <c r="A197" s="348"/>
      <c r="B197" s="348"/>
      <c r="C197" s="348"/>
      <c r="D197" s="348"/>
      <c r="E197" s="348"/>
      <c r="F197" s="348"/>
      <c r="G197" s="348"/>
      <c r="H197" s="348"/>
      <c r="I197" s="348"/>
      <c r="J197" s="348"/>
      <c r="K197" s="348"/>
      <c r="L197" s="348"/>
      <c r="M197" s="348"/>
      <c r="N197" s="348"/>
      <c r="O197" s="348"/>
      <c r="P197" s="348"/>
      <c r="Q197" s="348"/>
      <c r="R197" s="348"/>
      <c r="S197" s="348"/>
      <c r="T197" s="348"/>
      <c r="U197" s="348"/>
      <c r="V197" s="348"/>
      <c r="W197" s="348"/>
      <c r="X197" s="272"/>
      <c r="Y197" s="272"/>
      <c r="Z197" s="272"/>
      <c r="AA197" s="272"/>
      <c r="AB197" s="272"/>
      <c r="AC197" s="272"/>
      <c r="AD197" s="272"/>
      <c r="AE197" s="272"/>
      <c r="AF197" s="272"/>
      <c r="AG197" s="272"/>
      <c r="AH197" s="272"/>
      <c r="AI197" s="272"/>
      <c r="AJ197" s="272"/>
      <c r="AK197" s="272"/>
      <c r="AL197" s="272"/>
      <c r="AM197" s="272"/>
      <c r="AN197" s="272"/>
      <c r="AO197" s="272"/>
      <c r="AP197" s="272"/>
      <c r="AQ197" s="272"/>
      <c r="AR197" s="272"/>
      <c r="AS197" s="272"/>
      <c r="AT197" s="272"/>
      <c r="AU197" s="272"/>
      <c r="AV197" s="272"/>
      <c r="AW197" s="272"/>
      <c r="AX197" s="272"/>
      <c r="AY197" s="272"/>
      <c r="AZ197" s="272"/>
      <c r="BA197" s="272"/>
      <c r="BB197" s="272"/>
    </row>
    <row r="198" spans="1:54" s="311" customFormat="1" ht="15" customHeight="1">
      <c r="A198" s="348"/>
      <c r="B198" s="348"/>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272"/>
      <c r="Y198" s="272"/>
      <c r="Z198" s="272"/>
      <c r="AA198" s="272"/>
      <c r="AB198" s="272"/>
      <c r="AC198" s="272"/>
      <c r="AD198" s="272"/>
      <c r="AE198" s="272"/>
      <c r="AF198" s="272"/>
      <c r="AG198" s="272"/>
      <c r="AH198" s="272"/>
      <c r="AI198" s="272"/>
      <c r="AJ198" s="272"/>
      <c r="AK198" s="272"/>
      <c r="AL198" s="272"/>
      <c r="AM198" s="272"/>
      <c r="AN198" s="272"/>
      <c r="AO198" s="272"/>
      <c r="AP198" s="272"/>
      <c r="AQ198" s="272"/>
      <c r="AR198" s="272"/>
      <c r="AS198" s="272"/>
      <c r="AT198" s="272"/>
      <c r="AU198" s="272"/>
      <c r="AV198" s="272"/>
      <c r="AW198" s="272"/>
      <c r="AX198" s="272"/>
      <c r="AY198" s="272"/>
      <c r="AZ198" s="272"/>
      <c r="BA198" s="272"/>
      <c r="BB198" s="272"/>
    </row>
    <row r="199" spans="1:54" s="311" customFormat="1" ht="15" customHeight="1">
      <c r="A199" s="348"/>
      <c r="B199" s="348"/>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272"/>
      <c r="Y199" s="272"/>
      <c r="Z199" s="272"/>
      <c r="AA199" s="272"/>
      <c r="AB199" s="272"/>
      <c r="AC199" s="272"/>
      <c r="AD199" s="272"/>
      <c r="AE199" s="272"/>
      <c r="AF199" s="272"/>
      <c r="AG199" s="272"/>
      <c r="AH199" s="272"/>
      <c r="AI199" s="272"/>
      <c r="AJ199" s="272"/>
      <c r="AK199" s="272"/>
      <c r="AL199" s="272"/>
      <c r="AM199" s="272"/>
      <c r="AN199" s="272"/>
      <c r="AO199" s="272"/>
      <c r="AP199" s="272"/>
      <c r="AQ199" s="272"/>
      <c r="AR199" s="272"/>
      <c r="AS199" s="272"/>
      <c r="AT199" s="272"/>
      <c r="AU199" s="272"/>
      <c r="AV199" s="272"/>
      <c r="AW199" s="272"/>
      <c r="AX199" s="272"/>
      <c r="AY199" s="272"/>
      <c r="AZ199" s="272"/>
      <c r="BA199" s="272"/>
      <c r="BB199" s="272"/>
    </row>
    <row r="200" spans="1:54" s="311" customFormat="1" ht="15" customHeight="1">
      <c r="A200" s="348"/>
      <c r="B200" s="348"/>
      <c r="C200" s="348"/>
      <c r="D200" s="348"/>
      <c r="E200" s="348"/>
      <c r="F200" s="348"/>
      <c r="G200" s="348"/>
      <c r="H200" s="348"/>
      <c r="I200" s="348"/>
      <c r="J200" s="348"/>
      <c r="K200" s="348"/>
      <c r="L200" s="348"/>
      <c r="M200" s="348"/>
      <c r="N200" s="348"/>
      <c r="O200" s="348"/>
      <c r="P200" s="348"/>
      <c r="Q200" s="348"/>
      <c r="R200" s="348"/>
      <c r="S200" s="348"/>
      <c r="T200" s="348"/>
      <c r="U200" s="348"/>
      <c r="V200" s="348"/>
      <c r="W200" s="348"/>
      <c r="X200" s="272"/>
      <c r="Y200" s="272"/>
      <c r="Z200" s="272"/>
      <c r="AA200" s="272"/>
      <c r="AB200" s="272"/>
      <c r="AC200" s="272"/>
      <c r="AD200" s="272"/>
      <c r="AE200" s="272"/>
      <c r="AF200" s="272"/>
      <c r="AG200" s="272"/>
      <c r="AH200" s="272"/>
      <c r="AI200" s="272"/>
      <c r="AJ200" s="272"/>
      <c r="AK200" s="272"/>
      <c r="AL200" s="272"/>
      <c r="AM200" s="272"/>
      <c r="AN200" s="272"/>
      <c r="AO200" s="272"/>
      <c r="AP200" s="272"/>
      <c r="AQ200" s="272"/>
      <c r="AR200" s="272"/>
      <c r="AS200" s="272"/>
      <c r="AT200" s="272"/>
      <c r="AU200" s="272"/>
      <c r="AV200" s="272"/>
      <c r="AW200" s="272"/>
      <c r="AX200" s="272"/>
      <c r="AY200" s="272"/>
      <c r="AZ200" s="272"/>
      <c r="BA200" s="272"/>
      <c r="BB200" s="272"/>
    </row>
    <row r="201" spans="1:54" s="311" customFormat="1" ht="15" customHeight="1">
      <c r="A201" s="348"/>
      <c r="B201" s="348"/>
      <c r="C201" s="348"/>
      <c r="D201" s="348"/>
      <c r="E201" s="348"/>
      <c r="F201" s="348"/>
      <c r="G201" s="348"/>
      <c r="H201" s="348"/>
      <c r="I201" s="348"/>
      <c r="J201" s="348"/>
      <c r="K201" s="348"/>
      <c r="L201" s="348"/>
      <c r="M201" s="348"/>
      <c r="N201" s="348"/>
      <c r="O201" s="348"/>
      <c r="P201" s="348"/>
      <c r="Q201" s="348"/>
      <c r="R201" s="348"/>
      <c r="S201" s="348"/>
      <c r="T201" s="348"/>
      <c r="U201" s="348"/>
      <c r="V201" s="348"/>
      <c r="W201" s="348"/>
      <c r="X201" s="272"/>
      <c r="Y201" s="272"/>
      <c r="Z201" s="272"/>
      <c r="AA201" s="272"/>
      <c r="AB201" s="272"/>
      <c r="AC201" s="272"/>
      <c r="AD201" s="272"/>
      <c r="AE201" s="272"/>
      <c r="AF201" s="272"/>
      <c r="AG201" s="272"/>
      <c r="AH201" s="272"/>
      <c r="AI201" s="272"/>
      <c r="AJ201" s="272"/>
      <c r="AK201" s="272"/>
      <c r="AL201" s="272"/>
      <c r="AM201" s="272"/>
      <c r="AN201" s="272"/>
      <c r="AO201" s="272"/>
      <c r="AP201" s="272"/>
      <c r="AQ201" s="272"/>
      <c r="AR201" s="272"/>
      <c r="AS201" s="272"/>
      <c r="AT201" s="272"/>
      <c r="AU201" s="272"/>
      <c r="AV201" s="272"/>
      <c r="AW201" s="272"/>
      <c r="AX201" s="272"/>
      <c r="AY201" s="272"/>
      <c r="AZ201" s="272"/>
      <c r="BA201" s="272"/>
      <c r="BB201" s="272"/>
    </row>
    <row r="202" spans="1:54" s="311" customFormat="1" ht="15" customHeight="1">
      <c r="A202" s="348"/>
      <c r="B202" s="348"/>
      <c r="C202" s="348"/>
      <c r="D202" s="348"/>
      <c r="E202" s="348"/>
      <c r="F202" s="348"/>
      <c r="G202" s="348"/>
      <c r="H202" s="348"/>
      <c r="I202" s="348"/>
      <c r="J202" s="348"/>
      <c r="K202" s="348"/>
      <c r="L202" s="348"/>
      <c r="M202" s="348"/>
      <c r="N202" s="348"/>
      <c r="O202" s="348"/>
      <c r="P202" s="348"/>
      <c r="Q202" s="348"/>
      <c r="R202" s="348"/>
      <c r="S202" s="348"/>
      <c r="T202" s="348"/>
      <c r="U202" s="348"/>
      <c r="V202" s="348"/>
      <c r="W202" s="348"/>
      <c r="X202" s="272"/>
      <c r="Y202" s="272"/>
      <c r="Z202" s="272"/>
      <c r="AA202" s="272"/>
      <c r="AB202" s="272"/>
      <c r="AC202" s="272"/>
      <c r="AD202" s="272"/>
      <c r="AE202" s="272"/>
      <c r="AF202" s="272"/>
      <c r="AG202" s="272"/>
      <c r="AH202" s="272"/>
      <c r="AI202" s="272"/>
      <c r="AJ202" s="272"/>
      <c r="AK202" s="272"/>
      <c r="AL202" s="272"/>
      <c r="AM202" s="272"/>
      <c r="AN202" s="272"/>
      <c r="AO202" s="272"/>
      <c r="AP202" s="272"/>
      <c r="AQ202" s="272"/>
      <c r="AR202" s="272"/>
      <c r="AS202" s="272"/>
      <c r="AT202" s="272"/>
      <c r="AU202" s="272"/>
      <c r="AV202" s="272"/>
      <c r="AW202" s="272"/>
      <c r="AX202" s="272"/>
      <c r="AY202" s="272"/>
      <c r="AZ202" s="272"/>
      <c r="BA202" s="272"/>
      <c r="BB202" s="272"/>
    </row>
    <row r="203" spans="1:54" s="311" customFormat="1" ht="15" customHeight="1">
      <c r="A203" s="348"/>
      <c r="B203" s="348"/>
      <c r="C203" s="348"/>
      <c r="D203" s="348"/>
      <c r="E203" s="348"/>
      <c r="F203" s="348"/>
      <c r="G203" s="348"/>
      <c r="H203" s="348"/>
      <c r="I203" s="348"/>
      <c r="J203" s="348"/>
      <c r="K203" s="348"/>
      <c r="L203" s="348"/>
      <c r="M203" s="348"/>
      <c r="N203" s="348"/>
      <c r="O203" s="348"/>
      <c r="P203" s="348"/>
      <c r="Q203" s="348"/>
      <c r="R203" s="348"/>
      <c r="S203" s="348"/>
      <c r="T203" s="348"/>
      <c r="U203" s="348"/>
      <c r="V203" s="348"/>
      <c r="W203" s="348"/>
      <c r="X203" s="272"/>
      <c r="Y203" s="272"/>
      <c r="Z203" s="272"/>
      <c r="AA203" s="272"/>
      <c r="AB203" s="272"/>
      <c r="AC203" s="272"/>
      <c r="AD203" s="272"/>
      <c r="AE203" s="272"/>
      <c r="AF203" s="272"/>
      <c r="AG203" s="272"/>
      <c r="AH203" s="272"/>
      <c r="AI203" s="272"/>
      <c r="AJ203" s="272"/>
      <c r="AK203" s="272"/>
      <c r="AL203" s="272"/>
      <c r="AM203" s="272"/>
      <c r="AN203" s="272"/>
      <c r="AO203" s="272"/>
      <c r="AP203" s="272"/>
      <c r="AQ203" s="272"/>
      <c r="AR203" s="272"/>
      <c r="AS203" s="272"/>
      <c r="AT203" s="272"/>
      <c r="AU203" s="272"/>
      <c r="AV203" s="272"/>
      <c r="AW203" s="272"/>
      <c r="AX203" s="272"/>
      <c r="AY203" s="272"/>
      <c r="AZ203" s="272"/>
      <c r="BA203" s="272"/>
      <c r="BB203" s="272"/>
    </row>
    <row r="204" spans="1:54" s="311" customFormat="1" ht="15" customHeight="1">
      <c r="A204" s="348"/>
      <c r="B204" s="348"/>
      <c r="C204" s="348"/>
      <c r="D204" s="348"/>
      <c r="E204" s="348"/>
      <c r="F204" s="348"/>
      <c r="G204" s="348"/>
      <c r="H204" s="348"/>
      <c r="I204" s="348"/>
      <c r="J204" s="348"/>
      <c r="K204" s="348"/>
      <c r="L204" s="348"/>
      <c r="M204" s="348"/>
      <c r="N204" s="348"/>
      <c r="O204" s="348"/>
      <c r="P204" s="348"/>
      <c r="Q204" s="348"/>
      <c r="R204" s="348"/>
      <c r="S204" s="348"/>
      <c r="T204" s="348"/>
      <c r="U204" s="348"/>
      <c r="V204" s="348"/>
      <c r="W204" s="348"/>
      <c r="X204" s="272"/>
      <c r="Y204" s="272"/>
      <c r="Z204" s="272"/>
      <c r="AA204" s="272"/>
      <c r="AB204" s="272"/>
      <c r="AC204" s="272"/>
      <c r="AD204" s="272"/>
      <c r="AE204" s="272"/>
      <c r="AF204" s="272"/>
      <c r="AG204" s="272"/>
      <c r="AH204" s="272"/>
      <c r="AI204" s="272"/>
      <c r="AJ204" s="272"/>
      <c r="AK204" s="272"/>
      <c r="AL204" s="272"/>
      <c r="AM204" s="272"/>
      <c r="AN204" s="272"/>
      <c r="AO204" s="272"/>
      <c r="AP204" s="272"/>
      <c r="AQ204" s="272"/>
      <c r="AR204" s="272"/>
      <c r="AS204" s="272"/>
      <c r="AT204" s="272"/>
      <c r="AU204" s="272"/>
      <c r="AV204" s="272"/>
      <c r="AW204" s="272"/>
      <c r="AX204" s="272"/>
      <c r="AY204" s="272"/>
      <c r="AZ204" s="272"/>
      <c r="BA204" s="272"/>
      <c r="BB204" s="272"/>
    </row>
    <row r="205" spans="1:54" s="311" customFormat="1" ht="15" customHeight="1">
      <c r="A205" s="348"/>
      <c r="B205" s="348"/>
      <c r="C205" s="348"/>
      <c r="D205" s="348"/>
      <c r="E205" s="348"/>
      <c r="F205" s="348"/>
      <c r="G205" s="348"/>
      <c r="H205" s="348"/>
      <c r="I205" s="348"/>
      <c r="J205" s="348"/>
      <c r="K205" s="348"/>
      <c r="L205" s="348"/>
      <c r="M205" s="348"/>
      <c r="N205" s="348"/>
      <c r="O205" s="348"/>
      <c r="P205" s="348"/>
      <c r="Q205" s="348"/>
      <c r="R205" s="348"/>
      <c r="S205" s="348"/>
      <c r="T205" s="348"/>
      <c r="U205" s="348"/>
      <c r="V205" s="348"/>
      <c r="W205" s="348"/>
      <c r="X205" s="272"/>
      <c r="Y205" s="272"/>
      <c r="Z205" s="272"/>
      <c r="AA205" s="272"/>
      <c r="AB205" s="272"/>
      <c r="AC205" s="272"/>
      <c r="AD205" s="272"/>
      <c r="AE205" s="272"/>
      <c r="AF205" s="272"/>
      <c r="AG205" s="272"/>
      <c r="AH205" s="272"/>
      <c r="AI205" s="272"/>
      <c r="AJ205" s="272"/>
      <c r="AK205" s="272"/>
      <c r="AL205" s="272"/>
      <c r="AM205" s="272"/>
      <c r="AN205" s="272"/>
      <c r="AO205" s="272"/>
      <c r="AP205" s="272"/>
      <c r="AQ205" s="272"/>
      <c r="AR205" s="272"/>
      <c r="AS205" s="272"/>
      <c r="AT205" s="272"/>
      <c r="AU205" s="272"/>
      <c r="AV205" s="272"/>
      <c r="AW205" s="272"/>
      <c r="AX205" s="272"/>
      <c r="AY205" s="272"/>
      <c r="AZ205" s="272"/>
      <c r="BA205" s="272"/>
      <c r="BB205" s="272"/>
    </row>
    <row r="206" spans="1:54" s="311" customFormat="1" ht="15" customHeight="1">
      <c r="A206" s="348"/>
      <c r="B206" s="348"/>
      <c r="C206" s="348"/>
      <c r="D206" s="348"/>
      <c r="E206" s="348"/>
      <c r="F206" s="348"/>
      <c r="G206" s="348"/>
      <c r="H206" s="348"/>
      <c r="I206" s="348"/>
      <c r="J206" s="348"/>
      <c r="K206" s="348"/>
      <c r="L206" s="348"/>
      <c r="M206" s="348"/>
      <c r="N206" s="348"/>
      <c r="O206" s="348"/>
      <c r="P206" s="348"/>
      <c r="Q206" s="348"/>
      <c r="R206" s="348"/>
      <c r="S206" s="348"/>
      <c r="T206" s="348"/>
      <c r="U206" s="348"/>
      <c r="V206" s="348"/>
      <c r="W206" s="348"/>
      <c r="X206" s="272"/>
      <c r="Y206" s="272"/>
      <c r="Z206" s="272"/>
      <c r="AA206" s="272"/>
      <c r="AB206" s="272"/>
      <c r="AC206" s="272"/>
      <c r="AD206" s="272"/>
      <c r="AE206" s="272"/>
      <c r="AF206" s="272"/>
      <c r="AG206" s="272"/>
      <c r="AH206" s="272"/>
      <c r="AI206" s="272"/>
      <c r="AJ206" s="272"/>
      <c r="AK206" s="272"/>
      <c r="AL206" s="272"/>
      <c r="AM206" s="272"/>
      <c r="AN206" s="272"/>
      <c r="AO206" s="272"/>
      <c r="AP206" s="272"/>
      <c r="AQ206" s="272"/>
      <c r="AR206" s="272"/>
      <c r="AS206" s="272"/>
      <c r="AT206" s="272"/>
      <c r="AU206" s="272"/>
      <c r="AV206" s="272"/>
      <c r="AW206" s="272"/>
      <c r="AX206" s="272"/>
      <c r="AY206" s="272"/>
      <c r="AZ206" s="272"/>
      <c r="BA206" s="272"/>
      <c r="BB206" s="272"/>
    </row>
    <row r="207" spans="1:54" s="311" customFormat="1" ht="15" customHeight="1">
      <c r="A207" s="348"/>
      <c r="B207" s="348"/>
      <c r="C207" s="348"/>
      <c r="D207" s="348"/>
      <c r="E207" s="348"/>
      <c r="F207" s="348"/>
      <c r="G207" s="348"/>
      <c r="H207" s="348"/>
      <c r="I207" s="348"/>
      <c r="J207" s="348"/>
      <c r="K207" s="348"/>
      <c r="L207" s="348"/>
      <c r="M207" s="348"/>
      <c r="N207" s="348"/>
      <c r="O207" s="348"/>
      <c r="P207" s="348"/>
      <c r="Q207" s="348"/>
      <c r="R207" s="348"/>
      <c r="S207" s="348"/>
      <c r="T207" s="348"/>
      <c r="U207" s="348"/>
      <c r="V207" s="348"/>
      <c r="W207" s="348"/>
      <c r="X207" s="272"/>
      <c r="Y207" s="272"/>
      <c r="Z207" s="272"/>
      <c r="AA207" s="272"/>
      <c r="AB207" s="272"/>
      <c r="AC207" s="272"/>
      <c r="AD207" s="272"/>
      <c r="AE207" s="272"/>
      <c r="AF207" s="272"/>
      <c r="AG207" s="272"/>
      <c r="AH207" s="272"/>
      <c r="AI207" s="272"/>
      <c r="AJ207" s="272"/>
      <c r="AK207" s="272"/>
      <c r="AL207" s="272"/>
      <c r="AM207" s="272"/>
      <c r="AN207" s="272"/>
      <c r="AO207" s="272"/>
      <c r="AP207" s="272"/>
      <c r="AQ207" s="272"/>
      <c r="AR207" s="272"/>
      <c r="AS207" s="272"/>
      <c r="AT207" s="272"/>
      <c r="AU207" s="272"/>
      <c r="AV207" s="272"/>
      <c r="AW207" s="272"/>
      <c r="AX207" s="272"/>
      <c r="AY207" s="272"/>
      <c r="AZ207" s="272"/>
      <c r="BA207" s="272"/>
      <c r="BB207" s="272"/>
    </row>
    <row r="208" spans="1:54" s="311" customFormat="1" ht="15" customHeight="1">
      <c r="A208" s="348"/>
      <c r="B208" s="348"/>
      <c r="C208" s="348"/>
      <c r="D208" s="348"/>
      <c r="E208" s="348"/>
      <c r="F208" s="348"/>
      <c r="G208" s="348"/>
      <c r="H208" s="348"/>
      <c r="I208" s="348"/>
      <c r="J208" s="348"/>
      <c r="K208" s="348"/>
      <c r="L208" s="348"/>
      <c r="M208" s="348"/>
      <c r="N208" s="348"/>
      <c r="O208" s="348"/>
      <c r="P208" s="348"/>
      <c r="Q208" s="348"/>
      <c r="R208" s="348"/>
      <c r="S208" s="348"/>
      <c r="T208" s="348"/>
      <c r="U208" s="348"/>
      <c r="V208" s="348"/>
      <c r="W208" s="348"/>
      <c r="X208" s="272"/>
      <c r="Y208" s="272"/>
      <c r="Z208" s="272"/>
      <c r="AA208" s="272"/>
      <c r="AB208" s="272"/>
      <c r="AC208" s="272"/>
      <c r="AD208" s="272"/>
      <c r="AE208" s="272"/>
      <c r="AF208" s="272"/>
      <c r="AG208" s="272"/>
      <c r="AH208" s="272"/>
      <c r="AI208" s="272"/>
      <c r="AJ208" s="272"/>
      <c r="AK208" s="272"/>
      <c r="AL208" s="272"/>
      <c r="AM208" s="272"/>
      <c r="AN208" s="272"/>
      <c r="AO208" s="272"/>
      <c r="AP208" s="272"/>
      <c r="AQ208" s="272"/>
      <c r="AR208" s="272"/>
      <c r="AS208" s="272"/>
      <c r="AT208" s="272"/>
      <c r="AU208" s="272"/>
      <c r="AV208" s="272"/>
      <c r="AW208" s="272"/>
      <c r="AX208" s="272"/>
      <c r="AY208" s="272"/>
      <c r="AZ208" s="272"/>
      <c r="BA208" s="272"/>
      <c r="BB208" s="272"/>
    </row>
    <row r="209" spans="1:54" s="311" customFormat="1" ht="15" customHeight="1">
      <c r="A209" s="348"/>
      <c r="B209" s="348"/>
      <c r="C209" s="348"/>
      <c r="D209" s="348"/>
      <c r="E209" s="348"/>
      <c r="F209" s="348"/>
      <c r="G209" s="348"/>
      <c r="H209" s="348"/>
      <c r="I209" s="348"/>
      <c r="J209" s="348"/>
      <c r="K209" s="348"/>
      <c r="L209" s="348"/>
      <c r="M209" s="348"/>
      <c r="N209" s="348"/>
      <c r="O209" s="348"/>
      <c r="P209" s="348"/>
      <c r="Q209" s="348"/>
      <c r="R209" s="348"/>
      <c r="S209" s="348"/>
      <c r="T209" s="348"/>
      <c r="U209" s="348"/>
      <c r="V209" s="348"/>
      <c r="W209" s="348"/>
      <c r="X209" s="272"/>
      <c r="Y209" s="272"/>
      <c r="Z209" s="272"/>
      <c r="AA209" s="272"/>
      <c r="AB209" s="272"/>
      <c r="AC209" s="272"/>
      <c r="AD209" s="272"/>
      <c r="AE209" s="272"/>
      <c r="AF209" s="272"/>
      <c r="AG209" s="272"/>
      <c r="AH209" s="272"/>
      <c r="AI209" s="272"/>
      <c r="AJ209" s="272"/>
      <c r="AK209" s="272"/>
      <c r="AL209" s="272"/>
      <c r="AM209" s="272"/>
      <c r="AN209" s="272"/>
      <c r="AO209" s="272"/>
      <c r="AP209" s="272"/>
      <c r="AQ209" s="272"/>
      <c r="AR209" s="272"/>
      <c r="AS209" s="272"/>
      <c r="AT209" s="272"/>
      <c r="AU209" s="272"/>
      <c r="AV209" s="272"/>
      <c r="AW209" s="272"/>
      <c r="AX209" s="272"/>
      <c r="AY209" s="272"/>
      <c r="AZ209" s="272"/>
      <c r="BA209" s="272"/>
      <c r="BB209" s="272"/>
    </row>
    <row r="210" spans="1:54" s="311" customFormat="1" ht="15" customHeight="1">
      <c r="A210" s="348"/>
      <c r="B210" s="348"/>
      <c r="C210" s="348"/>
      <c r="D210" s="348"/>
      <c r="E210" s="348"/>
      <c r="F210" s="348"/>
      <c r="G210" s="348"/>
      <c r="H210" s="348"/>
      <c r="I210" s="348"/>
      <c r="J210" s="348"/>
      <c r="K210" s="348"/>
      <c r="L210" s="348"/>
      <c r="M210" s="348"/>
      <c r="N210" s="348"/>
      <c r="O210" s="348"/>
      <c r="P210" s="348"/>
      <c r="Q210" s="348"/>
      <c r="R210" s="348"/>
      <c r="S210" s="348"/>
      <c r="T210" s="348"/>
      <c r="U210" s="348"/>
      <c r="V210" s="348"/>
      <c r="W210" s="348"/>
      <c r="X210" s="272"/>
      <c r="Y210" s="272"/>
      <c r="Z210" s="272"/>
      <c r="AA210" s="272"/>
      <c r="AB210" s="272"/>
      <c r="AC210" s="272"/>
      <c r="AD210" s="272"/>
      <c r="AE210" s="272"/>
      <c r="AF210" s="272"/>
      <c r="AG210" s="272"/>
      <c r="AH210" s="272"/>
      <c r="AI210" s="272"/>
      <c r="AJ210" s="272"/>
      <c r="AK210" s="272"/>
      <c r="AL210" s="272"/>
      <c r="AM210" s="272"/>
      <c r="AN210" s="272"/>
      <c r="AO210" s="272"/>
      <c r="AP210" s="272"/>
      <c r="AQ210" s="272"/>
      <c r="AR210" s="272"/>
      <c r="AS210" s="272"/>
      <c r="AT210" s="272"/>
      <c r="AU210" s="272"/>
      <c r="AV210" s="272"/>
      <c r="AW210" s="272"/>
      <c r="AX210" s="272"/>
      <c r="AY210" s="272"/>
      <c r="AZ210" s="272"/>
      <c r="BA210" s="272"/>
      <c r="BB210" s="272"/>
    </row>
    <row r="211" spans="1:54" s="311" customFormat="1" ht="15" customHeight="1">
      <c r="A211" s="348"/>
      <c r="B211" s="348"/>
      <c r="C211" s="348"/>
      <c r="D211" s="348"/>
      <c r="E211" s="348"/>
      <c r="F211" s="348"/>
      <c r="G211" s="348"/>
      <c r="H211" s="348"/>
      <c r="I211" s="348"/>
      <c r="J211" s="348"/>
      <c r="K211" s="348"/>
      <c r="L211" s="348"/>
      <c r="M211" s="348"/>
      <c r="N211" s="348"/>
      <c r="O211" s="348"/>
      <c r="P211" s="348"/>
      <c r="Q211" s="348"/>
      <c r="R211" s="348"/>
      <c r="S211" s="348"/>
      <c r="T211" s="348"/>
      <c r="U211" s="348"/>
      <c r="V211" s="348"/>
      <c r="W211" s="348"/>
      <c r="X211" s="272"/>
      <c r="Y211" s="272"/>
      <c r="Z211" s="272"/>
      <c r="AA211" s="272"/>
      <c r="AB211" s="272"/>
      <c r="AC211" s="272"/>
      <c r="AD211" s="272"/>
      <c r="AE211" s="272"/>
      <c r="AF211" s="272"/>
      <c r="AG211" s="272"/>
      <c r="AH211" s="272"/>
      <c r="AI211" s="272"/>
      <c r="AJ211" s="272"/>
      <c r="AK211" s="272"/>
      <c r="AL211" s="272"/>
      <c r="AM211" s="272"/>
      <c r="AN211" s="272"/>
      <c r="AO211" s="272"/>
      <c r="AP211" s="272"/>
      <c r="AQ211" s="272"/>
      <c r="AR211" s="272"/>
      <c r="AS211" s="272"/>
      <c r="AT211" s="272"/>
      <c r="AU211" s="272"/>
      <c r="AV211" s="272"/>
      <c r="AW211" s="272"/>
      <c r="AX211" s="272"/>
      <c r="AY211" s="272"/>
      <c r="AZ211" s="272"/>
      <c r="BA211" s="272"/>
      <c r="BB211" s="272"/>
    </row>
    <row r="212" spans="1:54" s="311" customFormat="1" ht="15" customHeight="1">
      <c r="A212" s="348"/>
      <c r="B212" s="348"/>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272"/>
      <c r="Y212" s="272"/>
      <c r="Z212" s="272"/>
      <c r="AA212" s="272"/>
      <c r="AB212" s="272"/>
      <c r="AC212" s="272"/>
      <c r="AD212" s="272"/>
      <c r="AE212" s="272"/>
      <c r="AF212" s="272"/>
      <c r="AG212" s="272"/>
      <c r="AH212" s="272"/>
      <c r="AI212" s="272"/>
      <c r="AJ212" s="272"/>
      <c r="AK212" s="272"/>
      <c r="AL212" s="272"/>
      <c r="AM212" s="272"/>
      <c r="AN212" s="272"/>
      <c r="AO212" s="272"/>
      <c r="AP212" s="272"/>
      <c r="AQ212" s="272"/>
      <c r="AR212" s="272"/>
      <c r="AS212" s="272"/>
      <c r="AT212" s="272"/>
      <c r="AU212" s="272"/>
      <c r="AV212" s="272"/>
      <c r="AW212" s="272"/>
      <c r="AX212" s="272"/>
      <c r="AY212" s="272"/>
      <c r="AZ212" s="272"/>
      <c r="BA212" s="272"/>
      <c r="BB212" s="272"/>
    </row>
    <row r="213" spans="1:54" s="311" customFormat="1" ht="15" customHeight="1">
      <c r="A213" s="348"/>
      <c r="B213" s="348"/>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272"/>
      <c r="Y213" s="272"/>
      <c r="Z213" s="272"/>
      <c r="AA213" s="272"/>
      <c r="AB213" s="272"/>
      <c r="AC213" s="272"/>
      <c r="AD213" s="272"/>
      <c r="AE213" s="272"/>
      <c r="AF213" s="272"/>
      <c r="AG213" s="272"/>
      <c r="AH213" s="272"/>
      <c r="AI213" s="272"/>
      <c r="AJ213" s="272"/>
      <c r="AK213" s="272"/>
      <c r="AL213" s="272"/>
      <c r="AM213" s="272"/>
      <c r="AN213" s="272"/>
      <c r="AO213" s="272"/>
      <c r="AP213" s="272"/>
      <c r="AQ213" s="272"/>
      <c r="AR213" s="272"/>
      <c r="AS213" s="272"/>
      <c r="AT213" s="272"/>
      <c r="AU213" s="272"/>
      <c r="AV213" s="272"/>
      <c r="AW213" s="272"/>
      <c r="AX213" s="272"/>
      <c r="AY213" s="272"/>
      <c r="AZ213" s="272"/>
      <c r="BA213" s="272"/>
      <c r="BB213" s="272"/>
    </row>
    <row r="214" spans="1:54" s="311" customFormat="1" ht="15" customHeight="1">
      <c r="A214" s="348"/>
      <c r="B214" s="348"/>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272"/>
      <c r="Y214" s="272"/>
      <c r="Z214" s="272"/>
      <c r="AA214" s="272"/>
      <c r="AB214" s="272"/>
      <c r="AC214" s="272"/>
      <c r="AD214" s="272"/>
      <c r="AE214" s="272"/>
      <c r="AF214" s="272"/>
      <c r="AG214" s="272"/>
      <c r="AH214" s="272"/>
      <c r="AI214" s="272"/>
      <c r="AJ214" s="272"/>
      <c r="AK214" s="272"/>
      <c r="AL214" s="272"/>
      <c r="AM214" s="272"/>
      <c r="AN214" s="272"/>
      <c r="AO214" s="272"/>
      <c r="AP214" s="272"/>
      <c r="AQ214" s="272"/>
      <c r="AR214" s="272"/>
      <c r="AS214" s="272"/>
      <c r="AT214" s="272"/>
      <c r="AU214" s="272"/>
      <c r="AV214" s="272"/>
      <c r="AW214" s="272"/>
      <c r="AX214" s="272"/>
      <c r="AY214" s="272"/>
      <c r="AZ214" s="272"/>
      <c r="BA214" s="272"/>
      <c r="BB214" s="272"/>
    </row>
    <row r="215" spans="1:54" s="311" customFormat="1" ht="15" customHeight="1">
      <c r="A215" s="348"/>
      <c r="B215" s="348"/>
      <c r="C215" s="348"/>
      <c r="D215" s="348"/>
      <c r="E215" s="348"/>
      <c r="F215" s="348"/>
      <c r="G215" s="348"/>
      <c r="H215" s="348"/>
      <c r="I215" s="348"/>
      <c r="J215" s="348"/>
      <c r="K215" s="348"/>
      <c r="L215" s="348"/>
      <c r="M215" s="348"/>
      <c r="N215" s="348"/>
      <c r="O215" s="348"/>
      <c r="P215" s="348"/>
      <c r="Q215" s="348"/>
      <c r="R215" s="348"/>
      <c r="S215" s="348"/>
      <c r="T215" s="348"/>
      <c r="U215" s="348"/>
      <c r="V215" s="348"/>
      <c r="W215" s="348"/>
      <c r="X215" s="272"/>
      <c r="Y215" s="272"/>
      <c r="Z215" s="272"/>
      <c r="AA215" s="272"/>
      <c r="AB215" s="272"/>
      <c r="AC215" s="272"/>
      <c r="AD215" s="272"/>
      <c r="AE215" s="272"/>
      <c r="AF215" s="272"/>
      <c r="AG215" s="272"/>
      <c r="AH215" s="272"/>
      <c r="AI215" s="272"/>
      <c r="AJ215" s="272"/>
      <c r="AK215" s="272"/>
      <c r="AL215" s="272"/>
      <c r="AM215" s="272"/>
      <c r="AN215" s="272"/>
      <c r="AO215" s="272"/>
      <c r="AP215" s="272"/>
      <c r="AQ215" s="272"/>
      <c r="AR215" s="272"/>
      <c r="AS215" s="272"/>
      <c r="AT215" s="272"/>
      <c r="AU215" s="272"/>
      <c r="AV215" s="272"/>
      <c r="AW215" s="272"/>
      <c r="AX215" s="272"/>
      <c r="AY215" s="272"/>
      <c r="AZ215" s="272"/>
      <c r="BA215" s="272"/>
      <c r="BB215" s="272"/>
    </row>
    <row r="216" spans="1:54" s="311" customFormat="1" ht="15" customHeight="1">
      <c r="A216" s="348"/>
      <c r="B216" s="348"/>
      <c r="C216" s="348"/>
      <c r="D216" s="348"/>
      <c r="E216" s="348"/>
      <c r="F216" s="348"/>
      <c r="G216" s="348"/>
      <c r="H216" s="348"/>
      <c r="I216" s="348"/>
      <c r="J216" s="348"/>
      <c r="K216" s="348"/>
      <c r="L216" s="348"/>
      <c r="M216" s="348"/>
      <c r="N216" s="348"/>
      <c r="O216" s="348"/>
      <c r="P216" s="348"/>
      <c r="Q216" s="348"/>
      <c r="R216" s="348"/>
      <c r="S216" s="348"/>
      <c r="T216" s="348"/>
      <c r="U216" s="348"/>
      <c r="V216" s="348"/>
      <c r="W216" s="348"/>
      <c r="X216" s="272"/>
      <c r="Y216" s="272"/>
      <c r="Z216" s="272"/>
      <c r="AA216" s="272"/>
      <c r="AB216" s="272"/>
      <c r="AC216" s="272"/>
      <c r="AD216" s="272"/>
      <c r="AE216" s="272"/>
      <c r="AF216" s="272"/>
      <c r="AG216" s="272"/>
      <c r="AH216" s="272"/>
      <c r="AI216" s="272"/>
      <c r="AJ216" s="272"/>
      <c r="AK216" s="272"/>
      <c r="AL216" s="272"/>
      <c r="AM216" s="272"/>
      <c r="AN216" s="272"/>
      <c r="AO216" s="272"/>
      <c r="AP216" s="272"/>
      <c r="AQ216" s="272"/>
      <c r="AR216" s="272"/>
      <c r="AS216" s="272"/>
      <c r="AT216" s="272"/>
      <c r="AU216" s="272"/>
      <c r="AV216" s="272"/>
      <c r="AW216" s="272"/>
      <c r="AX216" s="272"/>
      <c r="AY216" s="272"/>
      <c r="AZ216" s="272"/>
      <c r="BA216" s="272"/>
      <c r="BB216" s="272"/>
    </row>
    <row r="217" spans="1:54" s="311" customFormat="1" ht="15" customHeight="1">
      <c r="A217" s="348"/>
      <c r="B217" s="348"/>
      <c r="C217" s="348"/>
      <c r="D217" s="348"/>
      <c r="E217" s="348"/>
      <c r="F217" s="348"/>
      <c r="G217" s="348"/>
      <c r="H217" s="348"/>
      <c r="I217" s="348"/>
      <c r="J217" s="348"/>
      <c r="K217" s="348"/>
      <c r="L217" s="348"/>
      <c r="M217" s="348"/>
      <c r="N217" s="348"/>
      <c r="O217" s="348"/>
      <c r="P217" s="348"/>
      <c r="Q217" s="348"/>
      <c r="R217" s="348"/>
      <c r="S217" s="348"/>
      <c r="T217" s="348"/>
      <c r="U217" s="348"/>
      <c r="V217" s="348"/>
      <c r="W217" s="348"/>
      <c r="X217" s="272"/>
      <c r="Y217" s="272"/>
      <c r="Z217" s="272"/>
      <c r="AA217" s="272"/>
      <c r="AB217" s="272"/>
      <c r="AC217" s="272"/>
      <c r="AD217" s="272"/>
      <c r="AE217" s="272"/>
      <c r="AF217" s="272"/>
      <c r="AG217" s="272"/>
      <c r="AH217" s="272"/>
      <c r="AI217" s="272"/>
      <c r="AJ217" s="272"/>
      <c r="AK217" s="272"/>
      <c r="AL217" s="272"/>
      <c r="AM217" s="272"/>
      <c r="AN217" s="272"/>
      <c r="AO217" s="272"/>
      <c r="AP217" s="272"/>
      <c r="AQ217" s="272"/>
      <c r="AR217" s="272"/>
      <c r="AS217" s="272"/>
      <c r="AT217" s="272"/>
      <c r="AU217" s="272"/>
      <c r="AV217" s="272"/>
      <c r="AW217" s="272"/>
      <c r="AX217" s="272"/>
      <c r="AY217" s="272"/>
      <c r="AZ217" s="272"/>
      <c r="BA217" s="272"/>
      <c r="BB217" s="272"/>
    </row>
    <row r="218" spans="1:54" s="311" customFormat="1" ht="15" customHeight="1">
      <c r="A218" s="348"/>
      <c r="B218" s="348"/>
      <c r="C218" s="348"/>
      <c r="D218" s="348"/>
      <c r="E218" s="348"/>
      <c r="F218" s="348"/>
      <c r="G218" s="348"/>
      <c r="H218" s="348"/>
      <c r="I218" s="348"/>
      <c r="J218" s="348"/>
      <c r="K218" s="348"/>
      <c r="L218" s="348"/>
      <c r="M218" s="348"/>
      <c r="N218" s="348"/>
      <c r="O218" s="348"/>
      <c r="P218" s="348"/>
      <c r="Q218" s="348"/>
      <c r="R218" s="348"/>
      <c r="S218" s="348"/>
      <c r="T218" s="348"/>
      <c r="U218" s="348"/>
      <c r="V218" s="348"/>
      <c r="W218" s="348"/>
      <c r="X218" s="272"/>
      <c r="Y218" s="272"/>
      <c r="Z218" s="272"/>
      <c r="AA218" s="272"/>
      <c r="AB218" s="272"/>
      <c r="AC218" s="272"/>
      <c r="AD218" s="272"/>
      <c r="AE218" s="272"/>
      <c r="AF218" s="272"/>
      <c r="AG218" s="272"/>
      <c r="AH218" s="272"/>
      <c r="AI218" s="272"/>
      <c r="AJ218" s="272"/>
      <c r="AK218" s="272"/>
      <c r="AL218" s="272"/>
      <c r="AM218" s="272"/>
      <c r="AN218" s="272"/>
      <c r="AO218" s="272"/>
      <c r="AP218" s="272"/>
      <c r="AQ218" s="272"/>
      <c r="AR218" s="272"/>
      <c r="AS218" s="272"/>
      <c r="AT218" s="272"/>
      <c r="AU218" s="272"/>
      <c r="AV218" s="272"/>
      <c r="AW218" s="272"/>
      <c r="AX218" s="272"/>
      <c r="AY218" s="272"/>
      <c r="AZ218" s="272"/>
      <c r="BA218" s="272"/>
      <c r="BB218" s="272"/>
    </row>
    <row r="219" spans="1:54" s="311" customFormat="1" ht="15" customHeight="1">
      <c r="A219" s="348"/>
      <c r="B219" s="348"/>
      <c r="C219" s="348"/>
      <c r="D219" s="348"/>
      <c r="E219" s="348"/>
      <c r="F219" s="348"/>
      <c r="G219" s="348"/>
      <c r="H219" s="348"/>
      <c r="I219" s="348"/>
      <c r="J219" s="348"/>
      <c r="K219" s="348"/>
      <c r="L219" s="348"/>
      <c r="M219" s="348"/>
      <c r="N219" s="348"/>
      <c r="O219" s="348"/>
      <c r="P219" s="348"/>
      <c r="Q219" s="348"/>
      <c r="R219" s="348"/>
      <c r="S219" s="348"/>
      <c r="T219" s="348"/>
      <c r="U219" s="348"/>
      <c r="V219" s="348"/>
      <c r="W219" s="348"/>
      <c r="X219" s="272"/>
      <c r="Y219" s="272"/>
      <c r="Z219" s="272"/>
      <c r="AA219" s="272"/>
      <c r="AB219" s="272"/>
      <c r="AC219" s="272"/>
      <c r="AD219" s="272"/>
      <c r="AE219" s="272"/>
      <c r="AF219" s="272"/>
      <c r="AG219" s="272"/>
      <c r="AH219" s="272"/>
      <c r="AI219" s="272"/>
      <c r="AJ219" s="272"/>
      <c r="AK219" s="272"/>
      <c r="AL219" s="272"/>
      <c r="AM219" s="272"/>
      <c r="AN219" s="272"/>
      <c r="AO219" s="272"/>
      <c r="AP219" s="272"/>
      <c r="AQ219" s="272"/>
      <c r="AR219" s="272"/>
      <c r="AS219" s="272"/>
      <c r="AT219" s="272"/>
      <c r="AU219" s="272"/>
      <c r="AV219" s="272"/>
      <c r="AW219" s="272"/>
      <c r="AX219" s="272"/>
      <c r="AY219" s="272"/>
      <c r="AZ219" s="272"/>
      <c r="BA219" s="272"/>
      <c r="BB219" s="272"/>
    </row>
    <row r="220" spans="1:54" s="311" customFormat="1" ht="15" customHeight="1">
      <c r="A220" s="348"/>
      <c r="B220" s="348"/>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272"/>
      <c r="Y220" s="272"/>
      <c r="Z220" s="272"/>
      <c r="AA220" s="272"/>
      <c r="AB220" s="272"/>
      <c r="AC220" s="272"/>
      <c r="AD220" s="272"/>
      <c r="AE220" s="272"/>
      <c r="AF220" s="272"/>
      <c r="AG220" s="272"/>
      <c r="AH220" s="272"/>
      <c r="AI220" s="272"/>
      <c r="AJ220" s="272"/>
      <c r="AK220" s="272"/>
      <c r="AL220" s="272"/>
      <c r="AM220" s="272"/>
      <c r="AN220" s="272"/>
      <c r="AO220" s="272"/>
      <c r="AP220" s="272"/>
      <c r="AQ220" s="272"/>
      <c r="AR220" s="272"/>
      <c r="AS220" s="272"/>
      <c r="AT220" s="272"/>
      <c r="AU220" s="272"/>
      <c r="AV220" s="272"/>
      <c r="AW220" s="272"/>
      <c r="AX220" s="272"/>
      <c r="AY220" s="272"/>
      <c r="AZ220" s="272"/>
      <c r="BA220" s="272"/>
      <c r="BB220" s="272"/>
    </row>
    <row r="221" spans="1:54" s="311" customFormat="1" ht="15" customHeight="1">
      <c r="A221" s="348"/>
      <c r="B221" s="348"/>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272"/>
      <c r="Y221" s="272"/>
      <c r="Z221" s="272"/>
      <c r="AA221" s="272"/>
      <c r="AB221" s="272"/>
      <c r="AC221" s="272"/>
      <c r="AD221" s="272"/>
      <c r="AE221" s="272"/>
      <c r="AF221" s="272"/>
      <c r="AG221" s="272"/>
      <c r="AH221" s="272"/>
      <c r="AI221" s="272"/>
      <c r="AJ221" s="272"/>
      <c r="AK221" s="272"/>
      <c r="AL221" s="272"/>
      <c r="AM221" s="272"/>
      <c r="AN221" s="272"/>
      <c r="AO221" s="272"/>
      <c r="AP221" s="272"/>
      <c r="AQ221" s="272"/>
      <c r="AR221" s="272"/>
      <c r="AS221" s="272"/>
      <c r="AT221" s="272"/>
      <c r="AU221" s="272"/>
      <c r="AV221" s="272"/>
      <c r="AW221" s="272"/>
      <c r="AX221" s="272"/>
      <c r="AY221" s="272"/>
      <c r="AZ221" s="272"/>
      <c r="BA221" s="272"/>
      <c r="BB221" s="272"/>
    </row>
    <row r="222" spans="1:54" s="311" customFormat="1" ht="15" customHeight="1">
      <c r="A222" s="348"/>
      <c r="B222" s="348"/>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272"/>
      <c r="Y222" s="272"/>
      <c r="Z222" s="272"/>
      <c r="AA222" s="272"/>
      <c r="AB222" s="272"/>
      <c r="AC222" s="272"/>
      <c r="AD222" s="272"/>
      <c r="AE222" s="272"/>
      <c r="AF222" s="272"/>
      <c r="AG222" s="272"/>
      <c r="AH222" s="272"/>
      <c r="AI222" s="272"/>
      <c r="AJ222" s="272"/>
      <c r="AK222" s="272"/>
      <c r="AL222" s="272"/>
      <c r="AM222" s="272"/>
      <c r="AN222" s="272"/>
      <c r="AO222" s="272"/>
      <c r="AP222" s="272"/>
      <c r="AQ222" s="272"/>
      <c r="AR222" s="272"/>
      <c r="AS222" s="272"/>
      <c r="AT222" s="272"/>
      <c r="AU222" s="272"/>
      <c r="AV222" s="272"/>
      <c r="AW222" s="272"/>
      <c r="AX222" s="272"/>
      <c r="AY222" s="272"/>
      <c r="AZ222" s="272"/>
      <c r="BA222" s="272"/>
      <c r="BB222" s="272"/>
    </row>
    <row r="223" spans="1:54" s="311" customFormat="1" ht="15" customHeight="1">
      <c r="A223" s="348"/>
      <c r="B223" s="348"/>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272"/>
      <c r="Y223" s="272"/>
      <c r="Z223" s="272"/>
      <c r="AA223" s="272"/>
      <c r="AB223" s="272"/>
      <c r="AC223" s="272"/>
      <c r="AD223" s="272"/>
      <c r="AE223" s="272"/>
      <c r="AF223" s="272"/>
      <c r="AG223" s="272"/>
      <c r="AH223" s="272"/>
      <c r="AI223" s="272"/>
      <c r="AJ223" s="272"/>
      <c r="AK223" s="272"/>
      <c r="AL223" s="272"/>
      <c r="AM223" s="272"/>
      <c r="AN223" s="272"/>
      <c r="AO223" s="272"/>
      <c r="AP223" s="272"/>
      <c r="AQ223" s="272"/>
      <c r="AR223" s="272"/>
      <c r="AS223" s="272"/>
      <c r="AT223" s="272"/>
      <c r="AU223" s="272"/>
      <c r="AV223" s="272"/>
      <c r="AW223" s="272"/>
      <c r="AX223" s="272"/>
      <c r="AY223" s="272"/>
      <c r="AZ223" s="272"/>
      <c r="BA223" s="272"/>
      <c r="BB223" s="272"/>
    </row>
    <row r="224" spans="1:54" s="311" customFormat="1" ht="15" customHeight="1">
      <c r="A224" s="348"/>
      <c r="B224" s="348"/>
      <c r="C224" s="348"/>
      <c r="D224" s="348"/>
      <c r="E224" s="348"/>
      <c r="F224" s="348"/>
      <c r="G224" s="348"/>
      <c r="H224" s="348"/>
      <c r="I224" s="348"/>
      <c r="J224" s="348"/>
      <c r="K224" s="348"/>
      <c r="L224" s="348"/>
      <c r="M224" s="348"/>
      <c r="N224" s="348"/>
      <c r="O224" s="348"/>
      <c r="P224" s="348"/>
      <c r="Q224" s="348"/>
      <c r="R224" s="348"/>
      <c r="S224" s="348"/>
      <c r="T224" s="348"/>
      <c r="U224" s="348"/>
      <c r="V224" s="348"/>
      <c r="W224" s="348"/>
      <c r="X224" s="272"/>
      <c r="Y224" s="272"/>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2"/>
      <c r="AY224" s="272"/>
      <c r="AZ224" s="272"/>
      <c r="BA224" s="272"/>
      <c r="BB224" s="272"/>
    </row>
    <row r="225" spans="1:54" s="311" customFormat="1" ht="15" customHeight="1">
      <c r="A225" s="348"/>
      <c r="B225" s="348"/>
      <c r="C225" s="348"/>
      <c r="D225" s="348"/>
      <c r="E225" s="348"/>
      <c r="F225" s="348"/>
      <c r="G225" s="348"/>
      <c r="H225" s="348"/>
      <c r="I225" s="348"/>
      <c r="J225" s="348"/>
      <c r="K225" s="348"/>
      <c r="L225" s="348"/>
      <c r="M225" s="348"/>
      <c r="N225" s="348"/>
      <c r="O225" s="348"/>
      <c r="P225" s="348"/>
      <c r="Q225" s="348"/>
      <c r="R225" s="348"/>
      <c r="S225" s="348"/>
      <c r="T225" s="348"/>
      <c r="U225" s="348"/>
      <c r="V225" s="348"/>
      <c r="W225" s="348"/>
      <c r="X225" s="272"/>
      <c r="Y225" s="272"/>
      <c r="Z225" s="272"/>
      <c r="AA225" s="272"/>
      <c r="AB225" s="272"/>
      <c r="AC225" s="272"/>
      <c r="AD225" s="272"/>
      <c r="AE225" s="272"/>
      <c r="AF225" s="272"/>
      <c r="AG225" s="272"/>
      <c r="AH225" s="272"/>
      <c r="AI225" s="272"/>
      <c r="AJ225" s="272"/>
      <c r="AK225" s="272"/>
      <c r="AL225" s="272"/>
      <c r="AM225" s="272"/>
      <c r="AN225" s="272"/>
      <c r="AO225" s="272"/>
      <c r="AP225" s="272"/>
      <c r="AQ225" s="272"/>
      <c r="AR225" s="272"/>
      <c r="AS225" s="272"/>
      <c r="AT225" s="272"/>
      <c r="AU225" s="272"/>
      <c r="AV225" s="272"/>
      <c r="AW225" s="272"/>
      <c r="AX225" s="272"/>
      <c r="AY225" s="272"/>
      <c r="AZ225" s="272"/>
      <c r="BA225" s="272"/>
      <c r="BB225" s="272"/>
    </row>
    <row r="226" spans="1:54" s="311" customFormat="1" ht="15" customHeight="1">
      <c r="A226" s="348"/>
      <c r="B226" s="348"/>
      <c r="C226" s="348"/>
      <c r="D226" s="348"/>
      <c r="E226" s="348"/>
      <c r="F226" s="348"/>
      <c r="G226" s="348"/>
      <c r="H226" s="348"/>
      <c r="I226" s="348"/>
      <c r="J226" s="348"/>
      <c r="K226" s="348"/>
      <c r="L226" s="348"/>
      <c r="M226" s="348"/>
      <c r="N226" s="348"/>
      <c r="O226" s="348"/>
      <c r="P226" s="348"/>
      <c r="Q226" s="348"/>
      <c r="R226" s="348"/>
      <c r="S226" s="348"/>
      <c r="T226" s="348"/>
      <c r="U226" s="348"/>
      <c r="V226" s="348"/>
      <c r="W226" s="348"/>
      <c r="X226" s="272"/>
      <c r="Y226" s="272"/>
      <c r="Z226" s="272"/>
      <c r="AA226" s="272"/>
      <c r="AB226" s="272"/>
      <c r="AC226" s="272"/>
      <c r="AD226" s="272"/>
      <c r="AE226" s="272"/>
      <c r="AF226" s="272"/>
      <c r="AG226" s="272"/>
      <c r="AH226" s="272"/>
      <c r="AI226" s="272"/>
      <c r="AJ226" s="272"/>
      <c r="AK226" s="272"/>
      <c r="AL226" s="272"/>
      <c r="AM226" s="272"/>
      <c r="AN226" s="272"/>
      <c r="AO226" s="272"/>
      <c r="AP226" s="272"/>
      <c r="AQ226" s="272"/>
      <c r="AR226" s="272"/>
      <c r="AS226" s="272"/>
      <c r="AT226" s="272"/>
      <c r="AU226" s="272"/>
      <c r="AV226" s="272"/>
      <c r="AW226" s="272"/>
      <c r="AX226" s="272"/>
      <c r="AY226" s="272"/>
      <c r="AZ226" s="272"/>
      <c r="BA226" s="272"/>
      <c r="BB226" s="272"/>
    </row>
    <row r="227" spans="1:54" s="311" customFormat="1" ht="15" customHeight="1">
      <c r="A227" s="348"/>
      <c r="B227" s="348"/>
      <c r="C227" s="348"/>
      <c r="D227" s="348"/>
      <c r="E227" s="348"/>
      <c r="F227" s="348"/>
      <c r="G227" s="348"/>
      <c r="H227" s="348"/>
      <c r="I227" s="348"/>
      <c r="J227" s="348"/>
      <c r="K227" s="348"/>
      <c r="L227" s="348"/>
      <c r="M227" s="348"/>
      <c r="N227" s="348"/>
      <c r="O227" s="348"/>
      <c r="P227" s="348"/>
      <c r="Q227" s="348"/>
      <c r="R227" s="348"/>
      <c r="S227" s="348"/>
      <c r="T227" s="348"/>
      <c r="U227" s="348"/>
      <c r="V227" s="348"/>
      <c r="W227" s="348"/>
      <c r="X227" s="272"/>
      <c r="Y227" s="272"/>
      <c r="Z227" s="272"/>
      <c r="AA227" s="272"/>
      <c r="AB227" s="272"/>
      <c r="AC227" s="272"/>
      <c r="AD227" s="272"/>
      <c r="AE227" s="272"/>
      <c r="AF227" s="272"/>
      <c r="AG227" s="272"/>
      <c r="AH227" s="272"/>
      <c r="AI227" s="272"/>
      <c r="AJ227" s="272"/>
      <c r="AK227" s="272"/>
      <c r="AL227" s="272"/>
      <c r="AM227" s="272"/>
      <c r="AN227" s="272"/>
      <c r="AO227" s="272"/>
      <c r="AP227" s="272"/>
      <c r="AQ227" s="272"/>
      <c r="AR227" s="272"/>
      <c r="AS227" s="272"/>
      <c r="AT227" s="272"/>
      <c r="AU227" s="272"/>
      <c r="AV227" s="272"/>
      <c r="AW227" s="272"/>
      <c r="AX227" s="272"/>
      <c r="AY227" s="272"/>
      <c r="AZ227" s="272"/>
      <c r="BA227" s="272"/>
      <c r="BB227" s="272"/>
    </row>
    <row r="228" spans="1:54" s="311" customFormat="1" ht="15" customHeight="1">
      <c r="A228" s="348"/>
      <c r="B228" s="348"/>
      <c r="C228" s="348"/>
      <c r="D228" s="348"/>
      <c r="E228" s="348"/>
      <c r="F228" s="348"/>
      <c r="G228" s="348"/>
      <c r="H228" s="348"/>
      <c r="I228" s="348"/>
      <c r="J228" s="348"/>
      <c r="K228" s="348"/>
      <c r="L228" s="348"/>
      <c r="M228" s="348"/>
      <c r="N228" s="348"/>
      <c r="O228" s="348"/>
      <c r="P228" s="348"/>
      <c r="Q228" s="348"/>
      <c r="R228" s="348"/>
      <c r="S228" s="348"/>
      <c r="T228" s="348"/>
      <c r="U228" s="348"/>
      <c r="V228" s="348"/>
      <c r="W228" s="348"/>
      <c r="X228" s="272"/>
      <c r="Y228" s="272"/>
      <c r="Z228" s="272"/>
      <c r="AA228" s="272"/>
      <c r="AB228" s="272"/>
      <c r="AC228" s="272"/>
      <c r="AD228" s="272"/>
      <c r="AE228" s="272"/>
      <c r="AF228" s="272"/>
      <c r="AG228" s="272"/>
      <c r="AH228" s="272"/>
      <c r="AI228" s="272"/>
      <c r="AJ228" s="272"/>
      <c r="AK228" s="272"/>
      <c r="AL228" s="272"/>
      <c r="AM228" s="272"/>
      <c r="AN228" s="272"/>
      <c r="AO228" s="272"/>
      <c r="AP228" s="272"/>
      <c r="AQ228" s="272"/>
      <c r="AR228" s="272"/>
      <c r="AS228" s="272"/>
      <c r="AT228" s="272"/>
      <c r="AU228" s="272"/>
      <c r="AV228" s="272"/>
      <c r="AW228" s="272"/>
      <c r="AX228" s="272"/>
      <c r="AY228" s="272"/>
      <c r="AZ228" s="272"/>
      <c r="BA228" s="272"/>
      <c r="BB228" s="272"/>
    </row>
    <row r="229" spans="1:54" s="311" customFormat="1" ht="15">
      <c r="A229" s="348"/>
      <c r="B229" s="348"/>
      <c r="C229" s="348"/>
      <c r="D229" s="348"/>
      <c r="E229" s="348"/>
      <c r="F229" s="348"/>
      <c r="G229" s="348"/>
      <c r="H229" s="348"/>
      <c r="I229" s="348"/>
      <c r="J229" s="348"/>
      <c r="K229" s="348"/>
      <c r="L229" s="348"/>
      <c r="M229" s="348"/>
      <c r="N229" s="348"/>
      <c r="O229" s="348"/>
      <c r="P229" s="348"/>
      <c r="Q229" s="348"/>
      <c r="R229" s="348"/>
      <c r="S229" s="348"/>
      <c r="T229" s="348"/>
      <c r="U229" s="348"/>
      <c r="V229" s="348"/>
      <c r="W229" s="348"/>
      <c r="X229" s="272"/>
      <c r="Y229" s="272"/>
      <c r="Z229" s="272"/>
      <c r="AA229" s="272"/>
      <c r="AB229" s="272"/>
      <c r="AC229" s="272"/>
      <c r="AD229" s="272"/>
      <c r="AE229" s="272"/>
      <c r="AF229" s="272"/>
      <c r="AG229" s="272"/>
      <c r="AH229" s="272"/>
      <c r="AI229" s="272"/>
      <c r="AJ229" s="272"/>
      <c r="AK229" s="272"/>
      <c r="AL229" s="272"/>
      <c r="AM229" s="272"/>
      <c r="AN229" s="272"/>
      <c r="AO229" s="272"/>
      <c r="AP229" s="272"/>
      <c r="AQ229" s="272"/>
      <c r="AR229" s="272"/>
      <c r="AS229" s="272"/>
      <c r="AT229" s="272"/>
      <c r="AU229" s="272"/>
      <c r="AV229" s="272"/>
      <c r="AW229" s="272"/>
      <c r="AX229" s="272"/>
      <c r="AY229" s="272"/>
      <c r="AZ229" s="272"/>
      <c r="BA229" s="272"/>
      <c r="BB229" s="272"/>
    </row>
    <row r="230" spans="1:54" s="311" customFormat="1" ht="15">
      <c r="A230" s="348"/>
      <c r="B230" s="348"/>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272"/>
      <c r="Y230" s="272"/>
      <c r="Z230" s="272"/>
      <c r="AA230" s="272"/>
      <c r="AB230" s="272"/>
      <c r="AC230" s="272"/>
      <c r="AD230" s="272"/>
      <c r="AE230" s="272"/>
      <c r="AF230" s="272"/>
      <c r="AG230" s="272"/>
      <c r="AH230" s="272"/>
      <c r="AI230" s="272"/>
      <c r="AJ230" s="272"/>
      <c r="AK230" s="272"/>
      <c r="AL230" s="272"/>
      <c r="AM230" s="272"/>
      <c r="AN230" s="272"/>
      <c r="AO230" s="272"/>
      <c r="AP230" s="272"/>
      <c r="AQ230" s="272"/>
      <c r="AR230" s="272"/>
      <c r="AS230" s="272"/>
      <c r="AT230" s="272"/>
      <c r="AU230" s="272"/>
      <c r="AV230" s="272"/>
      <c r="AW230" s="272"/>
      <c r="AX230" s="272"/>
      <c r="AY230" s="272"/>
      <c r="AZ230" s="272"/>
      <c r="BA230" s="272"/>
      <c r="BB230" s="272"/>
    </row>
    <row r="231" spans="1:54" s="311" customFormat="1" ht="15">
      <c r="A231" s="348"/>
      <c r="B231" s="348"/>
      <c r="C231" s="348"/>
      <c r="D231" s="348"/>
      <c r="E231" s="348"/>
      <c r="F231" s="348"/>
      <c r="G231" s="348"/>
      <c r="H231" s="348"/>
      <c r="I231" s="348"/>
      <c r="J231" s="348"/>
      <c r="K231" s="348"/>
      <c r="L231" s="348"/>
      <c r="M231" s="348"/>
      <c r="N231" s="348"/>
      <c r="O231" s="348"/>
      <c r="P231" s="348"/>
      <c r="Q231" s="348"/>
      <c r="R231" s="348"/>
      <c r="S231" s="348"/>
      <c r="T231" s="348"/>
      <c r="U231" s="348"/>
      <c r="V231" s="348"/>
      <c r="W231" s="348"/>
      <c r="X231" s="272"/>
      <c r="Y231" s="272"/>
      <c r="Z231" s="272"/>
      <c r="AA231" s="272"/>
      <c r="AB231" s="272"/>
      <c r="AC231" s="272"/>
      <c r="AD231" s="272"/>
      <c r="AE231" s="272"/>
      <c r="AF231" s="272"/>
      <c r="AG231" s="272"/>
      <c r="AH231" s="272"/>
      <c r="AI231" s="272"/>
      <c r="AJ231" s="272"/>
      <c r="AK231" s="272"/>
      <c r="AL231" s="272"/>
      <c r="AM231" s="272"/>
      <c r="AN231" s="272"/>
      <c r="AO231" s="272"/>
      <c r="AP231" s="272"/>
      <c r="AQ231" s="272"/>
      <c r="AR231" s="272"/>
      <c r="AS231" s="272"/>
      <c r="AT231" s="272"/>
      <c r="AU231" s="272"/>
      <c r="AV231" s="272"/>
      <c r="AW231" s="272"/>
      <c r="AX231" s="272"/>
      <c r="AY231" s="272"/>
      <c r="AZ231" s="272"/>
      <c r="BA231" s="272"/>
      <c r="BB231" s="272"/>
    </row>
    <row r="232" spans="1:54" s="311" customFormat="1" ht="15">
      <c r="A232" s="348"/>
      <c r="B232" s="348"/>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272"/>
      <c r="Y232" s="272"/>
      <c r="Z232" s="272"/>
      <c r="AA232" s="272"/>
      <c r="AB232" s="272"/>
      <c r="AC232" s="272"/>
      <c r="AD232" s="272"/>
      <c r="AE232" s="272"/>
      <c r="AF232" s="272"/>
      <c r="AG232" s="272"/>
      <c r="AH232" s="272"/>
      <c r="AI232" s="272"/>
      <c r="AJ232" s="272"/>
      <c r="AK232" s="272"/>
      <c r="AL232" s="272"/>
      <c r="AM232" s="272"/>
      <c r="AN232" s="272"/>
      <c r="AO232" s="272"/>
      <c r="AP232" s="272"/>
      <c r="AQ232" s="272"/>
      <c r="AR232" s="272"/>
      <c r="AS232" s="272"/>
      <c r="AT232" s="272"/>
      <c r="AU232" s="272"/>
      <c r="AV232" s="272"/>
      <c r="AW232" s="272"/>
      <c r="AX232" s="272"/>
      <c r="AY232" s="272"/>
      <c r="AZ232" s="272"/>
      <c r="BA232" s="272"/>
      <c r="BB232" s="272"/>
    </row>
    <row r="233" spans="1:54" s="311" customFormat="1" ht="15">
      <c r="A233" s="348"/>
      <c r="B233" s="348"/>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272"/>
      <c r="Y233" s="272"/>
      <c r="Z233" s="272"/>
      <c r="AA233" s="272"/>
      <c r="AB233" s="272"/>
      <c r="AC233" s="272"/>
      <c r="AD233" s="272"/>
      <c r="AE233" s="272"/>
      <c r="AF233" s="272"/>
      <c r="AG233" s="272"/>
      <c r="AH233" s="272"/>
      <c r="AI233" s="272"/>
      <c r="AJ233" s="272"/>
      <c r="AK233" s="272"/>
      <c r="AL233" s="272"/>
      <c r="AM233" s="272"/>
      <c r="AN233" s="272"/>
      <c r="AO233" s="272"/>
      <c r="AP233" s="272"/>
      <c r="AQ233" s="272"/>
      <c r="AR233" s="272"/>
      <c r="AS233" s="272"/>
      <c r="AT233" s="272"/>
      <c r="AU233" s="272"/>
      <c r="AV233" s="272"/>
      <c r="AW233" s="272"/>
      <c r="AX233" s="272"/>
      <c r="AY233" s="272"/>
      <c r="AZ233" s="272"/>
      <c r="BA233" s="272"/>
      <c r="BB233" s="272"/>
    </row>
    <row r="234" spans="1:54" s="311" customFormat="1" ht="15">
      <c r="A234" s="348"/>
      <c r="B234" s="348"/>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272"/>
      <c r="Y234" s="272"/>
      <c r="Z234" s="272"/>
      <c r="AA234" s="272"/>
      <c r="AB234" s="272"/>
      <c r="AC234" s="272"/>
      <c r="AD234" s="272"/>
      <c r="AE234" s="272"/>
      <c r="AF234" s="272"/>
      <c r="AG234" s="272"/>
      <c r="AH234" s="272"/>
      <c r="AI234" s="272"/>
      <c r="AJ234" s="272"/>
      <c r="AK234" s="272"/>
      <c r="AL234" s="272"/>
      <c r="AM234" s="272"/>
      <c r="AN234" s="272"/>
      <c r="AO234" s="272"/>
      <c r="AP234" s="272"/>
      <c r="AQ234" s="272"/>
      <c r="AR234" s="272"/>
      <c r="AS234" s="272"/>
      <c r="AT234" s="272"/>
      <c r="AU234" s="272"/>
      <c r="AV234" s="272"/>
      <c r="AW234" s="272"/>
      <c r="AX234" s="272"/>
      <c r="AY234" s="272"/>
      <c r="AZ234" s="272"/>
      <c r="BA234" s="272"/>
      <c r="BB234" s="272"/>
    </row>
    <row r="235" spans="1:54" s="311" customFormat="1" ht="15">
      <c r="A235" s="348"/>
      <c r="B235" s="348"/>
      <c r="C235" s="348"/>
      <c r="D235" s="348"/>
      <c r="E235" s="348"/>
      <c r="F235" s="348"/>
      <c r="G235" s="348"/>
      <c r="H235" s="348"/>
      <c r="I235" s="348"/>
      <c r="J235" s="348"/>
      <c r="K235" s="348"/>
      <c r="L235" s="348"/>
      <c r="M235" s="348"/>
      <c r="N235" s="348"/>
      <c r="O235" s="348"/>
      <c r="P235" s="348"/>
      <c r="Q235" s="348"/>
      <c r="R235" s="348"/>
      <c r="S235" s="348"/>
      <c r="T235" s="348"/>
      <c r="U235" s="348"/>
      <c r="V235" s="348"/>
      <c r="W235" s="348"/>
      <c r="X235" s="272"/>
      <c r="Y235" s="272"/>
      <c r="Z235" s="272"/>
      <c r="AA235" s="272"/>
      <c r="AB235" s="272"/>
      <c r="AC235" s="272"/>
      <c r="AD235" s="272"/>
      <c r="AE235" s="272"/>
      <c r="AF235" s="272"/>
      <c r="AG235" s="272"/>
      <c r="AH235" s="272"/>
      <c r="AI235" s="272"/>
      <c r="AJ235" s="272"/>
      <c r="AK235" s="272"/>
      <c r="AL235" s="272"/>
      <c r="AM235" s="272"/>
      <c r="AN235" s="272"/>
      <c r="AO235" s="272"/>
      <c r="AP235" s="272"/>
      <c r="AQ235" s="272"/>
      <c r="AR235" s="272"/>
      <c r="AS235" s="272"/>
      <c r="AT235" s="272"/>
      <c r="AU235" s="272"/>
      <c r="AV235" s="272"/>
      <c r="AW235" s="272"/>
      <c r="AX235" s="272"/>
      <c r="AY235" s="272"/>
      <c r="AZ235" s="272"/>
      <c r="BA235" s="272"/>
      <c r="BB235" s="272"/>
    </row>
    <row r="236" spans="1:54" s="311" customFormat="1" ht="15">
      <c r="A236" s="348"/>
      <c r="B236" s="348"/>
      <c r="C236" s="348"/>
      <c r="D236" s="348"/>
      <c r="E236" s="348"/>
      <c r="F236" s="348"/>
      <c r="G236" s="348"/>
      <c r="H236" s="348"/>
      <c r="I236" s="348"/>
      <c r="J236" s="348"/>
      <c r="K236" s="348"/>
      <c r="L236" s="348"/>
      <c r="M236" s="348"/>
      <c r="N236" s="348"/>
      <c r="O236" s="348"/>
      <c r="P236" s="348"/>
      <c r="Q236" s="348"/>
      <c r="R236" s="348"/>
      <c r="S236" s="348"/>
      <c r="T236" s="348"/>
      <c r="U236" s="348"/>
      <c r="V236" s="348"/>
      <c r="W236" s="348"/>
      <c r="X236" s="272"/>
      <c r="Y236" s="272"/>
      <c r="Z236" s="272"/>
      <c r="AA236" s="272"/>
      <c r="AB236" s="272"/>
      <c r="AC236" s="272"/>
      <c r="AD236" s="272"/>
      <c r="AE236" s="272"/>
      <c r="AF236" s="272"/>
      <c r="AG236" s="272"/>
      <c r="AH236" s="272"/>
      <c r="AI236" s="272"/>
      <c r="AJ236" s="272"/>
      <c r="AK236" s="272"/>
      <c r="AL236" s="272"/>
      <c r="AM236" s="272"/>
      <c r="AN236" s="272"/>
      <c r="AO236" s="272"/>
      <c r="AP236" s="272"/>
      <c r="AQ236" s="272"/>
      <c r="AR236" s="272"/>
      <c r="AS236" s="272"/>
      <c r="AT236" s="272"/>
      <c r="AU236" s="272"/>
      <c r="AV236" s="272"/>
      <c r="AW236" s="272"/>
      <c r="AX236" s="272"/>
      <c r="AY236" s="272"/>
      <c r="AZ236" s="272"/>
      <c r="BA236" s="272"/>
      <c r="BB236" s="272"/>
    </row>
    <row r="237" spans="1:54" s="311" customFormat="1" ht="15">
      <c r="A237" s="348"/>
      <c r="B237" s="348"/>
      <c r="C237" s="348"/>
      <c r="D237" s="348"/>
      <c r="E237" s="348"/>
      <c r="F237" s="348"/>
      <c r="G237" s="348"/>
      <c r="H237" s="348"/>
      <c r="I237" s="348"/>
      <c r="J237" s="348"/>
      <c r="K237" s="348"/>
      <c r="L237" s="348"/>
      <c r="M237" s="348"/>
      <c r="N237" s="348"/>
      <c r="O237" s="348"/>
      <c r="P237" s="348"/>
      <c r="Q237" s="348"/>
      <c r="R237" s="348"/>
      <c r="S237" s="348"/>
      <c r="T237" s="348"/>
      <c r="U237" s="348"/>
      <c r="V237" s="348"/>
      <c r="W237" s="348"/>
      <c r="X237" s="272"/>
      <c r="Y237" s="272"/>
      <c r="Z237" s="272"/>
      <c r="AA237" s="272"/>
      <c r="AB237" s="272"/>
      <c r="AC237" s="272"/>
      <c r="AD237" s="272"/>
      <c r="AE237" s="272"/>
      <c r="AF237" s="272"/>
      <c r="AG237" s="272"/>
      <c r="AH237" s="272"/>
      <c r="AI237" s="272"/>
      <c r="AJ237" s="272"/>
      <c r="AK237" s="272"/>
      <c r="AL237" s="272"/>
      <c r="AM237" s="272"/>
      <c r="AN237" s="272"/>
      <c r="AO237" s="272"/>
      <c r="AP237" s="272"/>
      <c r="AQ237" s="272"/>
      <c r="AR237" s="272"/>
      <c r="AS237" s="272"/>
      <c r="AT237" s="272"/>
      <c r="AU237" s="272"/>
      <c r="AV237" s="272"/>
      <c r="AW237" s="272"/>
      <c r="AX237" s="272"/>
      <c r="AY237" s="272"/>
      <c r="AZ237" s="272"/>
      <c r="BA237" s="272"/>
      <c r="BB237" s="272"/>
    </row>
    <row r="238" spans="1:54" s="311" customFormat="1" ht="15">
      <c r="A238" s="348"/>
      <c r="B238" s="348"/>
      <c r="C238" s="348"/>
      <c r="D238" s="348"/>
      <c r="E238" s="348"/>
      <c r="F238" s="348"/>
      <c r="G238" s="348"/>
      <c r="H238" s="348"/>
      <c r="I238" s="348"/>
      <c r="J238" s="348"/>
      <c r="K238" s="348"/>
      <c r="L238" s="348"/>
      <c r="M238" s="348"/>
      <c r="N238" s="348"/>
      <c r="O238" s="348"/>
      <c r="P238" s="348"/>
      <c r="Q238" s="348"/>
      <c r="R238" s="348"/>
      <c r="S238" s="348"/>
      <c r="T238" s="348"/>
      <c r="U238" s="348"/>
      <c r="V238" s="348"/>
      <c r="W238" s="348"/>
      <c r="X238" s="272"/>
      <c r="Y238" s="272"/>
      <c r="Z238" s="272"/>
      <c r="AA238" s="272"/>
      <c r="AB238" s="272"/>
      <c r="AC238" s="272"/>
      <c r="AD238" s="272"/>
      <c r="AE238" s="272"/>
      <c r="AF238" s="272"/>
      <c r="AG238" s="272"/>
      <c r="AH238" s="272"/>
      <c r="AI238" s="272"/>
      <c r="AJ238" s="272"/>
      <c r="AK238" s="272"/>
      <c r="AL238" s="272"/>
      <c r="AM238" s="272"/>
      <c r="AN238" s="272"/>
      <c r="AO238" s="272"/>
      <c r="AP238" s="272"/>
      <c r="AQ238" s="272"/>
      <c r="AR238" s="272"/>
      <c r="AS238" s="272"/>
      <c r="AT238" s="272"/>
      <c r="AU238" s="272"/>
      <c r="AV238" s="272"/>
      <c r="AW238" s="272"/>
      <c r="AX238" s="272"/>
      <c r="AY238" s="272"/>
      <c r="AZ238" s="272"/>
      <c r="BA238" s="272"/>
      <c r="BB238" s="272"/>
    </row>
    <row r="239" spans="1:54" s="311" customFormat="1" ht="15">
      <c r="A239" s="348"/>
      <c r="B239" s="348"/>
      <c r="C239" s="348"/>
      <c r="D239" s="348"/>
      <c r="E239" s="348"/>
      <c r="F239" s="348"/>
      <c r="G239" s="348"/>
      <c r="H239" s="348"/>
      <c r="I239" s="348"/>
      <c r="J239" s="348"/>
      <c r="K239" s="348"/>
      <c r="L239" s="348"/>
      <c r="M239" s="348"/>
      <c r="N239" s="348"/>
      <c r="O239" s="348"/>
      <c r="P239" s="348"/>
      <c r="Q239" s="348"/>
      <c r="R239" s="348"/>
      <c r="S239" s="348"/>
      <c r="T239" s="348"/>
      <c r="U239" s="348"/>
      <c r="V239" s="348"/>
      <c r="W239" s="348"/>
      <c r="X239" s="272"/>
      <c r="Y239" s="272"/>
      <c r="Z239" s="272"/>
      <c r="AA239" s="272"/>
      <c r="AB239" s="272"/>
      <c r="AC239" s="272"/>
      <c r="AD239" s="272"/>
      <c r="AE239" s="272"/>
      <c r="AF239" s="272"/>
      <c r="AG239" s="272"/>
      <c r="AH239" s="272"/>
      <c r="AI239" s="272"/>
      <c r="AJ239" s="272"/>
      <c r="AK239" s="272"/>
      <c r="AL239" s="272"/>
      <c r="AM239" s="272"/>
      <c r="AN239" s="272"/>
      <c r="AO239" s="272"/>
      <c r="AP239" s="272"/>
      <c r="AQ239" s="272"/>
      <c r="AR239" s="272"/>
      <c r="AS239" s="272"/>
      <c r="AT239" s="272"/>
      <c r="AU239" s="272"/>
      <c r="AV239" s="272"/>
      <c r="AW239" s="272"/>
      <c r="AX239" s="272"/>
      <c r="AY239" s="272"/>
      <c r="AZ239" s="272"/>
      <c r="BA239" s="272"/>
      <c r="BB239" s="272"/>
    </row>
    <row r="240" spans="1:54" s="311" customFormat="1" ht="15">
      <c r="A240" s="348"/>
      <c r="B240" s="348"/>
      <c r="C240" s="348"/>
      <c r="D240" s="348"/>
      <c r="E240" s="348"/>
      <c r="F240" s="348"/>
      <c r="G240" s="348"/>
      <c r="H240" s="348"/>
      <c r="I240" s="348"/>
      <c r="J240" s="348"/>
      <c r="K240" s="348"/>
      <c r="L240" s="348"/>
      <c r="M240" s="348"/>
      <c r="N240" s="348"/>
      <c r="O240" s="348"/>
      <c r="P240" s="348"/>
      <c r="Q240" s="348"/>
      <c r="R240" s="348"/>
      <c r="S240" s="348"/>
      <c r="T240" s="348"/>
      <c r="U240" s="348"/>
      <c r="V240" s="348"/>
      <c r="W240" s="348"/>
      <c r="X240" s="272"/>
      <c r="Y240" s="272"/>
      <c r="Z240" s="272"/>
      <c r="AA240" s="272"/>
      <c r="AB240" s="272"/>
      <c r="AC240" s="272"/>
      <c r="AD240" s="272"/>
      <c r="AE240" s="272"/>
      <c r="AF240" s="272"/>
      <c r="AG240" s="272"/>
      <c r="AH240" s="272"/>
      <c r="AI240" s="272"/>
      <c r="AJ240" s="272"/>
      <c r="AK240" s="272"/>
      <c r="AL240" s="272"/>
      <c r="AM240" s="272"/>
      <c r="AN240" s="272"/>
      <c r="AO240" s="272"/>
      <c r="AP240" s="272"/>
      <c r="AQ240" s="272"/>
      <c r="AR240" s="272"/>
      <c r="AS240" s="272"/>
      <c r="AT240" s="272"/>
      <c r="AU240" s="272"/>
      <c r="AV240" s="272"/>
      <c r="AW240" s="272"/>
      <c r="AX240" s="272"/>
      <c r="AY240" s="272"/>
      <c r="AZ240" s="272"/>
      <c r="BA240" s="272"/>
      <c r="BB240" s="272"/>
    </row>
    <row r="241" spans="1:54" s="311" customFormat="1" ht="15">
      <c r="A241" s="348"/>
      <c r="B241" s="348"/>
      <c r="C241" s="348"/>
      <c r="D241" s="348"/>
      <c r="E241" s="348"/>
      <c r="F241" s="348"/>
      <c r="G241" s="348"/>
      <c r="H241" s="348"/>
      <c r="I241" s="348"/>
      <c r="J241" s="348"/>
      <c r="K241" s="348"/>
      <c r="L241" s="348"/>
      <c r="M241" s="348"/>
      <c r="N241" s="348"/>
      <c r="O241" s="348"/>
      <c r="P241" s="348"/>
      <c r="Q241" s="348"/>
      <c r="R241" s="348"/>
      <c r="S241" s="348"/>
      <c r="T241" s="348"/>
      <c r="U241" s="348"/>
      <c r="V241" s="348"/>
      <c r="W241" s="348"/>
      <c r="X241" s="272"/>
      <c r="Y241" s="272"/>
      <c r="Z241" s="272"/>
      <c r="AA241" s="272"/>
      <c r="AB241" s="272"/>
      <c r="AC241" s="272"/>
      <c r="AD241" s="272"/>
      <c r="AE241" s="272"/>
      <c r="AF241" s="272"/>
      <c r="AG241" s="272"/>
      <c r="AH241" s="272"/>
      <c r="AI241" s="272"/>
      <c r="AJ241" s="272"/>
      <c r="AK241" s="272"/>
      <c r="AL241" s="272"/>
      <c r="AM241" s="272"/>
      <c r="AN241" s="272"/>
      <c r="AO241" s="272"/>
      <c r="AP241" s="272"/>
      <c r="AQ241" s="272"/>
      <c r="AR241" s="272"/>
      <c r="AS241" s="272"/>
      <c r="AT241" s="272"/>
      <c r="AU241" s="272"/>
      <c r="AV241" s="272"/>
      <c r="AW241" s="272"/>
      <c r="AX241" s="272"/>
      <c r="AY241" s="272"/>
      <c r="AZ241" s="272"/>
      <c r="BA241" s="272"/>
      <c r="BB241" s="272"/>
    </row>
    <row r="242" spans="1:54" s="311" customFormat="1" ht="15">
      <c r="A242" s="348"/>
      <c r="B242" s="348"/>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272"/>
      <c r="Y242" s="272"/>
      <c r="Z242" s="272"/>
      <c r="AA242" s="272"/>
      <c r="AB242" s="272"/>
      <c r="AC242" s="272"/>
      <c r="AD242" s="272"/>
      <c r="AE242" s="272"/>
      <c r="AF242" s="272"/>
      <c r="AG242" s="272"/>
      <c r="AH242" s="272"/>
      <c r="AI242" s="272"/>
      <c r="AJ242" s="272"/>
      <c r="AK242" s="272"/>
      <c r="AL242" s="272"/>
      <c r="AM242" s="272"/>
      <c r="AN242" s="272"/>
      <c r="AO242" s="272"/>
      <c r="AP242" s="272"/>
      <c r="AQ242" s="272"/>
      <c r="AR242" s="272"/>
      <c r="AS242" s="272"/>
      <c r="AT242" s="272"/>
      <c r="AU242" s="272"/>
      <c r="AV242" s="272"/>
      <c r="AW242" s="272"/>
      <c r="AX242" s="272"/>
      <c r="AY242" s="272"/>
      <c r="AZ242" s="272"/>
      <c r="BA242" s="272"/>
      <c r="BB242" s="272"/>
    </row>
    <row r="243" spans="1:54" s="311" customFormat="1" ht="15">
      <c r="A243" s="348"/>
      <c r="B243" s="348"/>
      <c r="C243" s="348"/>
      <c r="D243" s="348"/>
      <c r="E243" s="348"/>
      <c r="F243" s="348"/>
      <c r="G243" s="348"/>
      <c r="H243" s="348"/>
      <c r="I243" s="348"/>
      <c r="J243" s="348"/>
      <c r="K243" s="348"/>
      <c r="L243" s="348"/>
      <c r="M243" s="348"/>
      <c r="N243" s="348"/>
      <c r="O243" s="348"/>
      <c r="P243" s="348"/>
      <c r="Q243" s="348"/>
      <c r="R243" s="348"/>
      <c r="S243" s="348"/>
      <c r="T243" s="348"/>
      <c r="U243" s="348"/>
      <c r="V243" s="348"/>
      <c r="W243" s="348"/>
      <c r="X243" s="272"/>
      <c r="Y243" s="272"/>
      <c r="Z243" s="272"/>
      <c r="AA243" s="272"/>
      <c r="AB243" s="272"/>
      <c r="AC243" s="272"/>
      <c r="AD243" s="272"/>
      <c r="AE243" s="272"/>
      <c r="AF243" s="272"/>
      <c r="AG243" s="272"/>
      <c r="AH243" s="272"/>
      <c r="AI243" s="272"/>
      <c r="AJ243" s="272"/>
      <c r="AK243" s="272"/>
      <c r="AL243" s="272"/>
      <c r="AM243" s="272"/>
      <c r="AN243" s="272"/>
      <c r="AO243" s="272"/>
      <c r="AP243" s="272"/>
      <c r="AQ243" s="272"/>
      <c r="AR243" s="272"/>
      <c r="AS243" s="272"/>
      <c r="AT243" s="272"/>
      <c r="AU243" s="272"/>
      <c r="AV243" s="272"/>
      <c r="AW243" s="272"/>
      <c r="AX243" s="272"/>
      <c r="AY243" s="272"/>
      <c r="AZ243" s="272"/>
      <c r="BA243" s="272"/>
      <c r="BB243" s="272"/>
    </row>
    <row r="244" spans="1:54" s="311" customFormat="1" ht="15">
      <c r="A244" s="348"/>
      <c r="B244" s="348"/>
      <c r="C244" s="348"/>
      <c r="D244" s="348"/>
      <c r="E244" s="348"/>
      <c r="F244" s="348"/>
      <c r="G244" s="348"/>
      <c r="H244" s="348"/>
      <c r="I244" s="348"/>
      <c r="J244" s="348"/>
      <c r="K244" s="348"/>
      <c r="L244" s="348"/>
      <c r="M244" s="348"/>
      <c r="N244" s="348"/>
      <c r="O244" s="348"/>
      <c r="P244" s="348"/>
      <c r="Q244" s="348"/>
      <c r="R244" s="348"/>
      <c r="S244" s="348"/>
      <c r="T244" s="348"/>
      <c r="U244" s="348"/>
      <c r="V244" s="348"/>
      <c r="W244" s="348"/>
      <c r="X244" s="272"/>
      <c r="Y244" s="272"/>
      <c r="Z244" s="272"/>
      <c r="AA244" s="272"/>
      <c r="AB244" s="272"/>
      <c r="AC244" s="272"/>
      <c r="AD244" s="272"/>
      <c r="AE244" s="272"/>
      <c r="AF244" s="272"/>
      <c r="AG244" s="272"/>
      <c r="AH244" s="272"/>
      <c r="AI244" s="272"/>
      <c r="AJ244" s="272"/>
      <c r="AK244" s="272"/>
      <c r="AL244" s="272"/>
      <c r="AM244" s="272"/>
      <c r="AN244" s="272"/>
      <c r="AO244" s="272"/>
      <c r="AP244" s="272"/>
      <c r="AQ244" s="272"/>
      <c r="AR244" s="272"/>
      <c r="AS244" s="272"/>
      <c r="AT244" s="272"/>
      <c r="AU244" s="272"/>
      <c r="AV244" s="272"/>
      <c r="AW244" s="272"/>
      <c r="AX244" s="272"/>
      <c r="AY244" s="272"/>
      <c r="AZ244" s="272"/>
      <c r="BA244" s="272"/>
      <c r="BB244" s="272"/>
    </row>
    <row r="245" spans="1:54" s="311" customFormat="1" ht="15">
      <c r="A245" s="348"/>
      <c r="B245" s="348"/>
      <c r="C245" s="348"/>
      <c r="D245" s="348"/>
      <c r="E245" s="348"/>
      <c r="F245" s="348"/>
      <c r="G245" s="348"/>
      <c r="H245" s="348"/>
      <c r="I245" s="348"/>
      <c r="J245" s="348"/>
      <c r="K245" s="348"/>
      <c r="L245" s="348"/>
      <c r="M245" s="348"/>
      <c r="N245" s="348"/>
      <c r="O245" s="348"/>
      <c r="P245" s="348"/>
      <c r="Q245" s="348"/>
      <c r="R245" s="348"/>
      <c r="S245" s="348"/>
      <c r="T245" s="348"/>
      <c r="U245" s="348"/>
      <c r="V245" s="348"/>
      <c r="W245" s="348"/>
      <c r="X245" s="272"/>
      <c r="Y245" s="272"/>
      <c r="Z245" s="272"/>
      <c r="AA245" s="272"/>
      <c r="AB245" s="272"/>
      <c r="AC245" s="272"/>
      <c r="AD245" s="272"/>
      <c r="AE245" s="272"/>
      <c r="AF245" s="272"/>
      <c r="AG245" s="272"/>
      <c r="AH245" s="272"/>
      <c r="AI245" s="272"/>
      <c r="AJ245" s="272"/>
      <c r="AK245" s="272"/>
      <c r="AL245" s="272"/>
      <c r="AM245" s="272"/>
      <c r="AN245" s="272"/>
      <c r="AO245" s="272"/>
      <c r="AP245" s="272"/>
      <c r="AQ245" s="272"/>
      <c r="AR245" s="272"/>
      <c r="AS245" s="272"/>
      <c r="AT245" s="272"/>
      <c r="AU245" s="272"/>
      <c r="AV245" s="272"/>
      <c r="AW245" s="272"/>
      <c r="AX245" s="272"/>
      <c r="AY245" s="272"/>
      <c r="AZ245" s="272"/>
      <c r="BA245" s="272"/>
      <c r="BB245" s="272"/>
    </row>
    <row r="246" spans="1:54" s="311" customFormat="1" ht="15">
      <c r="A246" s="348"/>
      <c r="B246" s="348"/>
      <c r="C246" s="348"/>
      <c r="D246" s="348"/>
      <c r="E246" s="348"/>
      <c r="F246" s="348"/>
      <c r="G246" s="348"/>
      <c r="H246" s="348"/>
      <c r="I246" s="348"/>
      <c r="J246" s="348"/>
      <c r="K246" s="348"/>
      <c r="L246" s="348"/>
      <c r="M246" s="348"/>
      <c r="N246" s="348"/>
      <c r="O246" s="348"/>
      <c r="P246" s="348"/>
      <c r="Q246" s="348"/>
      <c r="R246" s="348"/>
      <c r="S246" s="348"/>
      <c r="T246" s="348"/>
      <c r="U246" s="348"/>
      <c r="V246" s="348"/>
      <c r="W246" s="348"/>
      <c r="X246" s="272"/>
      <c r="Y246" s="272"/>
      <c r="Z246" s="272"/>
      <c r="AA246" s="272"/>
      <c r="AB246" s="272"/>
      <c r="AC246" s="272"/>
      <c r="AD246" s="272"/>
      <c r="AE246" s="272"/>
      <c r="AF246" s="272"/>
      <c r="AG246" s="272"/>
      <c r="AH246" s="272"/>
      <c r="AI246" s="272"/>
      <c r="AJ246" s="272"/>
      <c r="AK246" s="272"/>
      <c r="AL246" s="272"/>
      <c r="AM246" s="272"/>
      <c r="AN246" s="272"/>
      <c r="AO246" s="272"/>
      <c r="AP246" s="272"/>
      <c r="AQ246" s="272"/>
      <c r="AR246" s="272"/>
      <c r="AS246" s="272"/>
      <c r="AT246" s="272"/>
      <c r="AU246" s="272"/>
      <c r="AV246" s="272"/>
      <c r="AW246" s="272"/>
      <c r="AX246" s="272"/>
      <c r="AY246" s="272"/>
      <c r="AZ246" s="272"/>
      <c r="BA246" s="272"/>
      <c r="BB246" s="272"/>
    </row>
    <row r="247" spans="1:54" s="311" customFormat="1" ht="15">
      <c r="A247" s="348"/>
      <c r="B247" s="348"/>
      <c r="C247" s="348"/>
      <c r="D247" s="348"/>
      <c r="E247" s="348"/>
      <c r="F247" s="348"/>
      <c r="G247" s="348"/>
      <c r="H247" s="348"/>
      <c r="I247" s="348"/>
      <c r="J247" s="348"/>
      <c r="K247" s="348"/>
      <c r="L247" s="348"/>
      <c r="M247" s="348"/>
      <c r="N247" s="348"/>
      <c r="O247" s="348"/>
      <c r="P247" s="348"/>
      <c r="Q247" s="348"/>
      <c r="R247" s="348"/>
      <c r="S247" s="348"/>
      <c r="T247" s="348"/>
      <c r="U247" s="348"/>
      <c r="V247" s="348"/>
      <c r="W247" s="348"/>
      <c r="X247" s="272"/>
      <c r="Y247" s="272"/>
      <c r="Z247" s="272"/>
      <c r="AA247" s="272"/>
      <c r="AB247" s="272"/>
      <c r="AC247" s="272"/>
      <c r="AD247" s="272"/>
      <c r="AE247" s="272"/>
      <c r="AF247" s="272"/>
      <c r="AG247" s="272"/>
      <c r="AH247" s="272"/>
      <c r="AI247" s="272"/>
      <c r="AJ247" s="272"/>
      <c r="AK247" s="272"/>
      <c r="AL247" s="272"/>
      <c r="AM247" s="272"/>
      <c r="AN247" s="272"/>
      <c r="AO247" s="272"/>
      <c r="AP247" s="272"/>
      <c r="AQ247" s="272"/>
      <c r="AR247" s="272"/>
      <c r="AS247" s="272"/>
      <c r="AT247" s="272"/>
      <c r="AU247" s="272"/>
      <c r="AV247" s="272"/>
      <c r="AW247" s="272"/>
      <c r="AX247" s="272"/>
      <c r="AY247" s="272"/>
      <c r="AZ247" s="272"/>
      <c r="BA247" s="272"/>
      <c r="BB247" s="272"/>
    </row>
    <row r="248" spans="1:54" s="311" customFormat="1" ht="15">
      <c r="A248" s="348"/>
      <c r="B248" s="348"/>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272"/>
      <c r="Y248" s="272"/>
      <c r="Z248" s="272"/>
      <c r="AA248" s="272"/>
      <c r="AB248" s="272"/>
      <c r="AC248" s="272"/>
      <c r="AD248" s="272"/>
      <c r="AE248" s="272"/>
      <c r="AF248" s="272"/>
      <c r="AG248" s="272"/>
      <c r="AH248" s="272"/>
      <c r="AI248" s="272"/>
      <c r="AJ248" s="272"/>
      <c r="AK248" s="272"/>
      <c r="AL248" s="272"/>
      <c r="AM248" s="272"/>
      <c r="AN248" s="272"/>
      <c r="AO248" s="272"/>
      <c r="AP248" s="272"/>
      <c r="AQ248" s="272"/>
      <c r="AR248" s="272"/>
      <c r="AS248" s="272"/>
      <c r="AT248" s="272"/>
      <c r="AU248" s="272"/>
      <c r="AV248" s="272"/>
      <c r="AW248" s="272"/>
      <c r="AX248" s="272"/>
      <c r="AY248" s="272"/>
      <c r="AZ248" s="272"/>
      <c r="BA248" s="272"/>
      <c r="BB248" s="272"/>
    </row>
    <row r="249" spans="1:54" s="311" customFormat="1" ht="15">
      <c r="A249" s="348"/>
      <c r="B249" s="348"/>
      <c r="C249" s="348"/>
      <c r="D249" s="348"/>
      <c r="E249" s="348"/>
      <c r="F249" s="348"/>
      <c r="G249" s="348"/>
      <c r="H249" s="348"/>
      <c r="I249" s="348"/>
      <c r="J249" s="348"/>
      <c r="K249" s="348"/>
      <c r="L249" s="348"/>
      <c r="M249" s="348"/>
      <c r="N249" s="348"/>
      <c r="O249" s="348"/>
      <c r="P249" s="348"/>
      <c r="Q249" s="348"/>
      <c r="R249" s="348"/>
      <c r="S249" s="348"/>
      <c r="T249" s="348"/>
      <c r="U249" s="348"/>
      <c r="V249" s="348"/>
      <c r="W249" s="348"/>
      <c r="X249" s="272"/>
      <c r="Y249" s="272"/>
      <c r="Z249" s="272"/>
      <c r="AA249" s="272"/>
      <c r="AB249" s="272"/>
      <c r="AC249" s="272"/>
      <c r="AD249" s="272"/>
      <c r="AE249" s="272"/>
      <c r="AF249" s="272"/>
      <c r="AG249" s="272"/>
      <c r="AH249" s="272"/>
      <c r="AI249" s="272"/>
      <c r="AJ249" s="272"/>
      <c r="AK249" s="272"/>
      <c r="AL249" s="272"/>
      <c r="AM249" s="272"/>
      <c r="AN249" s="272"/>
      <c r="AO249" s="272"/>
      <c r="AP249" s="272"/>
      <c r="AQ249" s="272"/>
      <c r="AR249" s="272"/>
      <c r="AS249" s="272"/>
      <c r="AT249" s="272"/>
      <c r="AU249" s="272"/>
      <c r="AV249" s="272"/>
      <c r="AW249" s="272"/>
      <c r="AX249" s="272"/>
      <c r="AY249" s="272"/>
      <c r="AZ249" s="272"/>
      <c r="BA249" s="272"/>
      <c r="BB249" s="272"/>
    </row>
    <row r="250" spans="1:54" s="311" customFormat="1" ht="15">
      <c r="A250" s="348"/>
      <c r="B250" s="348"/>
      <c r="C250" s="348"/>
      <c r="D250" s="348"/>
      <c r="E250" s="348"/>
      <c r="F250" s="348"/>
      <c r="G250" s="348"/>
      <c r="H250" s="348"/>
      <c r="I250" s="348"/>
      <c r="J250" s="348"/>
      <c r="K250" s="348"/>
      <c r="L250" s="348"/>
      <c r="M250" s="348"/>
      <c r="N250" s="348"/>
      <c r="O250" s="348"/>
      <c r="P250" s="348"/>
      <c r="Q250" s="348"/>
      <c r="R250" s="348"/>
      <c r="S250" s="348"/>
      <c r="T250" s="348"/>
      <c r="U250" s="348"/>
      <c r="V250" s="348"/>
      <c r="W250" s="348"/>
      <c r="X250" s="272"/>
      <c r="Y250" s="272"/>
      <c r="Z250" s="272"/>
      <c r="AA250" s="272"/>
      <c r="AB250" s="272"/>
      <c r="AC250" s="272"/>
      <c r="AD250" s="272"/>
      <c r="AE250" s="272"/>
      <c r="AF250" s="272"/>
      <c r="AG250" s="272"/>
      <c r="AH250" s="272"/>
      <c r="AI250" s="272"/>
      <c r="AJ250" s="272"/>
      <c r="AK250" s="272"/>
      <c r="AL250" s="272"/>
      <c r="AM250" s="272"/>
      <c r="AN250" s="272"/>
      <c r="AO250" s="272"/>
      <c r="AP250" s="272"/>
      <c r="AQ250" s="272"/>
      <c r="AR250" s="272"/>
      <c r="AS250" s="272"/>
      <c r="AT250" s="272"/>
      <c r="AU250" s="272"/>
      <c r="AV250" s="272"/>
      <c r="AW250" s="272"/>
      <c r="AX250" s="272"/>
      <c r="AY250" s="272"/>
      <c r="AZ250" s="272"/>
      <c r="BA250" s="272"/>
      <c r="BB250" s="272"/>
    </row>
    <row r="251" spans="1:54" s="311" customFormat="1" ht="15">
      <c r="A251" s="348"/>
      <c r="B251" s="348"/>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272"/>
      <c r="Y251" s="272"/>
      <c r="Z251" s="272"/>
      <c r="AA251" s="272"/>
      <c r="AB251" s="272"/>
      <c r="AC251" s="272"/>
      <c r="AD251" s="272"/>
      <c r="AE251" s="272"/>
      <c r="AF251" s="272"/>
      <c r="AG251" s="272"/>
      <c r="AH251" s="272"/>
      <c r="AI251" s="272"/>
      <c r="AJ251" s="272"/>
      <c r="AK251" s="272"/>
      <c r="AL251" s="272"/>
      <c r="AM251" s="272"/>
      <c r="AN251" s="272"/>
      <c r="AO251" s="272"/>
      <c r="AP251" s="272"/>
      <c r="AQ251" s="272"/>
      <c r="AR251" s="272"/>
      <c r="AS251" s="272"/>
      <c r="AT251" s="272"/>
      <c r="AU251" s="272"/>
      <c r="AV251" s="272"/>
      <c r="AW251" s="272"/>
      <c r="AX251" s="272"/>
      <c r="AY251" s="272"/>
      <c r="AZ251" s="272"/>
      <c r="BA251" s="272"/>
      <c r="BB251" s="272"/>
    </row>
    <row r="252" spans="1:54" s="311" customFormat="1" ht="15">
      <c r="A252" s="348"/>
      <c r="B252" s="348"/>
      <c r="C252" s="348"/>
      <c r="D252" s="348"/>
      <c r="E252" s="348"/>
      <c r="F252" s="348"/>
      <c r="G252" s="348"/>
      <c r="H252" s="348"/>
      <c r="I252" s="348"/>
      <c r="J252" s="348"/>
      <c r="K252" s="348"/>
      <c r="L252" s="348"/>
      <c r="M252" s="348"/>
      <c r="N252" s="348"/>
      <c r="O252" s="348"/>
      <c r="P252" s="348"/>
      <c r="Q252" s="348"/>
      <c r="R252" s="348"/>
      <c r="S252" s="348"/>
      <c r="T252" s="348"/>
      <c r="U252" s="348"/>
      <c r="V252" s="348"/>
      <c r="W252" s="348"/>
      <c r="X252" s="272"/>
      <c r="Y252" s="272"/>
      <c r="Z252" s="272"/>
      <c r="AA252" s="272"/>
      <c r="AB252" s="272"/>
      <c r="AC252" s="272"/>
      <c r="AD252" s="272"/>
      <c r="AE252" s="272"/>
      <c r="AF252" s="272"/>
      <c r="AG252" s="272"/>
      <c r="AH252" s="272"/>
      <c r="AI252" s="272"/>
      <c r="AJ252" s="272"/>
      <c r="AK252" s="272"/>
      <c r="AL252" s="272"/>
      <c r="AM252" s="272"/>
      <c r="AN252" s="272"/>
      <c r="AO252" s="272"/>
      <c r="AP252" s="272"/>
      <c r="AQ252" s="272"/>
      <c r="AR252" s="272"/>
      <c r="AS252" s="272"/>
      <c r="AT252" s="272"/>
      <c r="AU252" s="272"/>
      <c r="AV252" s="272"/>
      <c r="AW252" s="272"/>
      <c r="AX252" s="272"/>
      <c r="AY252" s="272"/>
      <c r="AZ252" s="272"/>
      <c r="BA252" s="272"/>
      <c r="BB252" s="272"/>
    </row>
    <row r="253" spans="1:54" s="311" customFormat="1" ht="15">
      <c r="A253" s="348"/>
      <c r="B253" s="348"/>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272"/>
      <c r="Y253" s="272"/>
      <c r="Z253" s="272"/>
      <c r="AA253" s="272"/>
      <c r="AB253" s="272"/>
      <c r="AC253" s="272"/>
      <c r="AD253" s="272"/>
      <c r="AE253" s="272"/>
      <c r="AF253" s="272"/>
      <c r="AG253" s="272"/>
      <c r="AH253" s="272"/>
      <c r="AI253" s="272"/>
      <c r="AJ253" s="272"/>
      <c r="AK253" s="272"/>
      <c r="AL253" s="272"/>
      <c r="AM253" s="272"/>
      <c r="AN253" s="272"/>
      <c r="AO253" s="272"/>
      <c r="AP253" s="272"/>
      <c r="AQ253" s="272"/>
      <c r="AR253" s="272"/>
      <c r="AS253" s="272"/>
      <c r="AT253" s="272"/>
      <c r="AU253" s="272"/>
      <c r="AV253" s="272"/>
      <c r="AW253" s="272"/>
      <c r="AX253" s="272"/>
      <c r="AY253" s="272"/>
      <c r="AZ253" s="272"/>
      <c r="BA253" s="272"/>
      <c r="BB253" s="272"/>
    </row>
    <row r="254" spans="1:54" s="311" customFormat="1" ht="15">
      <c r="A254" s="348"/>
      <c r="B254" s="348"/>
      <c r="C254" s="348"/>
      <c r="D254" s="348"/>
      <c r="E254" s="348"/>
      <c r="F254" s="348"/>
      <c r="G254" s="348"/>
      <c r="H254" s="348"/>
      <c r="I254" s="348"/>
      <c r="J254" s="348"/>
      <c r="K254" s="348"/>
      <c r="L254" s="348"/>
      <c r="M254" s="348"/>
      <c r="N254" s="348"/>
      <c r="O254" s="348"/>
      <c r="P254" s="348"/>
      <c r="Q254" s="348"/>
      <c r="R254" s="348"/>
      <c r="S254" s="348"/>
      <c r="T254" s="348"/>
      <c r="U254" s="348"/>
      <c r="V254" s="348"/>
      <c r="W254" s="348"/>
      <c r="X254" s="272"/>
      <c r="Y254" s="272"/>
      <c r="Z254" s="272"/>
      <c r="AA254" s="272"/>
      <c r="AB254" s="272"/>
      <c r="AC254" s="272"/>
      <c r="AD254" s="272"/>
      <c r="AE254" s="272"/>
      <c r="AF254" s="272"/>
      <c r="AG254" s="272"/>
      <c r="AH254" s="272"/>
      <c r="AI254" s="272"/>
      <c r="AJ254" s="272"/>
      <c r="AK254" s="272"/>
      <c r="AL254" s="272"/>
      <c r="AM254" s="272"/>
      <c r="AN254" s="272"/>
      <c r="AO254" s="272"/>
      <c r="AP254" s="272"/>
      <c r="AQ254" s="272"/>
      <c r="AR254" s="272"/>
      <c r="AS254" s="272"/>
      <c r="AT254" s="272"/>
      <c r="AU254" s="272"/>
      <c r="AV254" s="272"/>
      <c r="AW254" s="272"/>
      <c r="AX254" s="272"/>
      <c r="AY254" s="272"/>
      <c r="AZ254" s="272"/>
      <c r="BA254" s="272"/>
      <c r="BB254" s="272"/>
    </row>
    <row r="255" spans="1:54" s="311" customFormat="1" ht="15">
      <c r="A255" s="348"/>
      <c r="B255" s="348"/>
      <c r="C255" s="348"/>
      <c r="D255" s="348"/>
      <c r="E255" s="348"/>
      <c r="F255" s="348"/>
      <c r="G255" s="348"/>
      <c r="H255" s="348"/>
      <c r="I255" s="348"/>
      <c r="J255" s="348"/>
      <c r="K255" s="348"/>
      <c r="L255" s="348"/>
      <c r="M255" s="348"/>
      <c r="N255" s="348"/>
      <c r="O255" s="348"/>
      <c r="P255" s="348"/>
      <c r="Q255" s="348"/>
      <c r="R255" s="348"/>
      <c r="S255" s="348"/>
      <c r="T255" s="348"/>
      <c r="U255" s="348"/>
      <c r="V255" s="348"/>
      <c r="W255" s="348"/>
      <c r="X255" s="272"/>
      <c r="Y255" s="272"/>
      <c r="Z255" s="272"/>
      <c r="AA255" s="272"/>
      <c r="AB255" s="272"/>
      <c r="AC255" s="272"/>
      <c r="AD255" s="272"/>
      <c r="AE255" s="272"/>
      <c r="AF255" s="272"/>
      <c r="AG255" s="272"/>
      <c r="AH255" s="272"/>
      <c r="AI255" s="272"/>
      <c r="AJ255" s="272"/>
      <c r="AK255" s="272"/>
      <c r="AL255" s="272"/>
      <c r="AM255" s="272"/>
      <c r="AN255" s="272"/>
      <c r="AO255" s="272"/>
      <c r="AP255" s="272"/>
      <c r="AQ255" s="272"/>
      <c r="AR255" s="272"/>
      <c r="AS255" s="272"/>
      <c r="AT255" s="272"/>
      <c r="AU255" s="272"/>
      <c r="AV255" s="272"/>
      <c r="AW255" s="272"/>
      <c r="AX255" s="272"/>
      <c r="AY255" s="272"/>
      <c r="AZ255" s="272"/>
      <c r="BA255" s="272"/>
      <c r="BB255" s="272"/>
    </row>
    <row r="256" spans="1:54" s="311" customFormat="1" ht="15">
      <c r="A256" s="348"/>
      <c r="B256" s="348"/>
      <c r="C256" s="348"/>
      <c r="D256" s="348"/>
      <c r="E256" s="348"/>
      <c r="F256" s="348"/>
      <c r="G256" s="348"/>
      <c r="H256" s="348"/>
      <c r="I256" s="348"/>
      <c r="J256" s="348"/>
      <c r="K256" s="348"/>
      <c r="L256" s="348"/>
      <c r="M256" s="348"/>
      <c r="N256" s="348"/>
      <c r="O256" s="348"/>
      <c r="P256" s="348"/>
      <c r="Q256" s="348"/>
      <c r="R256" s="348"/>
      <c r="S256" s="348"/>
      <c r="T256" s="348"/>
      <c r="U256" s="348"/>
      <c r="V256" s="348"/>
      <c r="W256" s="348"/>
      <c r="X256" s="272"/>
      <c r="Y256" s="272"/>
      <c r="Z256" s="272"/>
      <c r="AA256" s="272"/>
      <c r="AB256" s="272"/>
      <c r="AC256" s="272"/>
      <c r="AD256" s="272"/>
      <c r="AE256" s="272"/>
      <c r="AF256" s="272"/>
      <c r="AG256" s="272"/>
      <c r="AH256" s="272"/>
      <c r="AI256" s="272"/>
      <c r="AJ256" s="272"/>
      <c r="AK256" s="272"/>
      <c r="AL256" s="272"/>
      <c r="AM256" s="272"/>
      <c r="AN256" s="272"/>
      <c r="AO256" s="272"/>
      <c r="AP256" s="272"/>
      <c r="AQ256" s="272"/>
      <c r="AR256" s="272"/>
      <c r="AS256" s="272"/>
      <c r="AT256" s="272"/>
      <c r="AU256" s="272"/>
      <c r="AV256" s="272"/>
      <c r="AW256" s="272"/>
      <c r="AX256" s="272"/>
      <c r="AY256" s="272"/>
      <c r="AZ256" s="272"/>
      <c r="BA256" s="272"/>
      <c r="BB256" s="272"/>
    </row>
    <row r="257" spans="1:54" s="311" customFormat="1" ht="15">
      <c r="A257" s="348"/>
      <c r="B257" s="348"/>
      <c r="C257" s="348"/>
      <c r="D257" s="348"/>
      <c r="E257" s="348"/>
      <c r="F257" s="348"/>
      <c r="G257" s="348"/>
      <c r="H257" s="348"/>
      <c r="I257" s="348"/>
      <c r="J257" s="348"/>
      <c r="K257" s="348"/>
      <c r="L257" s="348"/>
      <c r="M257" s="348"/>
      <c r="N257" s="348"/>
      <c r="O257" s="348"/>
      <c r="P257" s="348"/>
      <c r="Q257" s="348"/>
      <c r="R257" s="348"/>
      <c r="S257" s="348"/>
      <c r="T257" s="348"/>
      <c r="U257" s="348"/>
      <c r="V257" s="348"/>
      <c r="W257" s="348"/>
      <c r="X257" s="272"/>
      <c r="Y257" s="272"/>
      <c r="Z257" s="272"/>
      <c r="AA257" s="272"/>
      <c r="AB257" s="272"/>
      <c r="AC257" s="272"/>
      <c r="AD257" s="272"/>
      <c r="AE257" s="272"/>
      <c r="AF257" s="272"/>
      <c r="AG257" s="272"/>
      <c r="AH257" s="272"/>
      <c r="AI257" s="272"/>
      <c r="AJ257" s="272"/>
      <c r="AK257" s="272"/>
      <c r="AL257" s="272"/>
      <c r="AM257" s="272"/>
      <c r="AN257" s="272"/>
      <c r="AO257" s="272"/>
      <c r="AP257" s="272"/>
      <c r="AQ257" s="272"/>
      <c r="AR257" s="272"/>
      <c r="AS257" s="272"/>
      <c r="AT257" s="272"/>
      <c r="AU257" s="272"/>
      <c r="AV257" s="272"/>
      <c r="AW257" s="272"/>
      <c r="AX257" s="272"/>
      <c r="AY257" s="272"/>
      <c r="AZ257" s="272"/>
      <c r="BA257" s="272"/>
      <c r="BB257" s="272"/>
    </row>
    <row r="258" spans="1:54" s="311" customFormat="1" ht="15">
      <c r="A258" s="348"/>
      <c r="B258" s="348"/>
      <c r="C258" s="348"/>
      <c r="D258" s="348"/>
      <c r="E258" s="348"/>
      <c r="F258" s="348"/>
      <c r="G258" s="348"/>
      <c r="H258" s="348"/>
      <c r="I258" s="348"/>
      <c r="J258" s="348"/>
      <c r="K258" s="348"/>
      <c r="L258" s="348"/>
      <c r="M258" s="348"/>
      <c r="N258" s="348"/>
      <c r="O258" s="348"/>
      <c r="P258" s="348"/>
      <c r="Q258" s="348"/>
      <c r="R258" s="348"/>
      <c r="S258" s="348"/>
      <c r="T258" s="348"/>
      <c r="U258" s="348"/>
      <c r="V258" s="348"/>
      <c r="W258" s="348"/>
      <c r="X258" s="272"/>
      <c r="Y258" s="272"/>
      <c r="Z258" s="272"/>
      <c r="AA258" s="272"/>
      <c r="AB258" s="272"/>
      <c r="AC258" s="272"/>
      <c r="AD258" s="272"/>
      <c r="AE258" s="272"/>
      <c r="AF258" s="272"/>
      <c r="AG258" s="272"/>
      <c r="AH258" s="272"/>
      <c r="AI258" s="272"/>
      <c r="AJ258" s="272"/>
      <c r="AK258" s="272"/>
      <c r="AL258" s="272"/>
      <c r="AM258" s="272"/>
      <c r="AN258" s="272"/>
      <c r="AO258" s="272"/>
      <c r="AP258" s="272"/>
      <c r="AQ258" s="272"/>
      <c r="AR258" s="272"/>
      <c r="AS258" s="272"/>
      <c r="AT258" s="272"/>
      <c r="AU258" s="272"/>
      <c r="AV258" s="272"/>
      <c r="AW258" s="272"/>
      <c r="AX258" s="272"/>
      <c r="AY258" s="272"/>
      <c r="AZ258" s="272"/>
      <c r="BA258" s="272"/>
      <c r="BB258" s="272"/>
    </row>
    <row r="259" spans="1:54" s="311" customFormat="1" ht="15">
      <c r="A259" s="348"/>
      <c r="B259" s="348"/>
      <c r="C259" s="348"/>
      <c r="D259" s="348"/>
      <c r="E259" s="348"/>
      <c r="F259" s="348"/>
      <c r="G259" s="348"/>
      <c r="H259" s="348"/>
      <c r="I259" s="348"/>
      <c r="J259" s="348"/>
      <c r="K259" s="348"/>
      <c r="L259" s="348"/>
      <c r="M259" s="348"/>
      <c r="N259" s="348"/>
      <c r="O259" s="348"/>
      <c r="P259" s="348"/>
      <c r="Q259" s="348"/>
      <c r="R259" s="348"/>
      <c r="S259" s="348"/>
      <c r="T259" s="348"/>
      <c r="U259" s="348"/>
      <c r="V259" s="348"/>
      <c r="W259" s="348"/>
      <c r="X259" s="272"/>
      <c r="Y259" s="272"/>
      <c r="Z259" s="272"/>
      <c r="AA259" s="272"/>
      <c r="AB259" s="272"/>
      <c r="AC259" s="272"/>
      <c r="AD259" s="272"/>
      <c r="AE259" s="272"/>
      <c r="AF259" s="272"/>
      <c r="AG259" s="272"/>
      <c r="AH259" s="272"/>
      <c r="AI259" s="272"/>
      <c r="AJ259" s="272"/>
      <c r="AK259" s="272"/>
      <c r="AL259" s="272"/>
      <c r="AM259" s="272"/>
      <c r="AN259" s="272"/>
      <c r="AO259" s="272"/>
      <c r="AP259" s="272"/>
      <c r="AQ259" s="272"/>
      <c r="AR259" s="272"/>
      <c r="AS259" s="272"/>
      <c r="AT259" s="272"/>
      <c r="AU259" s="272"/>
      <c r="AV259" s="272"/>
      <c r="AW259" s="272"/>
      <c r="AX259" s="272"/>
      <c r="AY259" s="272"/>
      <c r="AZ259" s="272"/>
      <c r="BA259" s="272"/>
      <c r="BB259" s="272"/>
    </row>
    <row r="260" spans="1:54" s="311" customFormat="1" ht="15">
      <c r="A260" s="348"/>
      <c r="B260" s="348"/>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272"/>
      <c r="Y260" s="272"/>
      <c r="Z260" s="272"/>
      <c r="AA260" s="272"/>
      <c r="AB260" s="272"/>
      <c r="AC260" s="272"/>
      <c r="AD260" s="272"/>
      <c r="AE260" s="272"/>
      <c r="AF260" s="272"/>
      <c r="AG260" s="272"/>
      <c r="AH260" s="272"/>
      <c r="AI260" s="272"/>
      <c r="AJ260" s="272"/>
      <c r="AK260" s="272"/>
      <c r="AL260" s="272"/>
      <c r="AM260" s="272"/>
      <c r="AN260" s="272"/>
      <c r="AO260" s="272"/>
      <c r="AP260" s="272"/>
      <c r="AQ260" s="272"/>
      <c r="AR260" s="272"/>
      <c r="AS260" s="272"/>
      <c r="AT260" s="272"/>
      <c r="AU260" s="272"/>
      <c r="AV260" s="272"/>
      <c r="AW260" s="272"/>
      <c r="AX260" s="272"/>
      <c r="AY260" s="272"/>
      <c r="AZ260" s="272"/>
      <c r="BA260" s="272"/>
      <c r="BB260" s="272"/>
    </row>
    <row r="261" spans="1:54" s="311" customFormat="1" ht="15">
      <c r="A261" s="348"/>
      <c r="B261" s="348"/>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272"/>
      <c r="Y261" s="272"/>
      <c r="Z261" s="272"/>
      <c r="AA261" s="272"/>
      <c r="AB261" s="272"/>
      <c r="AC261" s="272"/>
      <c r="AD261" s="272"/>
      <c r="AE261" s="272"/>
      <c r="AF261" s="272"/>
      <c r="AG261" s="272"/>
      <c r="AH261" s="272"/>
      <c r="AI261" s="272"/>
      <c r="AJ261" s="272"/>
      <c r="AK261" s="272"/>
      <c r="AL261" s="272"/>
      <c r="AM261" s="272"/>
      <c r="AN261" s="272"/>
      <c r="AO261" s="272"/>
      <c r="AP261" s="272"/>
      <c r="AQ261" s="272"/>
      <c r="AR261" s="272"/>
      <c r="AS261" s="272"/>
      <c r="AT261" s="272"/>
      <c r="AU261" s="272"/>
      <c r="AV261" s="272"/>
      <c r="AW261" s="272"/>
      <c r="AX261" s="272"/>
      <c r="AY261" s="272"/>
      <c r="AZ261" s="272"/>
      <c r="BA261" s="272"/>
      <c r="BB261" s="272"/>
    </row>
    <row r="262" spans="1:54" s="311" customFormat="1" ht="15">
      <c r="A262" s="348"/>
      <c r="B262" s="348"/>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272"/>
      <c r="Y262" s="272"/>
      <c r="Z262" s="272"/>
      <c r="AA262" s="272"/>
      <c r="AB262" s="272"/>
      <c r="AC262" s="272"/>
      <c r="AD262" s="272"/>
      <c r="AE262" s="272"/>
      <c r="AF262" s="272"/>
      <c r="AG262" s="272"/>
      <c r="AH262" s="272"/>
      <c r="AI262" s="272"/>
      <c r="AJ262" s="272"/>
      <c r="AK262" s="272"/>
      <c r="AL262" s="272"/>
      <c r="AM262" s="272"/>
      <c r="AN262" s="272"/>
      <c r="AO262" s="272"/>
      <c r="AP262" s="272"/>
      <c r="AQ262" s="272"/>
      <c r="AR262" s="272"/>
      <c r="AS262" s="272"/>
      <c r="AT262" s="272"/>
      <c r="AU262" s="272"/>
      <c r="AV262" s="272"/>
      <c r="AW262" s="272"/>
      <c r="AX262" s="272"/>
      <c r="AY262" s="272"/>
      <c r="AZ262" s="272"/>
      <c r="BA262" s="272"/>
      <c r="BB262" s="272"/>
    </row>
    <row r="263" spans="1:54" ht="15.75" customHeight="1">
      <c r="A263" s="348"/>
      <c r="B263" s="348"/>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272"/>
      <c r="Y263" s="272"/>
      <c r="Z263" s="272"/>
      <c r="AA263" s="272"/>
      <c r="AB263" s="272"/>
      <c r="AC263" s="272"/>
      <c r="AD263" s="272"/>
      <c r="AE263" s="272"/>
      <c r="AF263" s="272"/>
      <c r="AG263" s="272"/>
      <c r="AH263" s="272"/>
      <c r="AI263" s="272"/>
      <c r="AJ263" s="272"/>
      <c r="AK263" s="272"/>
      <c r="AL263" s="272"/>
      <c r="AM263" s="272"/>
      <c r="AN263" s="272"/>
      <c r="AO263" s="272"/>
      <c r="AP263" s="272"/>
      <c r="AQ263" s="272"/>
      <c r="AR263" s="272"/>
      <c r="AS263" s="272"/>
      <c r="AT263" s="272"/>
      <c r="AU263" s="272"/>
      <c r="AV263" s="272"/>
      <c r="AW263" s="272"/>
      <c r="AX263" s="272"/>
      <c r="AY263" s="272"/>
      <c r="AZ263" s="272"/>
      <c r="BA263" s="272"/>
      <c r="BB263" s="272"/>
    </row>
    <row r="264" spans="1:54" ht="15.75" customHeight="1">
      <c r="A264" s="348"/>
      <c r="B264" s="348"/>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272"/>
      <c r="Y264" s="272"/>
      <c r="Z264" s="272"/>
      <c r="AA264" s="272"/>
      <c r="AB264" s="272"/>
      <c r="AC264" s="272"/>
      <c r="AD264" s="272"/>
      <c r="AE264" s="272"/>
      <c r="AF264" s="272"/>
      <c r="AG264" s="272"/>
      <c r="AH264" s="272"/>
      <c r="AI264" s="272"/>
      <c r="AJ264" s="272"/>
      <c r="AK264" s="272"/>
      <c r="AL264" s="272"/>
      <c r="AM264" s="272"/>
      <c r="AN264" s="272"/>
      <c r="AO264" s="272"/>
      <c r="AP264" s="272"/>
      <c r="AQ264" s="272"/>
      <c r="AR264" s="272"/>
      <c r="AS264" s="272"/>
      <c r="AT264" s="272"/>
      <c r="AU264" s="272"/>
      <c r="AV264" s="272"/>
      <c r="AW264" s="272"/>
      <c r="AX264" s="272"/>
      <c r="AY264" s="272"/>
      <c r="AZ264" s="272"/>
      <c r="BA264" s="272"/>
      <c r="BB264" s="272"/>
    </row>
    <row r="265" spans="1:54" ht="15.75" customHeight="1">
      <c r="A265" s="348"/>
      <c r="B265" s="348"/>
      <c r="C265" s="348"/>
      <c r="D265" s="348"/>
      <c r="E265" s="348"/>
      <c r="F265" s="348"/>
      <c r="G265" s="348"/>
      <c r="H265" s="348"/>
      <c r="I265" s="348"/>
      <c r="J265" s="348"/>
      <c r="K265" s="348"/>
      <c r="L265" s="348"/>
      <c r="M265" s="348"/>
      <c r="N265" s="348"/>
      <c r="O265" s="348"/>
      <c r="P265" s="348"/>
      <c r="Q265" s="348"/>
      <c r="R265" s="348"/>
      <c r="S265" s="348"/>
      <c r="T265" s="348"/>
      <c r="U265" s="348"/>
      <c r="V265" s="348"/>
      <c r="W265" s="348"/>
      <c r="X265" s="272"/>
      <c r="Y265" s="272"/>
      <c r="Z265" s="272"/>
      <c r="AA265" s="272"/>
      <c r="AB265" s="272"/>
      <c r="AC265" s="272"/>
      <c r="AD265" s="272"/>
      <c r="AE265" s="272"/>
      <c r="AF265" s="272"/>
      <c r="AG265" s="272"/>
      <c r="AH265" s="272"/>
      <c r="AI265" s="272"/>
      <c r="AJ265" s="272"/>
      <c r="AK265" s="272"/>
      <c r="AL265" s="272"/>
      <c r="AM265" s="272"/>
      <c r="AN265" s="272"/>
      <c r="AO265" s="272"/>
      <c r="AP265" s="272"/>
      <c r="AQ265" s="272"/>
      <c r="AR265" s="272"/>
      <c r="AS265" s="272"/>
      <c r="AT265" s="272"/>
      <c r="AU265" s="272"/>
      <c r="AV265" s="272"/>
      <c r="AW265" s="272"/>
      <c r="AX265" s="272"/>
      <c r="AY265" s="272"/>
      <c r="AZ265" s="272"/>
      <c r="BA265" s="272"/>
      <c r="BB265" s="272"/>
    </row>
    <row r="266" spans="1:54" ht="15.75" customHeight="1">
      <c r="A266" s="348"/>
      <c r="B266" s="348"/>
      <c r="C266" s="348"/>
      <c r="D266" s="348"/>
      <c r="E266" s="348"/>
      <c r="F266" s="348"/>
      <c r="G266" s="348"/>
      <c r="H266" s="348"/>
      <c r="I266" s="348"/>
      <c r="J266" s="348"/>
      <c r="K266" s="348"/>
      <c r="L266" s="348"/>
      <c r="M266" s="348"/>
      <c r="N266" s="348"/>
      <c r="O266" s="348"/>
      <c r="P266" s="348"/>
      <c r="Q266" s="348"/>
      <c r="R266" s="348"/>
      <c r="S266" s="348"/>
      <c r="T266" s="348"/>
      <c r="U266" s="348"/>
      <c r="V266" s="348"/>
      <c r="W266" s="348"/>
      <c r="X266" s="272"/>
      <c r="Y266" s="272"/>
      <c r="Z266" s="272"/>
      <c r="AA266" s="272"/>
      <c r="AB266" s="272"/>
      <c r="AC266" s="272"/>
      <c r="AD266" s="272"/>
      <c r="AE266" s="272"/>
      <c r="AF266" s="272"/>
      <c r="AG266" s="272"/>
      <c r="AH266" s="272"/>
      <c r="AI266" s="272"/>
      <c r="AJ266" s="272"/>
      <c r="AK266" s="272"/>
      <c r="AL266" s="272"/>
      <c r="AM266" s="272"/>
      <c r="AN266" s="272"/>
      <c r="AO266" s="272"/>
      <c r="AP266" s="272"/>
      <c r="AQ266" s="272"/>
      <c r="AR266" s="272"/>
      <c r="AS266" s="272"/>
      <c r="AT266" s="272"/>
      <c r="AU266" s="272"/>
      <c r="AV266" s="272"/>
      <c r="AW266" s="272"/>
      <c r="AX266" s="272"/>
      <c r="AY266" s="272"/>
      <c r="AZ266" s="272"/>
      <c r="BA266" s="272"/>
      <c r="BB266" s="272"/>
    </row>
    <row r="267" spans="1:54" ht="15.75" customHeight="1">
      <c r="A267" s="348"/>
      <c r="B267" s="348"/>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272"/>
      <c r="Y267" s="272"/>
      <c r="Z267" s="272"/>
      <c r="AA267" s="272"/>
      <c r="AB267" s="272"/>
      <c r="AC267" s="272"/>
      <c r="AD267" s="272"/>
      <c r="AE267" s="272"/>
      <c r="AF267" s="272"/>
      <c r="AG267" s="272"/>
      <c r="AH267" s="272"/>
      <c r="AI267" s="272"/>
      <c r="AJ267" s="272"/>
      <c r="AK267" s="272"/>
      <c r="AL267" s="272"/>
      <c r="AM267" s="272"/>
      <c r="AN267" s="272"/>
      <c r="AO267" s="272"/>
      <c r="AP267" s="272"/>
      <c r="AQ267" s="272"/>
      <c r="AR267" s="272"/>
      <c r="AS267" s="272"/>
      <c r="AT267" s="272"/>
      <c r="AU267" s="272"/>
      <c r="AV267" s="272"/>
      <c r="AW267" s="272"/>
      <c r="AX267" s="272"/>
      <c r="AY267" s="272"/>
      <c r="AZ267" s="272"/>
      <c r="BA267" s="272"/>
      <c r="BB267" s="272"/>
    </row>
    <row r="268" spans="1:54" ht="15.75" customHeight="1">
      <c r="A268" s="348"/>
      <c r="B268" s="348"/>
      <c r="C268" s="348"/>
      <c r="D268" s="348"/>
      <c r="E268" s="348"/>
      <c r="F268" s="348"/>
      <c r="G268" s="348"/>
      <c r="H268" s="348"/>
      <c r="I268" s="348"/>
      <c r="J268" s="348"/>
      <c r="K268" s="348"/>
      <c r="L268" s="348"/>
      <c r="M268" s="348"/>
      <c r="N268" s="348"/>
      <c r="O268" s="348"/>
      <c r="P268" s="348"/>
      <c r="Q268" s="348"/>
      <c r="R268" s="348"/>
      <c r="S268" s="348"/>
      <c r="T268" s="348"/>
      <c r="U268" s="348"/>
      <c r="V268" s="348"/>
      <c r="W268" s="348"/>
      <c r="X268" s="272"/>
      <c r="Y268" s="272"/>
      <c r="Z268" s="272"/>
      <c r="AA268" s="272"/>
      <c r="AB268" s="272"/>
      <c r="AC268" s="272"/>
      <c r="AD268" s="272"/>
      <c r="AE268" s="272"/>
      <c r="AF268" s="272"/>
      <c r="AG268" s="272"/>
      <c r="AH268" s="272"/>
      <c r="AI268" s="272"/>
      <c r="AJ268" s="272"/>
      <c r="AK268" s="272"/>
      <c r="AL268" s="272"/>
      <c r="AM268" s="272"/>
      <c r="AN268" s="272"/>
      <c r="AO268" s="272"/>
      <c r="AP268" s="272"/>
      <c r="AQ268" s="272"/>
      <c r="AR268" s="272"/>
      <c r="AS268" s="272"/>
      <c r="AT268" s="272"/>
      <c r="AU268" s="272"/>
      <c r="AV268" s="272"/>
      <c r="AW268" s="272"/>
      <c r="AX268" s="272"/>
      <c r="AY268" s="272"/>
      <c r="AZ268" s="272"/>
      <c r="BA268" s="272"/>
      <c r="BB268" s="272"/>
    </row>
    <row r="269" spans="1:54" ht="15.75" customHeight="1">
      <c r="A269" s="348"/>
      <c r="B269" s="348"/>
      <c r="C269" s="348"/>
      <c r="D269" s="348"/>
      <c r="E269" s="348"/>
      <c r="F269" s="348"/>
      <c r="G269" s="348"/>
      <c r="H269" s="348"/>
      <c r="I269" s="348"/>
      <c r="J269" s="348"/>
      <c r="K269" s="348"/>
      <c r="L269" s="348"/>
      <c r="M269" s="348"/>
      <c r="N269" s="348"/>
      <c r="O269" s="348"/>
      <c r="P269" s="348"/>
      <c r="Q269" s="348"/>
      <c r="R269" s="348"/>
      <c r="S269" s="348"/>
      <c r="T269" s="348"/>
      <c r="U269" s="348"/>
      <c r="V269" s="348"/>
      <c r="W269" s="348"/>
      <c r="X269" s="272"/>
      <c r="Y269" s="272"/>
      <c r="Z269" s="272"/>
      <c r="AA269" s="272"/>
      <c r="AB269" s="272"/>
      <c r="AC269" s="272"/>
      <c r="AD269" s="272"/>
      <c r="AE269" s="272"/>
      <c r="AF269" s="272"/>
      <c r="AG269" s="272"/>
      <c r="AH269" s="272"/>
      <c r="AI269" s="272"/>
      <c r="AJ269" s="272"/>
      <c r="AK269" s="272"/>
      <c r="AL269" s="272"/>
      <c r="AM269" s="272"/>
      <c r="AN269" s="272"/>
      <c r="AO269" s="272"/>
      <c r="AP269" s="272"/>
      <c r="AQ269" s="272"/>
      <c r="AR269" s="272"/>
      <c r="AS269" s="272"/>
      <c r="AT269" s="272"/>
      <c r="AU269" s="272"/>
      <c r="AV269" s="272"/>
      <c r="AW269" s="272"/>
      <c r="AX269" s="272"/>
      <c r="AY269" s="272"/>
      <c r="AZ269" s="272"/>
      <c r="BA269" s="272"/>
      <c r="BB269" s="272"/>
    </row>
    <row r="270" spans="1:54" ht="15.75" customHeight="1">
      <c r="A270" s="348"/>
      <c r="B270" s="348"/>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272"/>
      <c r="Y270" s="272"/>
      <c r="Z270" s="272"/>
      <c r="AA270" s="272"/>
      <c r="AB270" s="272"/>
      <c r="AC270" s="272"/>
      <c r="AD270" s="272"/>
      <c r="AE270" s="272"/>
      <c r="AF270" s="272"/>
      <c r="AG270" s="272"/>
      <c r="AH270" s="272"/>
      <c r="AI270" s="272"/>
      <c r="AJ270" s="272"/>
      <c r="AK270" s="272"/>
      <c r="AL270" s="272"/>
      <c r="AM270" s="272"/>
      <c r="AN270" s="272"/>
      <c r="AO270" s="272"/>
      <c r="AP270" s="272"/>
      <c r="AQ270" s="272"/>
      <c r="AR270" s="272"/>
      <c r="AS270" s="272"/>
      <c r="AT270" s="272"/>
      <c r="AU270" s="272"/>
      <c r="AV270" s="272"/>
      <c r="AW270" s="272"/>
      <c r="AX270" s="272"/>
      <c r="AY270" s="272"/>
      <c r="AZ270" s="272"/>
      <c r="BA270" s="272"/>
      <c r="BB270" s="272"/>
    </row>
    <row r="271" spans="1:54" ht="15.75" customHeight="1">
      <c r="A271" s="348"/>
      <c r="B271" s="348"/>
      <c r="C271" s="348"/>
      <c r="D271" s="348"/>
      <c r="E271" s="348"/>
      <c r="F271" s="348"/>
      <c r="G271" s="348"/>
      <c r="H271" s="348"/>
      <c r="I271" s="348"/>
      <c r="J271" s="348"/>
      <c r="K271" s="348"/>
      <c r="L271" s="348"/>
      <c r="M271" s="348"/>
      <c r="N271" s="348"/>
      <c r="O271" s="348"/>
      <c r="P271" s="348"/>
      <c r="Q271" s="348"/>
      <c r="R271" s="348"/>
      <c r="S271" s="348"/>
      <c r="T271" s="348"/>
      <c r="U271" s="348"/>
      <c r="V271" s="348"/>
      <c r="W271" s="348"/>
      <c r="X271" s="272"/>
      <c r="Y271" s="272"/>
      <c r="Z271" s="272"/>
      <c r="AA271" s="272"/>
      <c r="AB271" s="272"/>
      <c r="AC271" s="272"/>
      <c r="AD271" s="272"/>
      <c r="AE271" s="272"/>
      <c r="AF271" s="272"/>
      <c r="AG271" s="272"/>
      <c r="AH271" s="272"/>
      <c r="AI271" s="272"/>
      <c r="AJ271" s="272"/>
      <c r="AK271" s="272"/>
      <c r="AL271" s="272"/>
      <c r="AM271" s="272"/>
      <c r="AN271" s="272"/>
      <c r="AO271" s="272"/>
      <c r="AP271" s="272"/>
      <c r="AQ271" s="272"/>
      <c r="AR271" s="272"/>
      <c r="AS271" s="272"/>
      <c r="AT271" s="272"/>
      <c r="AU271" s="272"/>
      <c r="AV271" s="272"/>
      <c r="AW271" s="272"/>
      <c r="AX271" s="272"/>
      <c r="AY271" s="272"/>
      <c r="AZ271" s="272"/>
      <c r="BA271" s="272"/>
      <c r="BB271" s="272"/>
    </row>
    <row r="272" spans="1:54" ht="15.75" customHeight="1">
      <c r="A272" s="348"/>
      <c r="B272" s="348"/>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272"/>
      <c r="Y272" s="272"/>
      <c r="Z272" s="272"/>
      <c r="AA272" s="272"/>
      <c r="AB272" s="272"/>
      <c r="AC272" s="272"/>
      <c r="AD272" s="272"/>
      <c r="AE272" s="272"/>
      <c r="AF272" s="272"/>
      <c r="AG272" s="272"/>
      <c r="AH272" s="272"/>
      <c r="AI272" s="272"/>
      <c r="AJ272" s="272"/>
      <c r="AK272" s="272"/>
      <c r="AL272" s="272"/>
      <c r="AM272" s="272"/>
      <c r="AN272" s="272"/>
      <c r="AO272" s="272"/>
      <c r="AP272" s="272"/>
      <c r="AQ272" s="272"/>
      <c r="AR272" s="272"/>
      <c r="AS272" s="272"/>
      <c r="AT272" s="272"/>
      <c r="AU272" s="272"/>
      <c r="AV272" s="272"/>
      <c r="AW272" s="272"/>
      <c r="AX272" s="272"/>
      <c r="AY272" s="272"/>
      <c r="AZ272" s="272"/>
      <c r="BA272" s="272"/>
      <c r="BB272" s="272"/>
    </row>
    <row r="273" spans="1:54" ht="15.75" customHeight="1">
      <c r="A273" s="348"/>
      <c r="B273" s="348"/>
      <c r="C273" s="348"/>
      <c r="D273" s="348"/>
      <c r="E273" s="348"/>
      <c r="F273" s="348"/>
      <c r="G273" s="348"/>
      <c r="H273" s="348"/>
      <c r="I273" s="348"/>
      <c r="J273" s="348"/>
      <c r="K273" s="348"/>
      <c r="L273" s="348"/>
      <c r="M273" s="348"/>
      <c r="N273" s="348"/>
      <c r="O273" s="348"/>
      <c r="P273" s="348"/>
      <c r="Q273" s="348"/>
      <c r="R273" s="348"/>
      <c r="S273" s="348"/>
      <c r="T273" s="348"/>
      <c r="U273" s="348"/>
      <c r="V273" s="348"/>
      <c r="W273" s="348"/>
      <c r="X273" s="272"/>
      <c r="Y273" s="272"/>
      <c r="Z273" s="272"/>
      <c r="AA273" s="272"/>
      <c r="AB273" s="272"/>
      <c r="AC273" s="272"/>
      <c r="AD273" s="272"/>
      <c r="AE273" s="272"/>
      <c r="AF273" s="272"/>
      <c r="AG273" s="272"/>
      <c r="AH273" s="272"/>
      <c r="AI273" s="272"/>
      <c r="AJ273" s="272"/>
      <c r="AK273" s="272"/>
      <c r="AL273" s="272"/>
      <c r="AM273" s="272"/>
      <c r="AN273" s="272"/>
      <c r="AO273" s="272"/>
      <c r="AP273" s="272"/>
      <c r="AQ273" s="272"/>
      <c r="AR273" s="272"/>
      <c r="AS273" s="272"/>
      <c r="AT273" s="272"/>
      <c r="AU273" s="272"/>
      <c r="AV273" s="272"/>
      <c r="AW273" s="272"/>
      <c r="AX273" s="272"/>
      <c r="AY273" s="272"/>
      <c r="AZ273" s="272"/>
      <c r="BA273" s="272"/>
      <c r="BB273" s="272"/>
    </row>
    <row r="274" spans="1:54" ht="15.75" customHeight="1">
      <c r="A274" s="348"/>
      <c r="B274" s="348"/>
      <c r="C274" s="348"/>
      <c r="D274" s="348"/>
      <c r="E274" s="348"/>
      <c r="F274" s="348"/>
      <c r="G274" s="348"/>
      <c r="H274" s="348"/>
      <c r="I274" s="348"/>
      <c r="J274" s="348"/>
      <c r="K274" s="348"/>
      <c r="L274" s="348"/>
      <c r="M274" s="348"/>
      <c r="N274" s="348"/>
      <c r="O274" s="348"/>
      <c r="P274" s="348"/>
      <c r="Q274" s="348"/>
      <c r="R274" s="348"/>
      <c r="S274" s="348"/>
      <c r="T274" s="348"/>
      <c r="U274" s="348"/>
      <c r="V274" s="348"/>
      <c r="W274" s="348"/>
      <c r="X274" s="272"/>
      <c r="Y274" s="272"/>
      <c r="Z274" s="272"/>
      <c r="AA274" s="272"/>
      <c r="AB274" s="272"/>
      <c r="AC274" s="272"/>
      <c r="AD274" s="272"/>
      <c r="AE274" s="272"/>
      <c r="AF274" s="272"/>
      <c r="AG274" s="272"/>
      <c r="AH274" s="272"/>
      <c r="AI274" s="272"/>
      <c r="AJ274" s="272"/>
      <c r="AK274" s="272"/>
      <c r="AL274" s="272"/>
      <c r="AM274" s="272"/>
      <c r="AN274" s="272"/>
      <c r="AO274" s="272"/>
      <c r="AP274" s="272"/>
      <c r="AQ274" s="272"/>
      <c r="AR274" s="272"/>
      <c r="AS274" s="272"/>
      <c r="AT274" s="272"/>
      <c r="AU274" s="272"/>
      <c r="AV274" s="272"/>
      <c r="AW274" s="272"/>
      <c r="AX274" s="272"/>
      <c r="AY274" s="272"/>
      <c r="AZ274" s="272"/>
      <c r="BA274" s="272"/>
      <c r="BB274" s="272"/>
    </row>
    <row r="275" spans="1:54" ht="15.75" customHeight="1">
      <c r="A275" s="348"/>
      <c r="B275" s="348"/>
      <c r="C275" s="348"/>
      <c r="D275" s="348"/>
      <c r="E275" s="348"/>
      <c r="F275" s="348"/>
      <c r="G275" s="348"/>
      <c r="H275" s="348"/>
      <c r="I275" s="348"/>
      <c r="J275" s="348"/>
      <c r="K275" s="348"/>
      <c r="L275" s="348"/>
      <c r="M275" s="348"/>
      <c r="N275" s="348"/>
      <c r="O275" s="348"/>
      <c r="P275" s="348"/>
      <c r="Q275" s="348"/>
      <c r="R275" s="348"/>
      <c r="S275" s="348"/>
      <c r="T275" s="348"/>
      <c r="U275" s="348"/>
      <c r="V275" s="348"/>
      <c r="W275" s="348"/>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row>
    <row r="276" spans="1:54" ht="15.75" customHeight="1">
      <c r="A276" s="348"/>
      <c r="B276" s="348"/>
      <c r="C276" s="348"/>
      <c r="D276" s="348"/>
      <c r="E276" s="348"/>
      <c r="F276" s="348"/>
      <c r="G276" s="348"/>
      <c r="H276" s="348"/>
      <c r="I276" s="348"/>
      <c r="J276" s="348"/>
      <c r="K276" s="348"/>
      <c r="L276" s="348"/>
      <c r="M276" s="348"/>
      <c r="N276" s="348"/>
      <c r="O276" s="348"/>
      <c r="P276" s="348"/>
      <c r="Q276" s="348"/>
      <c r="R276" s="348"/>
      <c r="S276" s="348"/>
      <c r="T276" s="348"/>
      <c r="U276" s="348"/>
      <c r="V276" s="348"/>
      <c r="W276" s="348"/>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row>
    <row r="277" spans="1:54" ht="15.75" customHeight="1">
      <c r="A277" s="348"/>
      <c r="B277" s="348"/>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row>
    <row r="278" spans="1:54" ht="15.75" customHeight="1">
      <c r="A278" s="348"/>
      <c r="B278" s="348"/>
      <c r="C278" s="348"/>
      <c r="D278" s="348"/>
      <c r="E278" s="348"/>
      <c r="F278" s="348"/>
      <c r="G278" s="348"/>
      <c r="H278" s="348"/>
      <c r="I278" s="348"/>
      <c r="J278" s="348"/>
      <c r="K278" s="348"/>
      <c r="L278" s="348"/>
      <c r="M278" s="348"/>
      <c r="N278" s="348"/>
      <c r="O278" s="348"/>
      <c r="P278" s="348"/>
      <c r="Q278" s="348"/>
      <c r="R278" s="348"/>
      <c r="S278" s="348"/>
      <c r="T278" s="348"/>
      <c r="U278" s="348"/>
      <c r="V278" s="348"/>
      <c r="W278" s="348"/>
      <c r="X278" s="272"/>
      <c r="Y278" s="272"/>
      <c r="Z278" s="272"/>
      <c r="AA278" s="272"/>
      <c r="AB278" s="272"/>
      <c r="AC278" s="272"/>
      <c r="AD278" s="272"/>
      <c r="AE278" s="272"/>
      <c r="AF278" s="272"/>
      <c r="AG278" s="272"/>
      <c r="AH278" s="272"/>
      <c r="AI278" s="272"/>
      <c r="AJ278" s="272"/>
      <c r="AK278" s="272"/>
      <c r="AL278" s="272"/>
      <c r="AM278" s="272"/>
      <c r="AN278" s="272"/>
      <c r="AO278" s="272"/>
      <c r="AP278" s="272"/>
      <c r="AQ278" s="272"/>
      <c r="AR278" s="272"/>
      <c r="AS278" s="272"/>
      <c r="AT278" s="272"/>
      <c r="AU278" s="272"/>
      <c r="AV278" s="272"/>
      <c r="AW278" s="272"/>
      <c r="AX278" s="272"/>
      <c r="AY278" s="272"/>
      <c r="AZ278" s="272"/>
      <c r="BA278" s="272"/>
      <c r="BB278" s="272"/>
    </row>
    <row r="279" spans="1:54" ht="15.75" customHeight="1">
      <c r="A279" s="348"/>
      <c r="B279" s="348"/>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272"/>
      <c r="Y279" s="272"/>
      <c r="Z279" s="272"/>
      <c r="AA279" s="272"/>
      <c r="AB279" s="272"/>
      <c r="AC279" s="272"/>
      <c r="AD279" s="272"/>
      <c r="AE279" s="272"/>
      <c r="AF279" s="272"/>
      <c r="AG279" s="272"/>
      <c r="AH279" s="272"/>
      <c r="AI279" s="272"/>
      <c r="AJ279" s="272"/>
      <c r="AK279" s="272"/>
      <c r="AL279" s="272"/>
      <c r="AM279" s="272"/>
      <c r="AN279" s="272"/>
      <c r="AO279" s="272"/>
      <c r="AP279" s="272"/>
      <c r="AQ279" s="272"/>
      <c r="AR279" s="272"/>
      <c r="AS279" s="272"/>
      <c r="AT279" s="272"/>
      <c r="AU279" s="272"/>
      <c r="AV279" s="272"/>
      <c r="AW279" s="272"/>
      <c r="AX279" s="272"/>
      <c r="AY279" s="272"/>
      <c r="AZ279" s="272"/>
      <c r="BA279" s="272"/>
      <c r="BB279" s="272"/>
    </row>
    <row r="280" spans="1:54" ht="15.75" customHeight="1">
      <c r="A280" s="348"/>
      <c r="B280" s="348"/>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272"/>
      <c r="Y280" s="272"/>
      <c r="Z280" s="272"/>
      <c r="AA280" s="272"/>
      <c r="AB280" s="272"/>
      <c r="AC280" s="272"/>
      <c r="AD280" s="272"/>
      <c r="AE280" s="272"/>
      <c r="AF280" s="272"/>
      <c r="AG280" s="272"/>
      <c r="AH280" s="272"/>
      <c r="AI280" s="272"/>
      <c r="AJ280" s="272"/>
      <c r="AK280" s="272"/>
      <c r="AL280" s="272"/>
      <c r="AM280" s="272"/>
      <c r="AN280" s="272"/>
      <c r="AO280" s="272"/>
      <c r="AP280" s="272"/>
      <c r="AQ280" s="272"/>
      <c r="AR280" s="272"/>
      <c r="AS280" s="272"/>
      <c r="AT280" s="272"/>
      <c r="AU280" s="272"/>
      <c r="AV280" s="272"/>
      <c r="AW280" s="272"/>
      <c r="AX280" s="272"/>
      <c r="AY280" s="272"/>
      <c r="AZ280" s="272"/>
      <c r="BA280" s="272"/>
      <c r="BB280" s="272"/>
    </row>
    <row r="281" spans="1:54" ht="15.75" customHeight="1">
      <c r="A281" s="348"/>
      <c r="B281" s="348"/>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272"/>
      <c r="Y281" s="272"/>
      <c r="Z281" s="272"/>
      <c r="AA281" s="272"/>
      <c r="AB281" s="272"/>
      <c r="AC281" s="272"/>
      <c r="AD281" s="272"/>
      <c r="AE281" s="272"/>
      <c r="AF281" s="272"/>
      <c r="AG281" s="272"/>
      <c r="AH281" s="272"/>
      <c r="AI281" s="272"/>
      <c r="AJ281" s="272"/>
      <c r="AK281" s="272"/>
      <c r="AL281" s="272"/>
      <c r="AM281" s="272"/>
      <c r="AN281" s="272"/>
      <c r="AO281" s="272"/>
      <c r="AP281" s="272"/>
      <c r="AQ281" s="272"/>
      <c r="AR281" s="272"/>
      <c r="AS281" s="272"/>
      <c r="AT281" s="272"/>
      <c r="AU281" s="272"/>
      <c r="AV281" s="272"/>
      <c r="AW281" s="272"/>
      <c r="AX281" s="272"/>
      <c r="AY281" s="272"/>
      <c r="AZ281" s="272"/>
      <c r="BA281" s="272"/>
      <c r="BB281" s="272"/>
    </row>
    <row r="282" spans="1:54" ht="15.75" customHeight="1">
      <c r="A282" s="348"/>
      <c r="B282" s="348"/>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272"/>
      <c r="Y282" s="272"/>
      <c r="Z282" s="272"/>
      <c r="AA282" s="272"/>
      <c r="AB282" s="272"/>
      <c r="AC282" s="272"/>
      <c r="AD282" s="272"/>
      <c r="AE282" s="272"/>
      <c r="AF282" s="272"/>
      <c r="AG282" s="272"/>
      <c r="AH282" s="272"/>
      <c r="AI282" s="272"/>
      <c r="AJ282" s="272"/>
      <c r="AK282" s="272"/>
      <c r="AL282" s="272"/>
      <c r="AM282" s="272"/>
      <c r="AN282" s="272"/>
      <c r="AO282" s="272"/>
      <c r="AP282" s="272"/>
      <c r="AQ282" s="272"/>
      <c r="AR282" s="272"/>
      <c r="AS282" s="272"/>
      <c r="AT282" s="272"/>
      <c r="AU282" s="272"/>
      <c r="AV282" s="272"/>
      <c r="AW282" s="272"/>
      <c r="AX282" s="272"/>
      <c r="AY282" s="272"/>
      <c r="AZ282" s="272"/>
      <c r="BA282" s="272"/>
      <c r="BB282" s="272"/>
    </row>
    <row r="283" spans="1:54" ht="15.75" customHeight="1">
      <c r="A283" s="348"/>
      <c r="B283" s="348"/>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272"/>
      <c r="Y283" s="272"/>
      <c r="Z283" s="272"/>
      <c r="AA283" s="272"/>
      <c r="AB283" s="272"/>
      <c r="AC283" s="272"/>
      <c r="AD283" s="272"/>
      <c r="AE283" s="272"/>
      <c r="AF283" s="272"/>
      <c r="AG283" s="272"/>
      <c r="AH283" s="272"/>
      <c r="AI283" s="272"/>
      <c r="AJ283" s="272"/>
      <c r="AK283" s="272"/>
      <c r="AL283" s="272"/>
      <c r="AM283" s="272"/>
      <c r="AN283" s="272"/>
      <c r="AO283" s="272"/>
      <c r="AP283" s="272"/>
      <c r="AQ283" s="272"/>
      <c r="AR283" s="272"/>
      <c r="AS283" s="272"/>
      <c r="AT283" s="272"/>
      <c r="AU283" s="272"/>
      <c r="AV283" s="272"/>
      <c r="AW283" s="272"/>
      <c r="AX283" s="272"/>
      <c r="AY283" s="272"/>
      <c r="AZ283" s="272"/>
      <c r="BA283" s="272"/>
      <c r="BB283" s="272"/>
    </row>
    <row r="284" spans="1:54" ht="15.75" customHeight="1">
      <c r="A284" s="348"/>
      <c r="B284" s="348"/>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272"/>
      <c r="Y284" s="272"/>
      <c r="Z284" s="272"/>
      <c r="AA284" s="272"/>
      <c r="AB284" s="272"/>
      <c r="AC284" s="272"/>
      <c r="AD284" s="272"/>
      <c r="AE284" s="272"/>
      <c r="AF284" s="272"/>
      <c r="AG284" s="272"/>
      <c r="AH284" s="272"/>
      <c r="AI284" s="272"/>
      <c r="AJ284" s="272"/>
      <c r="AK284" s="272"/>
      <c r="AL284" s="272"/>
      <c r="AM284" s="272"/>
      <c r="AN284" s="272"/>
      <c r="AO284" s="272"/>
      <c r="AP284" s="272"/>
      <c r="AQ284" s="272"/>
      <c r="AR284" s="272"/>
      <c r="AS284" s="272"/>
      <c r="AT284" s="272"/>
      <c r="AU284" s="272"/>
      <c r="AV284" s="272"/>
      <c r="AW284" s="272"/>
      <c r="AX284" s="272"/>
      <c r="AY284" s="272"/>
      <c r="AZ284" s="272"/>
      <c r="BA284" s="272"/>
      <c r="BB284" s="272"/>
    </row>
    <row r="285" spans="1:54" ht="15.75" customHeight="1">
      <c r="A285" s="348"/>
      <c r="B285" s="348"/>
      <c r="C285" s="348"/>
      <c r="D285" s="348"/>
      <c r="E285" s="348"/>
      <c r="F285" s="348"/>
      <c r="G285" s="348"/>
      <c r="H285" s="348"/>
      <c r="I285" s="348"/>
      <c r="J285" s="348"/>
      <c r="K285" s="348"/>
      <c r="L285" s="348"/>
      <c r="M285" s="348"/>
      <c r="N285" s="348"/>
      <c r="O285" s="348"/>
      <c r="P285" s="348"/>
      <c r="Q285" s="348"/>
      <c r="R285" s="348"/>
      <c r="S285" s="348"/>
      <c r="T285" s="348"/>
      <c r="U285" s="348"/>
      <c r="V285" s="348"/>
      <c r="W285" s="348"/>
      <c r="X285" s="272"/>
      <c r="Y285" s="272"/>
      <c r="Z285" s="272"/>
      <c r="AA285" s="272"/>
      <c r="AB285" s="272"/>
      <c r="AC285" s="272"/>
      <c r="AD285" s="272"/>
      <c r="AE285" s="272"/>
      <c r="AF285" s="272"/>
      <c r="AG285" s="272"/>
      <c r="AH285" s="272"/>
      <c r="AI285" s="272"/>
      <c r="AJ285" s="272"/>
      <c r="AK285" s="272"/>
      <c r="AL285" s="272"/>
      <c r="AM285" s="272"/>
      <c r="AN285" s="272"/>
      <c r="AO285" s="272"/>
      <c r="AP285" s="272"/>
      <c r="AQ285" s="272"/>
      <c r="AR285" s="272"/>
      <c r="AS285" s="272"/>
      <c r="AT285" s="272"/>
      <c r="AU285" s="272"/>
      <c r="AV285" s="272"/>
      <c r="AW285" s="272"/>
      <c r="AX285" s="272"/>
      <c r="AY285" s="272"/>
      <c r="AZ285" s="272"/>
      <c r="BA285" s="272"/>
      <c r="BB285" s="272"/>
    </row>
    <row r="286" spans="1:54" ht="15.75" customHeight="1">
      <c r="A286" s="348"/>
      <c r="B286" s="348"/>
      <c r="C286" s="348"/>
      <c r="D286" s="348"/>
      <c r="E286" s="348"/>
      <c r="F286" s="348"/>
      <c r="G286" s="348"/>
      <c r="H286" s="348"/>
      <c r="I286" s="348"/>
      <c r="J286" s="348"/>
      <c r="K286" s="348"/>
      <c r="L286" s="348"/>
      <c r="M286" s="348"/>
      <c r="N286" s="348"/>
      <c r="O286" s="348"/>
      <c r="P286" s="348"/>
      <c r="Q286" s="348"/>
      <c r="R286" s="348"/>
      <c r="S286" s="348"/>
      <c r="T286" s="348"/>
      <c r="U286" s="348"/>
      <c r="V286" s="348"/>
      <c r="W286" s="348"/>
      <c r="X286" s="272"/>
      <c r="Y286" s="272"/>
      <c r="Z286" s="272"/>
      <c r="AA286" s="272"/>
      <c r="AB286" s="272"/>
      <c r="AC286" s="272"/>
      <c r="AD286" s="272"/>
      <c r="AE286" s="272"/>
      <c r="AF286" s="272"/>
      <c r="AG286" s="272"/>
      <c r="AH286" s="272"/>
      <c r="AI286" s="272"/>
      <c r="AJ286" s="272"/>
      <c r="AK286" s="272"/>
      <c r="AL286" s="272"/>
      <c r="AM286" s="272"/>
      <c r="AN286" s="272"/>
      <c r="AO286" s="272"/>
      <c r="AP286" s="272"/>
      <c r="AQ286" s="272"/>
      <c r="AR286" s="272"/>
      <c r="AS286" s="272"/>
      <c r="AT286" s="272"/>
      <c r="AU286" s="272"/>
      <c r="AV286" s="272"/>
      <c r="AW286" s="272"/>
      <c r="AX286" s="272"/>
      <c r="AY286" s="272"/>
      <c r="AZ286" s="272"/>
      <c r="BA286" s="272"/>
      <c r="BB286" s="272"/>
    </row>
    <row r="287" spans="1:54" ht="15.75" customHeight="1">
      <c r="A287" s="348"/>
      <c r="B287" s="348"/>
      <c r="C287" s="348"/>
      <c r="D287" s="348"/>
      <c r="E287" s="348"/>
      <c r="F287" s="348"/>
      <c r="G287" s="348"/>
      <c r="H287" s="348"/>
      <c r="I287" s="348"/>
      <c r="J287" s="348"/>
      <c r="K287" s="348"/>
      <c r="L287" s="348"/>
      <c r="M287" s="348"/>
      <c r="N287" s="348"/>
      <c r="O287" s="348"/>
      <c r="P287" s="348"/>
      <c r="Q287" s="348"/>
      <c r="R287" s="348"/>
      <c r="S287" s="348"/>
      <c r="T287" s="348"/>
      <c r="U287" s="348"/>
      <c r="V287" s="348"/>
      <c r="W287" s="348"/>
      <c r="X287" s="272"/>
      <c r="Y287" s="272"/>
      <c r="Z287" s="272"/>
      <c r="AA287" s="272"/>
      <c r="AB287" s="272"/>
      <c r="AC287" s="272"/>
      <c r="AD287" s="272"/>
      <c r="AE287" s="272"/>
      <c r="AF287" s="272"/>
      <c r="AG287" s="272"/>
      <c r="AH287" s="272"/>
      <c r="AI287" s="272"/>
      <c r="AJ287" s="272"/>
      <c r="AK287" s="272"/>
      <c r="AL287" s="272"/>
      <c r="AM287" s="272"/>
      <c r="AN287" s="272"/>
      <c r="AO287" s="272"/>
      <c r="AP287" s="272"/>
      <c r="AQ287" s="272"/>
      <c r="AR287" s="272"/>
      <c r="AS287" s="272"/>
      <c r="AT287" s="272"/>
      <c r="AU287" s="272"/>
      <c r="AV287" s="272"/>
      <c r="AW287" s="272"/>
      <c r="AX287" s="272"/>
      <c r="AY287" s="272"/>
      <c r="AZ287" s="272"/>
      <c r="BA287" s="272"/>
      <c r="BB287" s="272"/>
    </row>
    <row r="288" spans="1:54" ht="15.75" customHeight="1">
      <c r="A288" s="348"/>
      <c r="B288" s="348"/>
      <c r="C288" s="348"/>
      <c r="D288" s="348"/>
      <c r="E288" s="348"/>
      <c r="F288" s="348"/>
      <c r="G288" s="348"/>
      <c r="H288" s="348"/>
      <c r="I288" s="348"/>
      <c r="J288" s="348"/>
      <c r="K288" s="348"/>
      <c r="L288" s="348"/>
      <c r="M288" s="348"/>
      <c r="N288" s="348"/>
      <c r="O288" s="348"/>
      <c r="P288" s="348"/>
      <c r="Q288" s="348"/>
      <c r="R288" s="348"/>
      <c r="S288" s="348"/>
      <c r="T288" s="348"/>
      <c r="U288" s="348"/>
      <c r="V288" s="348"/>
      <c r="W288" s="348"/>
      <c r="X288" s="272"/>
      <c r="Y288" s="272"/>
      <c r="Z288" s="272"/>
      <c r="AA288" s="272"/>
      <c r="AB288" s="272"/>
      <c r="AC288" s="272"/>
      <c r="AD288" s="272"/>
      <c r="AE288" s="272"/>
      <c r="AF288" s="272"/>
      <c r="AG288" s="272"/>
      <c r="AH288" s="272"/>
      <c r="AI288" s="272"/>
      <c r="AJ288" s="272"/>
      <c r="AK288" s="272"/>
      <c r="AL288" s="272"/>
      <c r="AM288" s="272"/>
      <c r="AN288" s="272"/>
      <c r="AO288" s="272"/>
      <c r="AP288" s="272"/>
      <c r="AQ288" s="272"/>
      <c r="AR288" s="272"/>
      <c r="AS288" s="272"/>
      <c r="AT288" s="272"/>
      <c r="AU288" s="272"/>
      <c r="AV288" s="272"/>
      <c r="AW288" s="272"/>
      <c r="AX288" s="272"/>
      <c r="AY288" s="272"/>
      <c r="AZ288" s="272"/>
      <c r="BA288" s="272"/>
      <c r="BB288" s="272"/>
    </row>
    <row r="289" spans="1:54" ht="15.75" customHeight="1">
      <c r="A289" s="348"/>
      <c r="B289" s="348"/>
      <c r="C289" s="348"/>
      <c r="D289" s="348"/>
      <c r="E289" s="348"/>
      <c r="F289" s="348"/>
      <c r="G289" s="348"/>
      <c r="H289" s="348"/>
      <c r="I289" s="348"/>
      <c r="J289" s="348"/>
      <c r="K289" s="348"/>
      <c r="L289" s="348"/>
      <c r="M289" s="348"/>
      <c r="N289" s="348"/>
      <c r="O289" s="348"/>
      <c r="P289" s="348"/>
      <c r="Q289" s="348"/>
      <c r="R289" s="348"/>
      <c r="S289" s="348"/>
      <c r="T289" s="348"/>
      <c r="U289" s="348"/>
      <c r="V289" s="348"/>
      <c r="W289" s="348"/>
      <c r="X289" s="272"/>
      <c r="Y289" s="272"/>
      <c r="Z289" s="272"/>
      <c r="AA289" s="272"/>
      <c r="AB289" s="272"/>
      <c r="AC289" s="272"/>
      <c r="AD289" s="272"/>
      <c r="AE289" s="272"/>
      <c r="AF289" s="272"/>
      <c r="AG289" s="272"/>
      <c r="AH289" s="272"/>
      <c r="AI289" s="272"/>
      <c r="AJ289" s="272"/>
      <c r="AK289" s="272"/>
      <c r="AL289" s="272"/>
      <c r="AM289" s="272"/>
      <c r="AN289" s="272"/>
      <c r="AO289" s="272"/>
      <c r="AP289" s="272"/>
      <c r="AQ289" s="272"/>
      <c r="AR289" s="272"/>
      <c r="AS289" s="272"/>
      <c r="AT289" s="272"/>
      <c r="AU289" s="272"/>
      <c r="AV289" s="272"/>
      <c r="AW289" s="272"/>
      <c r="AX289" s="272"/>
      <c r="AY289" s="272"/>
      <c r="AZ289" s="272"/>
      <c r="BA289" s="272"/>
      <c r="BB289" s="272"/>
    </row>
    <row r="290" spans="1:54" ht="15.75" customHeight="1">
      <c r="A290" s="348"/>
      <c r="B290" s="348"/>
      <c r="C290" s="348"/>
      <c r="D290" s="348"/>
      <c r="E290" s="348"/>
      <c r="F290" s="348"/>
      <c r="G290" s="348"/>
      <c r="H290" s="348"/>
      <c r="I290" s="348"/>
      <c r="J290" s="348"/>
      <c r="K290" s="348"/>
      <c r="L290" s="348"/>
      <c r="M290" s="348"/>
      <c r="N290" s="348"/>
      <c r="O290" s="348"/>
      <c r="P290" s="348"/>
      <c r="Q290" s="348"/>
      <c r="R290" s="348"/>
      <c r="S290" s="348"/>
      <c r="T290" s="348"/>
      <c r="U290" s="348"/>
      <c r="V290" s="348"/>
      <c r="W290" s="348"/>
      <c r="X290" s="272"/>
      <c r="Y290" s="272"/>
      <c r="Z290" s="272"/>
      <c r="AA290" s="272"/>
      <c r="AB290" s="272"/>
      <c r="AC290" s="272"/>
      <c r="AD290" s="272"/>
      <c r="AE290" s="272"/>
      <c r="AF290" s="272"/>
      <c r="AG290" s="272"/>
      <c r="AH290" s="272"/>
      <c r="AI290" s="272"/>
      <c r="AJ290" s="272"/>
      <c r="AK290" s="272"/>
      <c r="AL290" s="272"/>
      <c r="AM290" s="272"/>
      <c r="AN290" s="272"/>
      <c r="AO290" s="272"/>
      <c r="AP290" s="272"/>
      <c r="AQ290" s="272"/>
      <c r="AR290" s="272"/>
      <c r="AS290" s="272"/>
      <c r="AT290" s="272"/>
      <c r="AU290" s="272"/>
      <c r="AV290" s="272"/>
      <c r="AW290" s="272"/>
      <c r="AX290" s="272"/>
      <c r="AY290" s="272"/>
      <c r="AZ290" s="272"/>
      <c r="BA290" s="272"/>
      <c r="BB290" s="272"/>
    </row>
    <row r="291" spans="1:54" ht="15.75" customHeight="1">
      <c r="A291" s="348"/>
      <c r="B291" s="348"/>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272"/>
      <c r="Y291" s="272"/>
      <c r="Z291" s="272"/>
      <c r="AA291" s="272"/>
      <c r="AB291" s="272"/>
      <c r="AC291" s="272"/>
      <c r="AD291" s="272"/>
      <c r="AE291" s="272"/>
      <c r="AF291" s="272"/>
      <c r="AG291" s="272"/>
      <c r="AH291" s="272"/>
      <c r="AI291" s="272"/>
      <c r="AJ291" s="272"/>
      <c r="AK291" s="272"/>
      <c r="AL291" s="272"/>
      <c r="AM291" s="272"/>
      <c r="AN291" s="272"/>
      <c r="AO291" s="272"/>
      <c r="AP291" s="272"/>
      <c r="AQ291" s="272"/>
      <c r="AR291" s="272"/>
      <c r="AS291" s="272"/>
      <c r="AT291" s="272"/>
      <c r="AU291" s="272"/>
      <c r="AV291" s="272"/>
      <c r="AW291" s="272"/>
      <c r="AX291" s="272"/>
      <c r="AY291" s="272"/>
      <c r="AZ291" s="272"/>
      <c r="BA291" s="272"/>
      <c r="BB291" s="272"/>
    </row>
    <row r="292" spans="1:54" ht="15.75" customHeight="1">
      <c r="A292" s="348"/>
      <c r="B292" s="348"/>
      <c r="C292" s="348"/>
      <c r="D292" s="348"/>
      <c r="E292" s="348"/>
      <c r="F292" s="348"/>
      <c r="G292" s="348"/>
      <c r="H292" s="348"/>
      <c r="I292" s="348"/>
      <c r="J292" s="348"/>
      <c r="K292" s="348"/>
      <c r="L292" s="348"/>
      <c r="M292" s="348"/>
      <c r="N292" s="348"/>
      <c r="O292" s="348"/>
      <c r="P292" s="348"/>
      <c r="Q292" s="348"/>
      <c r="R292" s="348"/>
      <c r="S292" s="348"/>
      <c r="T292" s="348"/>
      <c r="U292" s="348"/>
      <c r="V292" s="348"/>
      <c r="W292" s="348"/>
      <c r="X292" s="272"/>
      <c r="Y292" s="272"/>
      <c r="Z292" s="272"/>
      <c r="AA292" s="272"/>
      <c r="AB292" s="272"/>
      <c r="AC292" s="272"/>
      <c r="AD292" s="272"/>
      <c r="AE292" s="272"/>
      <c r="AF292" s="272"/>
      <c r="AG292" s="272"/>
      <c r="AH292" s="272"/>
      <c r="AI292" s="272"/>
      <c r="AJ292" s="272"/>
      <c r="AK292" s="272"/>
      <c r="AL292" s="272"/>
      <c r="AM292" s="272"/>
      <c r="AN292" s="272"/>
      <c r="AO292" s="272"/>
      <c r="AP292" s="272"/>
      <c r="AQ292" s="272"/>
      <c r="AR292" s="272"/>
      <c r="AS292" s="272"/>
      <c r="AT292" s="272"/>
      <c r="AU292" s="272"/>
      <c r="AV292" s="272"/>
      <c r="AW292" s="272"/>
      <c r="AX292" s="272"/>
      <c r="AY292" s="272"/>
      <c r="AZ292" s="272"/>
      <c r="BA292" s="272"/>
      <c r="BB292" s="272"/>
    </row>
    <row r="293" spans="1:54" ht="15.75" customHeight="1">
      <c r="A293" s="348"/>
      <c r="B293" s="348"/>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272"/>
      <c r="Y293" s="272"/>
      <c r="Z293" s="272"/>
      <c r="AA293" s="272"/>
      <c r="AB293" s="272"/>
      <c r="AC293" s="272"/>
      <c r="AD293" s="272"/>
      <c r="AE293" s="272"/>
      <c r="AF293" s="272"/>
      <c r="AG293" s="272"/>
      <c r="AH293" s="272"/>
      <c r="AI293" s="272"/>
      <c r="AJ293" s="272"/>
      <c r="AK293" s="272"/>
      <c r="AL293" s="272"/>
      <c r="AM293" s="272"/>
      <c r="AN293" s="272"/>
      <c r="AO293" s="272"/>
      <c r="AP293" s="272"/>
      <c r="AQ293" s="272"/>
      <c r="AR293" s="272"/>
      <c r="AS293" s="272"/>
      <c r="AT293" s="272"/>
      <c r="AU293" s="272"/>
      <c r="AV293" s="272"/>
      <c r="AW293" s="272"/>
      <c r="AX293" s="272"/>
      <c r="AY293" s="272"/>
      <c r="AZ293" s="272"/>
      <c r="BA293" s="272"/>
      <c r="BB293" s="272"/>
    </row>
    <row r="294" spans="1:54" ht="15.75" customHeight="1">
      <c r="A294" s="348"/>
      <c r="B294" s="348"/>
      <c r="C294" s="348"/>
      <c r="D294" s="348"/>
      <c r="E294" s="348"/>
      <c r="F294" s="348"/>
      <c r="G294" s="348"/>
      <c r="H294" s="348"/>
      <c r="I294" s="348"/>
      <c r="J294" s="348"/>
      <c r="K294" s="348"/>
      <c r="L294" s="348"/>
      <c r="M294" s="348"/>
      <c r="N294" s="348"/>
      <c r="O294" s="348"/>
      <c r="P294" s="348"/>
      <c r="Q294" s="348"/>
      <c r="R294" s="348"/>
      <c r="S294" s="348"/>
      <c r="T294" s="348"/>
      <c r="U294" s="348"/>
      <c r="V294" s="348"/>
      <c r="W294" s="348"/>
      <c r="X294" s="272"/>
      <c r="Y294" s="272"/>
      <c r="Z294" s="272"/>
      <c r="AA294" s="272"/>
      <c r="AB294" s="272"/>
      <c r="AC294" s="272"/>
      <c r="AD294" s="272"/>
      <c r="AE294" s="272"/>
      <c r="AF294" s="272"/>
      <c r="AG294" s="272"/>
      <c r="AH294" s="272"/>
      <c r="AI294" s="272"/>
      <c r="AJ294" s="272"/>
      <c r="AK294" s="272"/>
      <c r="AL294" s="272"/>
      <c r="AM294" s="272"/>
      <c r="AN294" s="272"/>
      <c r="AO294" s="272"/>
      <c r="AP294" s="272"/>
      <c r="AQ294" s="272"/>
      <c r="AR294" s="272"/>
      <c r="AS294" s="272"/>
      <c r="AT294" s="272"/>
      <c r="AU294" s="272"/>
      <c r="AV294" s="272"/>
      <c r="AW294" s="272"/>
      <c r="AX294" s="272"/>
      <c r="AY294" s="272"/>
      <c r="AZ294" s="272"/>
      <c r="BA294" s="272"/>
      <c r="BB294" s="272"/>
    </row>
    <row r="295" spans="1:54" ht="15.75" customHeight="1">
      <c r="A295" s="348"/>
      <c r="B295" s="348"/>
      <c r="C295" s="348"/>
      <c r="D295" s="348"/>
      <c r="E295" s="348"/>
      <c r="F295" s="348"/>
      <c r="G295" s="348"/>
      <c r="H295" s="348"/>
      <c r="I295" s="348"/>
      <c r="J295" s="348"/>
      <c r="K295" s="348"/>
      <c r="L295" s="348"/>
      <c r="M295" s="348"/>
      <c r="N295" s="348"/>
      <c r="O295" s="348"/>
      <c r="P295" s="348"/>
      <c r="Q295" s="348"/>
      <c r="R295" s="348"/>
      <c r="S295" s="348"/>
      <c r="T295" s="348"/>
      <c r="U295" s="348"/>
      <c r="V295" s="348"/>
      <c r="W295" s="348"/>
      <c r="X295" s="272"/>
      <c r="Y295" s="272"/>
      <c r="Z295" s="272"/>
      <c r="AA295" s="272"/>
      <c r="AB295" s="272"/>
      <c r="AC295" s="272"/>
      <c r="AD295" s="272"/>
      <c r="AE295" s="272"/>
      <c r="AF295" s="272"/>
      <c r="AG295" s="272"/>
      <c r="AH295" s="272"/>
      <c r="AI295" s="272"/>
      <c r="AJ295" s="272"/>
      <c r="AK295" s="272"/>
      <c r="AL295" s="272"/>
      <c r="AM295" s="272"/>
      <c r="AN295" s="272"/>
      <c r="AO295" s="272"/>
      <c r="AP295" s="272"/>
      <c r="AQ295" s="272"/>
      <c r="AR295" s="272"/>
      <c r="AS295" s="272"/>
      <c r="AT295" s="272"/>
      <c r="AU295" s="272"/>
      <c r="AV295" s="272"/>
      <c r="AW295" s="272"/>
      <c r="AX295" s="272"/>
      <c r="AY295" s="272"/>
      <c r="AZ295" s="272"/>
      <c r="BA295" s="272"/>
      <c r="BB295" s="272"/>
    </row>
    <row r="296" spans="1:54" ht="15.75" customHeight="1">
      <c r="A296" s="348"/>
      <c r="B296" s="348"/>
      <c r="C296" s="348"/>
      <c r="D296" s="348"/>
      <c r="E296" s="348"/>
      <c r="F296" s="348"/>
      <c r="G296" s="348"/>
      <c r="H296" s="348"/>
      <c r="I296" s="348"/>
      <c r="J296" s="348"/>
      <c r="K296" s="348"/>
      <c r="L296" s="348"/>
      <c r="M296" s="348"/>
      <c r="N296" s="348"/>
      <c r="O296" s="348"/>
      <c r="P296" s="348"/>
      <c r="Q296" s="348"/>
      <c r="R296" s="348"/>
      <c r="S296" s="348"/>
      <c r="T296" s="348"/>
      <c r="U296" s="348"/>
      <c r="V296" s="348"/>
      <c r="W296" s="348"/>
      <c r="X296" s="272"/>
      <c r="Y296" s="272"/>
      <c r="Z296" s="272"/>
      <c r="AA296" s="272"/>
      <c r="AB296" s="272"/>
      <c r="AC296" s="272"/>
      <c r="AD296" s="272"/>
      <c r="AE296" s="272"/>
      <c r="AF296" s="272"/>
      <c r="AG296" s="272"/>
      <c r="AH296" s="272"/>
      <c r="AI296" s="272"/>
      <c r="AJ296" s="272"/>
      <c r="AK296" s="272"/>
      <c r="AL296" s="272"/>
      <c r="AM296" s="272"/>
      <c r="AN296" s="272"/>
      <c r="AO296" s="272"/>
      <c r="AP296" s="272"/>
      <c r="AQ296" s="272"/>
      <c r="AR296" s="272"/>
      <c r="AS296" s="272"/>
      <c r="AT296" s="272"/>
      <c r="AU296" s="272"/>
      <c r="AV296" s="272"/>
      <c r="AW296" s="272"/>
      <c r="AX296" s="272"/>
      <c r="AY296" s="272"/>
      <c r="AZ296" s="272"/>
      <c r="BA296" s="272"/>
      <c r="BB296" s="272"/>
    </row>
    <row r="297" spans="1:54" ht="15.75" customHeight="1">
      <c r="A297" s="348"/>
      <c r="B297" s="348"/>
      <c r="C297" s="348"/>
      <c r="D297" s="348"/>
      <c r="E297" s="348"/>
      <c r="F297" s="348"/>
      <c r="G297" s="348"/>
      <c r="H297" s="348"/>
      <c r="I297" s="348"/>
      <c r="J297" s="348"/>
      <c r="K297" s="348"/>
      <c r="L297" s="348"/>
      <c r="M297" s="348"/>
      <c r="N297" s="348"/>
      <c r="O297" s="348"/>
      <c r="P297" s="348"/>
      <c r="Q297" s="348"/>
      <c r="R297" s="348"/>
      <c r="S297" s="348"/>
      <c r="T297" s="348"/>
      <c r="U297" s="348"/>
      <c r="V297" s="348"/>
      <c r="W297" s="348"/>
      <c r="X297" s="272"/>
      <c r="Y297" s="272"/>
      <c r="Z297" s="272"/>
      <c r="AA297" s="272"/>
      <c r="AB297" s="272"/>
      <c r="AC297" s="272"/>
      <c r="AD297" s="272"/>
      <c r="AE297" s="272"/>
      <c r="AF297" s="272"/>
      <c r="AG297" s="272"/>
      <c r="AH297" s="272"/>
      <c r="AI297" s="272"/>
      <c r="AJ297" s="272"/>
      <c r="AK297" s="272"/>
      <c r="AL297" s="272"/>
      <c r="AM297" s="272"/>
      <c r="AN297" s="272"/>
      <c r="AO297" s="272"/>
      <c r="AP297" s="272"/>
      <c r="AQ297" s="272"/>
      <c r="AR297" s="272"/>
      <c r="AS297" s="272"/>
      <c r="AT297" s="272"/>
      <c r="AU297" s="272"/>
      <c r="AV297" s="272"/>
      <c r="AW297" s="272"/>
      <c r="AX297" s="272"/>
      <c r="AY297" s="272"/>
      <c r="AZ297" s="272"/>
      <c r="BA297" s="272"/>
      <c r="BB297" s="272"/>
    </row>
    <row r="298" spans="1:54" ht="15.75" customHeight="1">
      <c r="A298" s="348"/>
      <c r="B298" s="348"/>
      <c r="C298" s="348"/>
      <c r="D298" s="348"/>
      <c r="E298" s="348"/>
      <c r="F298" s="348"/>
      <c r="G298" s="348"/>
      <c r="H298" s="348"/>
      <c r="I298" s="348"/>
      <c r="J298" s="348"/>
      <c r="K298" s="348"/>
      <c r="L298" s="348"/>
      <c r="M298" s="348"/>
      <c r="N298" s="348"/>
      <c r="O298" s="348"/>
      <c r="P298" s="348"/>
      <c r="Q298" s="348"/>
      <c r="R298" s="348"/>
      <c r="S298" s="348"/>
      <c r="T298" s="348"/>
      <c r="U298" s="348"/>
      <c r="V298" s="348"/>
      <c r="W298" s="348"/>
      <c r="X298" s="272"/>
      <c r="Y298" s="272"/>
      <c r="Z298" s="272"/>
      <c r="AA298" s="272"/>
      <c r="AB298" s="272"/>
      <c r="AC298" s="272"/>
      <c r="AD298" s="272"/>
      <c r="AE298" s="272"/>
      <c r="AF298" s="272"/>
      <c r="AG298" s="272"/>
      <c r="AH298" s="272"/>
      <c r="AI298" s="272"/>
      <c r="AJ298" s="272"/>
      <c r="AK298" s="272"/>
      <c r="AL298" s="272"/>
      <c r="AM298" s="272"/>
      <c r="AN298" s="272"/>
      <c r="AO298" s="272"/>
      <c r="AP298" s="272"/>
      <c r="AQ298" s="272"/>
      <c r="AR298" s="272"/>
      <c r="AS298" s="272"/>
      <c r="AT298" s="272"/>
      <c r="AU298" s="272"/>
      <c r="AV298" s="272"/>
      <c r="AW298" s="272"/>
      <c r="AX298" s="272"/>
      <c r="AY298" s="272"/>
      <c r="AZ298" s="272"/>
      <c r="BA298" s="272"/>
      <c r="BB298" s="272"/>
    </row>
    <row r="299" spans="1:54" ht="15.75" customHeight="1">
      <c r="A299" s="348"/>
      <c r="B299" s="348"/>
      <c r="C299" s="348"/>
      <c r="D299" s="348"/>
      <c r="E299" s="348"/>
      <c r="F299" s="348"/>
      <c r="G299" s="348"/>
      <c r="H299" s="348"/>
      <c r="I299" s="348"/>
      <c r="J299" s="348"/>
      <c r="K299" s="348"/>
      <c r="L299" s="348"/>
      <c r="M299" s="348"/>
      <c r="N299" s="348"/>
      <c r="O299" s="348"/>
      <c r="P299" s="348"/>
      <c r="Q299" s="348"/>
      <c r="R299" s="348"/>
      <c r="S299" s="348"/>
      <c r="T299" s="348"/>
      <c r="U299" s="348"/>
      <c r="V299" s="348"/>
      <c r="W299" s="348"/>
      <c r="X299" s="272"/>
      <c r="Y299" s="272"/>
      <c r="Z299" s="272"/>
      <c r="AA299" s="272"/>
      <c r="AB299" s="272"/>
      <c r="AC299" s="272"/>
      <c r="AD299" s="272"/>
      <c r="AE299" s="272"/>
      <c r="AF299" s="272"/>
      <c r="AG299" s="272"/>
      <c r="AH299" s="272"/>
      <c r="AI299" s="272"/>
      <c r="AJ299" s="272"/>
      <c r="AK299" s="272"/>
      <c r="AL299" s="272"/>
      <c r="AM299" s="272"/>
      <c r="AN299" s="272"/>
      <c r="AO299" s="272"/>
      <c r="AP299" s="272"/>
      <c r="AQ299" s="272"/>
      <c r="AR299" s="272"/>
      <c r="AS299" s="272"/>
      <c r="AT299" s="272"/>
      <c r="AU299" s="272"/>
      <c r="AV299" s="272"/>
      <c r="AW299" s="272"/>
      <c r="AX299" s="272"/>
      <c r="AY299" s="272"/>
      <c r="AZ299" s="272"/>
      <c r="BA299" s="272"/>
      <c r="BB299" s="272"/>
    </row>
    <row r="300" spans="1:54" ht="15.75" customHeight="1">
      <c r="A300" s="348"/>
      <c r="B300" s="348"/>
      <c r="C300" s="348"/>
      <c r="D300" s="348"/>
      <c r="E300" s="348"/>
      <c r="F300" s="348"/>
      <c r="G300" s="348"/>
      <c r="H300" s="348"/>
      <c r="I300" s="348"/>
      <c r="J300" s="348"/>
      <c r="K300" s="348"/>
      <c r="L300" s="348"/>
      <c r="M300" s="348"/>
      <c r="N300" s="348"/>
      <c r="O300" s="348"/>
      <c r="P300" s="348"/>
      <c r="Q300" s="348"/>
      <c r="R300" s="348"/>
      <c r="S300" s="348"/>
      <c r="T300" s="348"/>
      <c r="U300" s="348"/>
      <c r="V300" s="348"/>
      <c r="W300" s="348"/>
      <c r="X300" s="272"/>
      <c r="Y300" s="272"/>
      <c r="Z300" s="272"/>
      <c r="AA300" s="272"/>
      <c r="AB300" s="272"/>
      <c r="AC300" s="272"/>
      <c r="AD300" s="272"/>
      <c r="AE300" s="272"/>
      <c r="AF300" s="272"/>
      <c r="AG300" s="272"/>
      <c r="AH300" s="272"/>
      <c r="AI300" s="272"/>
      <c r="AJ300" s="272"/>
      <c r="AK300" s="272"/>
      <c r="AL300" s="272"/>
      <c r="AM300" s="272"/>
      <c r="AN300" s="272"/>
      <c r="AO300" s="272"/>
      <c r="AP300" s="272"/>
      <c r="AQ300" s="272"/>
      <c r="AR300" s="272"/>
      <c r="AS300" s="272"/>
      <c r="AT300" s="272"/>
      <c r="AU300" s="272"/>
      <c r="AV300" s="272"/>
      <c r="AW300" s="272"/>
      <c r="AX300" s="272"/>
      <c r="AY300" s="272"/>
      <c r="AZ300" s="272"/>
      <c r="BA300" s="272"/>
      <c r="BB300" s="272"/>
    </row>
    <row r="301" spans="1:54" ht="15.75" customHeight="1">
      <c r="A301" s="348"/>
      <c r="B301" s="348"/>
      <c r="C301" s="348"/>
      <c r="D301" s="348"/>
      <c r="E301" s="348"/>
      <c r="F301" s="348"/>
      <c r="G301" s="348"/>
      <c r="H301" s="348"/>
      <c r="I301" s="348"/>
      <c r="J301" s="348"/>
      <c r="K301" s="348"/>
      <c r="L301" s="348"/>
      <c r="M301" s="348"/>
      <c r="N301" s="348"/>
      <c r="O301" s="348"/>
      <c r="P301" s="348"/>
      <c r="Q301" s="348"/>
      <c r="R301" s="348"/>
      <c r="S301" s="348"/>
      <c r="T301" s="348"/>
      <c r="U301" s="348"/>
      <c r="V301" s="348"/>
      <c r="W301" s="348"/>
      <c r="X301" s="272"/>
      <c r="Y301" s="272"/>
      <c r="Z301" s="272"/>
      <c r="AA301" s="272"/>
      <c r="AB301" s="272"/>
      <c r="AC301" s="272"/>
      <c r="AD301" s="272"/>
      <c r="AE301" s="272"/>
      <c r="AF301" s="272"/>
      <c r="AG301" s="272"/>
      <c r="AH301" s="272"/>
      <c r="AI301" s="272"/>
      <c r="AJ301" s="272"/>
      <c r="AK301" s="272"/>
      <c r="AL301" s="272"/>
      <c r="AM301" s="272"/>
      <c r="AN301" s="272"/>
      <c r="AO301" s="272"/>
      <c r="AP301" s="272"/>
      <c r="AQ301" s="272"/>
      <c r="AR301" s="272"/>
      <c r="AS301" s="272"/>
      <c r="AT301" s="272"/>
      <c r="AU301" s="272"/>
      <c r="AV301" s="272"/>
      <c r="AW301" s="272"/>
      <c r="AX301" s="272"/>
      <c r="AY301" s="272"/>
      <c r="AZ301" s="272"/>
      <c r="BA301" s="272"/>
      <c r="BB301" s="272"/>
    </row>
    <row r="302" spans="1:54" ht="15.75" customHeight="1">
      <c r="A302" s="348"/>
      <c r="B302" s="348"/>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272"/>
      <c r="Y302" s="272"/>
      <c r="Z302" s="272"/>
      <c r="AA302" s="272"/>
      <c r="AB302" s="272"/>
      <c r="AC302" s="272"/>
      <c r="AD302" s="272"/>
      <c r="AE302" s="272"/>
      <c r="AF302" s="272"/>
      <c r="AG302" s="272"/>
      <c r="AH302" s="272"/>
      <c r="AI302" s="272"/>
      <c r="AJ302" s="272"/>
      <c r="AK302" s="272"/>
      <c r="AL302" s="272"/>
      <c r="AM302" s="272"/>
      <c r="AN302" s="272"/>
      <c r="AO302" s="272"/>
      <c r="AP302" s="272"/>
      <c r="AQ302" s="272"/>
      <c r="AR302" s="272"/>
      <c r="AS302" s="272"/>
      <c r="AT302" s="272"/>
      <c r="AU302" s="272"/>
      <c r="AV302" s="272"/>
      <c r="AW302" s="272"/>
      <c r="AX302" s="272"/>
      <c r="AY302" s="272"/>
      <c r="AZ302" s="272"/>
      <c r="BA302" s="272"/>
      <c r="BB302" s="272"/>
    </row>
    <row r="303" spans="1:54" ht="15.75" customHeight="1">
      <c r="A303" s="348"/>
      <c r="B303" s="348"/>
      <c r="C303" s="348"/>
      <c r="D303" s="348"/>
      <c r="E303" s="348"/>
      <c r="F303" s="348"/>
      <c r="G303" s="348"/>
      <c r="H303" s="348"/>
      <c r="I303" s="348"/>
      <c r="J303" s="348"/>
      <c r="K303" s="348"/>
      <c r="L303" s="348"/>
      <c r="M303" s="348"/>
      <c r="N303" s="348"/>
      <c r="O303" s="348"/>
      <c r="P303" s="348"/>
      <c r="Q303" s="348"/>
      <c r="R303" s="348"/>
      <c r="S303" s="348"/>
      <c r="T303" s="348"/>
      <c r="U303" s="348"/>
      <c r="V303" s="348"/>
      <c r="W303" s="348"/>
      <c r="X303" s="272"/>
      <c r="Y303" s="272"/>
      <c r="Z303" s="272"/>
      <c r="AA303" s="272"/>
      <c r="AB303" s="272"/>
      <c r="AC303" s="272"/>
      <c r="AD303" s="272"/>
      <c r="AE303" s="272"/>
      <c r="AF303" s="272"/>
      <c r="AG303" s="272"/>
      <c r="AH303" s="272"/>
      <c r="AI303" s="272"/>
      <c r="AJ303" s="272"/>
      <c r="AK303" s="272"/>
      <c r="AL303" s="272"/>
      <c r="AM303" s="272"/>
      <c r="AN303" s="272"/>
      <c r="AO303" s="272"/>
      <c r="AP303" s="272"/>
      <c r="AQ303" s="272"/>
      <c r="AR303" s="272"/>
      <c r="AS303" s="272"/>
      <c r="AT303" s="272"/>
      <c r="AU303" s="272"/>
      <c r="AV303" s="272"/>
      <c r="AW303" s="272"/>
      <c r="AX303" s="272"/>
      <c r="AY303" s="272"/>
      <c r="AZ303" s="272"/>
      <c r="BA303" s="272"/>
      <c r="BB303" s="272"/>
    </row>
    <row r="304" spans="1:54" ht="15.75" customHeight="1">
      <c r="A304" s="348"/>
      <c r="B304" s="348"/>
      <c r="C304" s="348"/>
      <c r="D304" s="348"/>
      <c r="E304" s="348"/>
      <c r="F304" s="348"/>
      <c r="G304" s="348"/>
      <c r="H304" s="348"/>
      <c r="I304" s="348"/>
      <c r="J304" s="348"/>
      <c r="K304" s="348"/>
      <c r="L304" s="348"/>
      <c r="M304" s="348"/>
      <c r="N304" s="348"/>
      <c r="O304" s="348"/>
      <c r="P304" s="348"/>
      <c r="Q304" s="348"/>
      <c r="R304" s="348"/>
      <c r="S304" s="348"/>
      <c r="T304" s="348"/>
      <c r="U304" s="348"/>
      <c r="V304" s="348"/>
      <c r="W304" s="348"/>
      <c r="X304" s="272"/>
      <c r="Y304" s="272"/>
      <c r="Z304" s="272"/>
      <c r="AA304" s="272"/>
      <c r="AB304" s="272"/>
      <c r="AC304" s="272"/>
      <c r="AD304" s="272"/>
      <c r="AE304" s="272"/>
      <c r="AF304" s="272"/>
      <c r="AG304" s="272"/>
      <c r="AH304" s="272"/>
      <c r="AI304" s="272"/>
      <c r="AJ304" s="272"/>
      <c r="AK304" s="272"/>
      <c r="AL304" s="272"/>
      <c r="AM304" s="272"/>
      <c r="AN304" s="272"/>
      <c r="AO304" s="272"/>
      <c r="AP304" s="272"/>
      <c r="AQ304" s="272"/>
      <c r="AR304" s="272"/>
      <c r="AS304" s="272"/>
      <c r="AT304" s="272"/>
      <c r="AU304" s="272"/>
      <c r="AV304" s="272"/>
      <c r="AW304" s="272"/>
      <c r="AX304" s="272"/>
      <c r="AY304" s="272"/>
      <c r="AZ304" s="272"/>
      <c r="BA304" s="272"/>
      <c r="BB304" s="272"/>
    </row>
    <row r="305" spans="1:54" ht="15.75" customHeight="1">
      <c r="A305" s="348"/>
      <c r="B305" s="348"/>
      <c r="C305" s="348"/>
      <c r="D305" s="348"/>
      <c r="E305" s="348"/>
      <c r="F305" s="348"/>
      <c r="G305" s="348"/>
      <c r="H305" s="348"/>
      <c r="I305" s="348"/>
      <c r="J305" s="348"/>
      <c r="K305" s="348"/>
      <c r="L305" s="348"/>
      <c r="M305" s="348"/>
      <c r="N305" s="348"/>
      <c r="O305" s="348"/>
      <c r="P305" s="348"/>
      <c r="Q305" s="348"/>
      <c r="R305" s="348"/>
      <c r="S305" s="348"/>
      <c r="T305" s="348"/>
      <c r="U305" s="348"/>
      <c r="V305" s="348"/>
      <c r="W305" s="348"/>
      <c r="X305" s="272"/>
      <c r="Y305" s="272"/>
      <c r="Z305" s="272"/>
      <c r="AA305" s="272"/>
      <c r="AB305" s="272"/>
      <c r="AC305" s="272"/>
      <c r="AD305" s="272"/>
      <c r="AE305" s="272"/>
      <c r="AF305" s="272"/>
      <c r="AG305" s="272"/>
      <c r="AH305" s="272"/>
      <c r="AI305" s="272"/>
      <c r="AJ305" s="272"/>
      <c r="AK305" s="272"/>
      <c r="AL305" s="272"/>
      <c r="AM305" s="272"/>
      <c r="AN305" s="272"/>
      <c r="AO305" s="272"/>
      <c r="AP305" s="272"/>
      <c r="AQ305" s="272"/>
      <c r="AR305" s="272"/>
      <c r="AS305" s="272"/>
      <c r="AT305" s="272"/>
      <c r="AU305" s="272"/>
      <c r="AV305" s="272"/>
      <c r="AW305" s="272"/>
      <c r="AX305" s="272"/>
      <c r="AY305" s="272"/>
      <c r="AZ305" s="272"/>
      <c r="BA305" s="272"/>
      <c r="BB305" s="272"/>
    </row>
    <row r="306" spans="1:54" ht="15.75" customHeight="1">
      <c r="A306" s="348"/>
      <c r="B306" s="348"/>
      <c r="C306" s="348"/>
      <c r="D306" s="348"/>
      <c r="E306" s="348"/>
      <c r="F306" s="348"/>
      <c r="G306" s="348"/>
      <c r="H306" s="348"/>
      <c r="I306" s="348"/>
      <c r="J306" s="348"/>
      <c r="K306" s="348"/>
      <c r="L306" s="348"/>
      <c r="M306" s="348"/>
      <c r="N306" s="348"/>
      <c r="O306" s="348"/>
      <c r="P306" s="348"/>
      <c r="Q306" s="348"/>
      <c r="R306" s="348"/>
      <c r="S306" s="348"/>
      <c r="T306" s="348"/>
      <c r="U306" s="348"/>
      <c r="V306" s="348"/>
      <c r="W306" s="348"/>
      <c r="X306" s="272"/>
      <c r="Y306" s="272"/>
      <c r="Z306" s="272"/>
      <c r="AA306" s="272"/>
      <c r="AB306" s="272"/>
      <c r="AC306" s="272"/>
      <c r="AD306" s="272"/>
      <c r="AE306" s="272"/>
      <c r="AF306" s="272"/>
      <c r="AG306" s="272"/>
      <c r="AH306" s="272"/>
      <c r="AI306" s="272"/>
      <c r="AJ306" s="272"/>
      <c r="AK306" s="272"/>
      <c r="AL306" s="272"/>
      <c r="AM306" s="272"/>
      <c r="AN306" s="272"/>
      <c r="AO306" s="272"/>
      <c r="AP306" s="272"/>
      <c r="AQ306" s="272"/>
      <c r="AR306" s="272"/>
      <c r="AS306" s="272"/>
      <c r="AT306" s="272"/>
      <c r="AU306" s="272"/>
      <c r="AV306" s="272"/>
      <c r="AW306" s="272"/>
      <c r="AX306" s="272"/>
      <c r="AY306" s="272"/>
      <c r="AZ306" s="272"/>
      <c r="BA306" s="272"/>
      <c r="BB306" s="272"/>
    </row>
    <row r="307" spans="1:54" ht="15.75" customHeight="1">
      <c r="A307" s="348"/>
      <c r="B307" s="348"/>
      <c r="C307" s="348"/>
      <c r="D307" s="348"/>
      <c r="E307" s="348"/>
      <c r="F307" s="348"/>
      <c r="G307" s="348"/>
      <c r="H307" s="348"/>
      <c r="I307" s="348"/>
      <c r="J307" s="348"/>
      <c r="K307" s="348"/>
      <c r="L307" s="348"/>
      <c r="M307" s="348"/>
      <c r="N307" s="348"/>
      <c r="O307" s="348"/>
      <c r="P307" s="348"/>
      <c r="Q307" s="348"/>
      <c r="R307" s="348"/>
      <c r="S307" s="348"/>
      <c r="T307" s="348"/>
      <c r="U307" s="348"/>
      <c r="V307" s="348"/>
      <c r="W307" s="348"/>
      <c r="X307" s="272"/>
      <c r="Y307" s="272"/>
      <c r="Z307" s="272"/>
      <c r="AA307" s="272"/>
      <c r="AB307" s="272"/>
      <c r="AC307" s="272"/>
      <c r="AD307" s="272"/>
      <c r="AE307" s="272"/>
      <c r="AF307" s="272"/>
      <c r="AG307" s="272"/>
      <c r="AH307" s="272"/>
      <c r="AI307" s="272"/>
      <c r="AJ307" s="272"/>
      <c r="AK307" s="272"/>
      <c r="AL307" s="272"/>
      <c r="AM307" s="272"/>
      <c r="AN307" s="272"/>
      <c r="AO307" s="272"/>
      <c r="AP307" s="272"/>
      <c r="AQ307" s="272"/>
      <c r="AR307" s="272"/>
      <c r="AS307" s="272"/>
      <c r="AT307" s="272"/>
      <c r="AU307" s="272"/>
      <c r="AV307" s="272"/>
      <c r="AW307" s="272"/>
      <c r="AX307" s="272"/>
      <c r="AY307" s="272"/>
      <c r="AZ307" s="272"/>
      <c r="BA307" s="272"/>
      <c r="BB307" s="272"/>
    </row>
    <row r="308" spans="1:54" ht="15.75" customHeight="1">
      <c r="A308" s="348"/>
      <c r="B308" s="348"/>
      <c r="C308" s="348"/>
      <c r="D308" s="348"/>
      <c r="E308" s="348"/>
      <c r="F308" s="348"/>
      <c r="G308" s="348"/>
      <c r="H308" s="348"/>
      <c r="I308" s="348"/>
      <c r="J308" s="348"/>
      <c r="K308" s="348"/>
      <c r="L308" s="348"/>
      <c r="M308" s="348"/>
      <c r="N308" s="348"/>
      <c r="O308" s="348"/>
      <c r="P308" s="348"/>
      <c r="Q308" s="348"/>
      <c r="R308" s="348"/>
      <c r="S308" s="348"/>
      <c r="T308" s="348"/>
      <c r="U308" s="348"/>
      <c r="V308" s="348"/>
      <c r="W308" s="348"/>
      <c r="X308" s="272"/>
      <c r="Y308" s="272"/>
      <c r="Z308" s="272"/>
      <c r="AA308" s="272"/>
      <c r="AB308" s="272"/>
      <c r="AC308" s="272"/>
      <c r="AD308" s="272"/>
      <c r="AE308" s="272"/>
      <c r="AF308" s="272"/>
      <c r="AG308" s="272"/>
      <c r="AH308" s="272"/>
      <c r="AI308" s="272"/>
      <c r="AJ308" s="272"/>
      <c r="AK308" s="272"/>
      <c r="AL308" s="272"/>
      <c r="AM308" s="272"/>
      <c r="AN308" s="272"/>
      <c r="AO308" s="272"/>
      <c r="AP308" s="272"/>
      <c r="AQ308" s="272"/>
      <c r="AR308" s="272"/>
      <c r="AS308" s="272"/>
      <c r="AT308" s="272"/>
      <c r="AU308" s="272"/>
      <c r="AV308" s="272"/>
      <c r="AW308" s="272"/>
      <c r="AX308" s="272"/>
      <c r="AY308" s="272"/>
      <c r="AZ308" s="272"/>
      <c r="BA308" s="272"/>
      <c r="BB308" s="272"/>
    </row>
    <row r="309" spans="1:54" ht="15.75" customHeight="1">
      <c r="A309" s="348"/>
      <c r="B309" s="348"/>
      <c r="C309" s="348"/>
      <c r="D309" s="348"/>
      <c r="E309" s="348"/>
      <c r="F309" s="348"/>
      <c r="G309" s="348"/>
      <c r="H309" s="348"/>
      <c r="I309" s="348"/>
      <c r="J309" s="348"/>
      <c r="K309" s="348"/>
      <c r="L309" s="348"/>
      <c r="M309" s="348"/>
      <c r="N309" s="348"/>
      <c r="O309" s="348"/>
      <c r="P309" s="348"/>
      <c r="Q309" s="348"/>
      <c r="R309" s="348"/>
      <c r="S309" s="348"/>
      <c r="T309" s="348"/>
      <c r="U309" s="348"/>
      <c r="V309" s="348"/>
      <c r="W309" s="348"/>
      <c r="X309" s="272"/>
      <c r="Y309" s="272"/>
      <c r="Z309" s="272"/>
      <c r="AA309" s="272"/>
      <c r="AB309" s="272"/>
      <c r="AC309" s="272"/>
      <c r="AD309" s="272"/>
      <c r="AE309" s="272"/>
      <c r="AF309" s="272"/>
      <c r="AG309" s="272"/>
      <c r="AH309" s="272"/>
      <c r="AI309" s="272"/>
      <c r="AJ309" s="272"/>
      <c r="AK309" s="272"/>
      <c r="AL309" s="272"/>
      <c r="AM309" s="272"/>
      <c r="AN309" s="272"/>
      <c r="AO309" s="272"/>
      <c r="AP309" s="272"/>
      <c r="AQ309" s="272"/>
      <c r="AR309" s="272"/>
      <c r="AS309" s="272"/>
      <c r="AT309" s="272"/>
      <c r="AU309" s="272"/>
      <c r="AV309" s="272"/>
      <c r="AW309" s="272"/>
      <c r="AX309" s="272"/>
      <c r="AY309" s="272"/>
      <c r="AZ309" s="272"/>
      <c r="BA309" s="272"/>
      <c r="BB309" s="272"/>
    </row>
    <row r="310" spans="1:54" ht="15.75" customHeight="1">
      <c r="A310" s="348"/>
      <c r="B310" s="348"/>
      <c r="C310" s="348"/>
      <c r="D310" s="348"/>
      <c r="E310" s="348"/>
      <c r="F310" s="348"/>
      <c r="G310" s="348"/>
      <c r="H310" s="348"/>
      <c r="I310" s="348"/>
      <c r="J310" s="348"/>
      <c r="K310" s="348"/>
      <c r="L310" s="348"/>
      <c r="M310" s="348"/>
      <c r="N310" s="348"/>
      <c r="O310" s="348"/>
      <c r="P310" s="348"/>
      <c r="Q310" s="348"/>
      <c r="R310" s="348"/>
      <c r="S310" s="348"/>
      <c r="T310" s="348"/>
      <c r="U310" s="348"/>
      <c r="V310" s="348"/>
      <c r="W310" s="348"/>
      <c r="X310" s="272"/>
      <c r="Y310" s="272"/>
      <c r="Z310" s="272"/>
      <c r="AA310" s="272"/>
      <c r="AB310" s="272"/>
      <c r="AC310" s="272"/>
      <c r="AD310" s="272"/>
      <c r="AE310" s="272"/>
      <c r="AF310" s="272"/>
      <c r="AG310" s="272"/>
      <c r="AH310" s="272"/>
      <c r="AI310" s="272"/>
      <c r="AJ310" s="272"/>
      <c r="AK310" s="272"/>
      <c r="AL310" s="272"/>
      <c r="AM310" s="272"/>
      <c r="AN310" s="272"/>
      <c r="AO310" s="272"/>
      <c r="AP310" s="272"/>
      <c r="AQ310" s="272"/>
      <c r="AR310" s="272"/>
      <c r="AS310" s="272"/>
      <c r="AT310" s="272"/>
      <c r="AU310" s="272"/>
      <c r="AV310" s="272"/>
      <c r="AW310" s="272"/>
      <c r="AX310" s="272"/>
      <c r="AY310" s="272"/>
      <c r="AZ310" s="272"/>
      <c r="BA310" s="272"/>
      <c r="BB310" s="272"/>
    </row>
    <row r="311" spans="1:54" ht="15.75" customHeight="1">
      <c r="A311" s="348"/>
      <c r="B311" s="348"/>
      <c r="C311" s="348"/>
      <c r="D311" s="348"/>
      <c r="E311" s="348"/>
      <c r="F311" s="348"/>
      <c r="G311" s="348"/>
      <c r="H311" s="348"/>
      <c r="I311" s="348"/>
      <c r="J311" s="348"/>
      <c r="K311" s="348"/>
      <c r="L311" s="348"/>
      <c r="M311" s="348"/>
      <c r="N311" s="348"/>
      <c r="O311" s="348"/>
      <c r="P311" s="348"/>
      <c r="Q311" s="348"/>
      <c r="R311" s="348"/>
      <c r="S311" s="348"/>
      <c r="T311" s="348"/>
      <c r="U311" s="348"/>
      <c r="V311" s="348"/>
      <c r="W311" s="348"/>
      <c r="X311" s="272"/>
      <c r="Y311" s="272"/>
      <c r="Z311" s="272"/>
      <c r="AA311" s="272"/>
      <c r="AB311" s="272"/>
      <c r="AC311" s="272"/>
      <c r="AD311" s="272"/>
      <c r="AE311" s="272"/>
      <c r="AF311" s="272"/>
      <c r="AG311" s="272"/>
      <c r="AH311" s="272"/>
      <c r="AI311" s="272"/>
      <c r="AJ311" s="272"/>
      <c r="AK311" s="272"/>
      <c r="AL311" s="272"/>
      <c r="AM311" s="272"/>
      <c r="AN311" s="272"/>
      <c r="AO311" s="272"/>
      <c r="AP311" s="272"/>
      <c r="AQ311" s="272"/>
      <c r="AR311" s="272"/>
      <c r="AS311" s="272"/>
      <c r="AT311" s="272"/>
      <c r="AU311" s="272"/>
      <c r="AV311" s="272"/>
      <c r="AW311" s="272"/>
      <c r="AX311" s="272"/>
      <c r="AY311" s="272"/>
      <c r="AZ311" s="272"/>
      <c r="BA311" s="272"/>
      <c r="BB311" s="272"/>
    </row>
    <row r="312" spans="1:54" ht="15.75" customHeight="1">
      <c r="A312" s="348"/>
      <c r="B312" s="348"/>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272"/>
      <c r="Y312" s="272"/>
      <c r="Z312" s="272"/>
      <c r="AA312" s="272"/>
      <c r="AB312" s="272"/>
      <c r="AC312" s="272"/>
      <c r="AD312" s="272"/>
      <c r="AE312" s="272"/>
      <c r="AF312" s="272"/>
      <c r="AG312" s="272"/>
      <c r="AH312" s="272"/>
      <c r="AI312" s="272"/>
      <c r="AJ312" s="272"/>
      <c r="AK312" s="272"/>
      <c r="AL312" s="272"/>
      <c r="AM312" s="272"/>
      <c r="AN312" s="272"/>
      <c r="AO312" s="272"/>
      <c r="AP312" s="272"/>
      <c r="AQ312" s="272"/>
      <c r="AR312" s="272"/>
      <c r="AS312" s="272"/>
      <c r="AT312" s="272"/>
      <c r="AU312" s="272"/>
      <c r="AV312" s="272"/>
      <c r="AW312" s="272"/>
      <c r="AX312" s="272"/>
      <c r="AY312" s="272"/>
      <c r="AZ312" s="272"/>
      <c r="BA312" s="272"/>
      <c r="BB312" s="272"/>
    </row>
    <row r="313" spans="1:54" ht="15.75" customHeight="1">
      <c r="A313" s="348"/>
      <c r="B313" s="348"/>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272"/>
      <c r="Y313" s="272"/>
      <c r="Z313" s="272"/>
      <c r="AA313" s="272"/>
      <c r="AB313" s="272"/>
      <c r="AC313" s="272"/>
      <c r="AD313" s="272"/>
      <c r="AE313" s="272"/>
      <c r="AF313" s="272"/>
      <c r="AG313" s="272"/>
      <c r="AH313" s="272"/>
      <c r="AI313" s="272"/>
      <c r="AJ313" s="272"/>
      <c r="AK313" s="272"/>
      <c r="AL313" s="272"/>
      <c r="AM313" s="272"/>
      <c r="AN313" s="272"/>
      <c r="AO313" s="272"/>
      <c r="AP313" s="272"/>
      <c r="AQ313" s="272"/>
      <c r="AR313" s="272"/>
      <c r="AS313" s="272"/>
      <c r="AT313" s="272"/>
      <c r="AU313" s="272"/>
      <c r="AV313" s="272"/>
      <c r="AW313" s="272"/>
      <c r="AX313" s="272"/>
      <c r="AY313" s="272"/>
      <c r="AZ313" s="272"/>
      <c r="BA313" s="272"/>
      <c r="BB313" s="272"/>
    </row>
    <row r="314" spans="1:54" ht="15.75" customHeight="1">
      <c r="A314" s="348"/>
      <c r="B314" s="348"/>
      <c r="C314" s="348"/>
      <c r="D314" s="348"/>
      <c r="E314" s="348"/>
      <c r="F314" s="348"/>
      <c r="G314" s="348"/>
      <c r="H314" s="348"/>
      <c r="I314" s="348"/>
      <c r="J314" s="348"/>
      <c r="K314" s="348"/>
      <c r="L314" s="348"/>
      <c r="M314" s="348"/>
      <c r="N314" s="348"/>
      <c r="O314" s="348"/>
      <c r="P314" s="348"/>
      <c r="Q314" s="348"/>
      <c r="R314" s="348"/>
      <c r="S314" s="348"/>
      <c r="T314" s="348"/>
      <c r="U314" s="348"/>
      <c r="V314" s="348"/>
      <c r="W314" s="348"/>
      <c r="X314" s="272"/>
      <c r="Y314" s="272"/>
      <c r="Z314" s="272"/>
      <c r="AA314" s="272"/>
      <c r="AB314" s="272"/>
      <c r="AC314" s="272"/>
      <c r="AD314" s="272"/>
      <c r="AE314" s="272"/>
      <c r="AF314" s="272"/>
      <c r="AG314" s="272"/>
      <c r="AH314" s="272"/>
      <c r="AI314" s="272"/>
      <c r="AJ314" s="272"/>
      <c r="AK314" s="272"/>
      <c r="AL314" s="272"/>
      <c r="AM314" s="272"/>
      <c r="AN314" s="272"/>
      <c r="AO314" s="272"/>
      <c r="AP314" s="272"/>
      <c r="AQ314" s="272"/>
      <c r="AR314" s="272"/>
      <c r="AS314" s="272"/>
      <c r="AT314" s="272"/>
      <c r="AU314" s="272"/>
      <c r="AV314" s="272"/>
      <c r="AW314" s="272"/>
      <c r="AX314" s="272"/>
      <c r="AY314" s="272"/>
      <c r="AZ314" s="272"/>
      <c r="BA314" s="272"/>
      <c r="BB314" s="272"/>
    </row>
    <row r="315" spans="1:54" ht="15.75" customHeight="1">
      <c r="A315" s="348"/>
      <c r="B315" s="348"/>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272"/>
      <c r="Y315" s="272"/>
      <c r="Z315" s="272"/>
      <c r="AA315" s="272"/>
      <c r="AB315" s="272"/>
      <c r="AC315" s="272"/>
      <c r="AD315" s="272"/>
      <c r="AE315" s="272"/>
      <c r="AF315" s="272"/>
      <c r="AG315" s="272"/>
      <c r="AH315" s="272"/>
      <c r="AI315" s="272"/>
      <c r="AJ315" s="272"/>
      <c r="AK315" s="272"/>
      <c r="AL315" s="272"/>
      <c r="AM315" s="272"/>
      <c r="AN315" s="272"/>
      <c r="AO315" s="272"/>
      <c r="AP315" s="272"/>
      <c r="AQ315" s="272"/>
      <c r="AR315" s="272"/>
      <c r="AS315" s="272"/>
      <c r="AT315" s="272"/>
      <c r="AU315" s="272"/>
      <c r="AV315" s="272"/>
      <c r="AW315" s="272"/>
      <c r="AX315" s="272"/>
      <c r="AY315" s="272"/>
      <c r="AZ315" s="272"/>
      <c r="BA315" s="272"/>
      <c r="BB315" s="272"/>
    </row>
    <row r="316" spans="1:54" ht="15.75" customHeight="1">
      <c r="A316" s="348"/>
      <c r="B316" s="348"/>
      <c r="C316" s="348"/>
      <c r="D316" s="348"/>
      <c r="E316" s="348"/>
      <c r="F316" s="348"/>
      <c r="G316" s="348"/>
      <c r="H316" s="348"/>
      <c r="I316" s="348"/>
      <c r="J316" s="348"/>
      <c r="K316" s="348"/>
      <c r="L316" s="348"/>
      <c r="M316" s="348"/>
      <c r="N316" s="348"/>
      <c r="O316" s="348"/>
      <c r="P316" s="348"/>
      <c r="Q316" s="348"/>
      <c r="R316" s="348"/>
      <c r="S316" s="348"/>
      <c r="T316" s="348"/>
      <c r="U316" s="348"/>
      <c r="V316" s="348"/>
      <c r="W316" s="348"/>
      <c r="X316" s="272"/>
      <c r="Y316" s="272"/>
      <c r="Z316" s="272"/>
      <c r="AA316" s="272"/>
      <c r="AB316" s="272"/>
      <c r="AC316" s="272"/>
      <c r="AD316" s="272"/>
      <c r="AE316" s="272"/>
      <c r="AF316" s="272"/>
      <c r="AG316" s="272"/>
      <c r="AH316" s="272"/>
      <c r="AI316" s="272"/>
      <c r="AJ316" s="272"/>
      <c r="AK316" s="272"/>
      <c r="AL316" s="272"/>
      <c r="AM316" s="272"/>
      <c r="AN316" s="272"/>
      <c r="AO316" s="272"/>
      <c r="AP316" s="272"/>
      <c r="AQ316" s="272"/>
      <c r="AR316" s="272"/>
      <c r="AS316" s="272"/>
      <c r="AT316" s="272"/>
      <c r="AU316" s="272"/>
      <c r="AV316" s="272"/>
      <c r="AW316" s="272"/>
      <c r="AX316" s="272"/>
      <c r="AY316" s="272"/>
      <c r="AZ316" s="272"/>
      <c r="BA316" s="272"/>
      <c r="BB316" s="272"/>
    </row>
    <row r="317" spans="1:54" ht="15.75" customHeight="1">
      <c r="A317" s="348"/>
      <c r="B317" s="348"/>
      <c r="C317" s="348"/>
      <c r="D317" s="348"/>
      <c r="E317" s="348"/>
      <c r="F317" s="348"/>
      <c r="G317" s="348"/>
      <c r="H317" s="348"/>
      <c r="I317" s="348"/>
      <c r="J317" s="348"/>
      <c r="K317" s="348"/>
      <c r="L317" s="348"/>
      <c r="M317" s="348"/>
      <c r="N317" s="348"/>
      <c r="O317" s="348"/>
      <c r="P317" s="348"/>
      <c r="Q317" s="348"/>
      <c r="R317" s="348"/>
      <c r="S317" s="348"/>
      <c r="T317" s="348"/>
      <c r="U317" s="348"/>
      <c r="V317" s="348"/>
      <c r="W317" s="348"/>
      <c r="X317" s="272"/>
      <c r="Y317" s="272"/>
      <c r="Z317" s="272"/>
      <c r="AA317" s="272"/>
      <c r="AB317" s="272"/>
      <c r="AC317" s="272"/>
      <c r="AD317" s="272"/>
      <c r="AE317" s="272"/>
      <c r="AF317" s="272"/>
      <c r="AG317" s="272"/>
      <c r="AH317" s="272"/>
      <c r="AI317" s="272"/>
      <c r="AJ317" s="272"/>
      <c r="AK317" s="272"/>
      <c r="AL317" s="272"/>
      <c r="AM317" s="272"/>
      <c r="AN317" s="272"/>
      <c r="AO317" s="272"/>
      <c r="AP317" s="272"/>
      <c r="AQ317" s="272"/>
      <c r="AR317" s="272"/>
      <c r="AS317" s="272"/>
      <c r="AT317" s="272"/>
      <c r="AU317" s="272"/>
      <c r="AV317" s="272"/>
      <c r="AW317" s="272"/>
      <c r="AX317" s="272"/>
      <c r="AY317" s="272"/>
      <c r="AZ317" s="272"/>
      <c r="BA317" s="272"/>
      <c r="BB317" s="272"/>
    </row>
    <row r="318" spans="1:54" ht="15.75" customHeight="1">
      <c r="A318" s="348"/>
      <c r="B318" s="348"/>
      <c r="C318" s="348"/>
      <c r="D318" s="348"/>
      <c r="E318" s="348"/>
      <c r="F318" s="348"/>
      <c r="G318" s="348"/>
      <c r="H318" s="348"/>
      <c r="I318" s="348"/>
      <c r="J318" s="348"/>
      <c r="K318" s="348"/>
      <c r="L318" s="348"/>
      <c r="M318" s="348"/>
      <c r="N318" s="348"/>
      <c r="O318" s="348"/>
      <c r="P318" s="348"/>
      <c r="Q318" s="348"/>
      <c r="R318" s="348"/>
      <c r="S318" s="348"/>
      <c r="T318" s="348"/>
      <c r="U318" s="348"/>
      <c r="V318" s="348"/>
      <c r="W318" s="348"/>
      <c r="X318" s="272"/>
      <c r="Y318" s="272"/>
      <c r="Z318" s="272"/>
      <c r="AA318" s="272"/>
      <c r="AB318" s="272"/>
      <c r="AC318" s="272"/>
      <c r="AD318" s="272"/>
      <c r="AE318" s="272"/>
      <c r="AF318" s="272"/>
      <c r="AG318" s="272"/>
      <c r="AH318" s="272"/>
      <c r="AI318" s="272"/>
      <c r="AJ318" s="272"/>
      <c r="AK318" s="272"/>
      <c r="AL318" s="272"/>
      <c r="AM318" s="272"/>
      <c r="AN318" s="272"/>
      <c r="AO318" s="272"/>
      <c r="AP318" s="272"/>
      <c r="AQ318" s="272"/>
      <c r="AR318" s="272"/>
      <c r="AS318" s="272"/>
      <c r="AT318" s="272"/>
      <c r="AU318" s="272"/>
      <c r="AV318" s="272"/>
      <c r="AW318" s="272"/>
      <c r="AX318" s="272"/>
      <c r="AY318" s="272"/>
      <c r="AZ318" s="272"/>
      <c r="BA318" s="272"/>
      <c r="BB318" s="272"/>
    </row>
    <row r="319" spans="1:54" ht="15.75" customHeight="1">
      <c r="A319" s="348"/>
      <c r="B319" s="348"/>
      <c r="C319" s="348"/>
      <c r="D319" s="348"/>
      <c r="E319" s="348"/>
      <c r="F319" s="348"/>
      <c r="G319" s="348"/>
      <c r="H319" s="348"/>
      <c r="I319" s="348"/>
      <c r="J319" s="348"/>
      <c r="K319" s="348"/>
      <c r="L319" s="348"/>
      <c r="M319" s="348"/>
      <c r="N319" s="348"/>
      <c r="O319" s="348"/>
      <c r="P319" s="348"/>
      <c r="Q319" s="348"/>
      <c r="R319" s="348"/>
      <c r="S319" s="348"/>
      <c r="T319" s="348"/>
      <c r="U319" s="348"/>
      <c r="V319" s="348"/>
      <c r="W319" s="348"/>
      <c r="X319" s="272"/>
      <c r="Y319" s="272"/>
      <c r="Z319" s="272"/>
      <c r="AA319" s="272"/>
      <c r="AB319" s="272"/>
      <c r="AC319" s="272"/>
      <c r="AD319" s="272"/>
      <c r="AE319" s="272"/>
      <c r="AF319" s="272"/>
      <c r="AG319" s="272"/>
      <c r="AH319" s="272"/>
      <c r="AI319" s="272"/>
      <c r="AJ319" s="272"/>
      <c r="AK319" s="272"/>
      <c r="AL319" s="272"/>
      <c r="AM319" s="272"/>
      <c r="AN319" s="272"/>
      <c r="AO319" s="272"/>
      <c r="AP319" s="272"/>
      <c r="AQ319" s="272"/>
      <c r="AR319" s="272"/>
      <c r="AS319" s="272"/>
      <c r="AT319" s="272"/>
      <c r="AU319" s="272"/>
      <c r="AV319" s="272"/>
      <c r="AW319" s="272"/>
      <c r="AX319" s="272"/>
      <c r="AY319" s="272"/>
      <c r="AZ319" s="272"/>
      <c r="BA319" s="272"/>
      <c r="BB319" s="272"/>
    </row>
    <row r="320" spans="1:54" ht="15.75" customHeight="1">
      <c r="A320" s="348"/>
      <c r="B320" s="348"/>
      <c r="C320" s="348"/>
      <c r="D320" s="348"/>
      <c r="E320" s="348"/>
      <c r="F320" s="348"/>
      <c r="G320" s="348"/>
      <c r="H320" s="348"/>
      <c r="I320" s="348"/>
      <c r="J320" s="348"/>
      <c r="K320" s="348"/>
      <c r="L320" s="348"/>
      <c r="M320" s="348"/>
      <c r="N320" s="348"/>
      <c r="O320" s="348"/>
      <c r="P320" s="348"/>
      <c r="Q320" s="348"/>
      <c r="R320" s="348"/>
      <c r="S320" s="348"/>
      <c r="T320" s="348"/>
      <c r="U320" s="348"/>
      <c r="V320" s="348"/>
      <c r="W320" s="348"/>
      <c r="X320" s="272"/>
      <c r="Y320" s="272"/>
      <c r="Z320" s="272"/>
      <c r="AA320" s="272"/>
      <c r="AB320" s="272"/>
      <c r="AC320" s="272"/>
      <c r="AD320" s="272"/>
      <c r="AE320" s="272"/>
      <c r="AF320" s="272"/>
      <c r="AG320" s="272"/>
      <c r="AH320" s="272"/>
      <c r="AI320" s="272"/>
      <c r="AJ320" s="272"/>
      <c r="AK320" s="272"/>
      <c r="AL320" s="272"/>
      <c r="AM320" s="272"/>
      <c r="AN320" s="272"/>
      <c r="AO320" s="272"/>
      <c r="AP320" s="272"/>
      <c r="AQ320" s="272"/>
      <c r="AR320" s="272"/>
      <c r="AS320" s="272"/>
      <c r="AT320" s="272"/>
      <c r="AU320" s="272"/>
      <c r="AV320" s="272"/>
      <c r="AW320" s="272"/>
      <c r="AX320" s="272"/>
      <c r="AY320" s="272"/>
      <c r="AZ320" s="272"/>
      <c r="BA320" s="272"/>
      <c r="BB320" s="272"/>
    </row>
    <row r="321" spans="1:54" ht="15.75" customHeight="1">
      <c r="A321" s="348"/>
      <c r="B321" s="348"/>
      <c r="C321" s="348"/>
      <c r="D321" s="348"/>
      <c r="E321" s="348"/>
      <c r="F321" s="348"/>
      <c r="G321" s="348"/>
      <c r="H321" s="348"/>
      <c r="I321" s="348"/>
      <c r="J321" s="348"/>
      <c r="K321" s="348"/>
      <c r="L321" s="348"/>
      <c r="M321" s="348"/>
      <c r="N321" s="348"/>
      <c r="O321" s="348"/>
      <c r="P321" s="348"/>
      <c r="Q321" s="348"/>
      <c r="R321" s="348"/>
      <c r="S321" s="348"/>
      <c r="T321" s="348"/>
      <c r="U321" s="348"/>
      <c r="V321" s="348"/>
      <c r="W321" s="348"/>
      <c r="X321" s="272"/>
      <c r="Y321" s="272"/>
      <c r="Z321" s="272"/>
      <c r="AA321" s="272"/>
      <c r="AB321" s="272"/>
      <c r="AC321" s="272"/>
      <c r="AD321" s="272"/>
      <c r="AE321" s="272"/>
      <c r="AF321" s="272"/>
      <c r="AG321" s="272"/>
      <c r="AH321" s="272"/>
      <c r="AI321" s="272"/>
      <c r="AJ321" s="272"/>
      <c r="AK321" s="272"/>
      <c r="AL321" s="272"/>
      <c r="AM321" s="272"/>
      <c r="AN321" s="272"/>
      <c r="AO321" s="272"/>
      <c r="AP321" s="272"/>
      <c r="AQ321" s="272"/>
      <c r="AR321" s="272"/>
      <c r="AS321" s="272"/>
      <c r="AT321" s="272"/>
      <c r="AU321" s="272"/>
      <c r="AV321" s="272"/>
      <c r="AW321" s="272"/>
      <c r="AX321" s="272"/>
      <c r="AY321" s="272"/>
      <c r="AZ321" s="272"/>
      <c r="BA321" s="272"/>
      <c r="BB321" s="272"/>
    </row>
    <row r="322" spans="1:54" ht="15.75" customHeight="1">
      <c r="A322" s="348"/>
      <c r="B322" s="348"/>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272"/>
      <c r="Y322" s="272"/>
      <c r="Z322" s="272"/>
      <c r="AA322" s="272"/>
      <c r="AB322" s="272"/>
      <c r="AC322" s="272"/>
      <c r="AD322" s="272"/>
      <c r="AE322" s="272"/>
      <c r="AF322" s="272"/>
      <c r="AG322" s="272"/>
      <c r="AH322" s="272"/>
      <c r="AI322" s="272"/>
      <c r="AJ322" s="272"/>
      <c r="AK322" s="272"/>
      <c r="AL322" s="272"/>
      <c r="AM322" s="272"/>
      <c r="AN322" s="272"/>
      <c r="AO322" s="272"/>
      <c r="AP322" s="272"/>
      <c r="AQ322" s="272"/>
      <c r="AR322" s="272"/>
      <c r="AS322" s="272"/>
      <c r="AT322" s="272"/>
      <c r="AU322" s="272"/>
      <c r="AV322" s="272"/>
      <c r="AW322" s="272"/>
      <c r="AX322" s="272"/>
      <c r="AY322" s="272"/>
      <c r="AZ322" s="272"/>
      <c r="BA322" s="272"/>
      <c r="BB322" s="272"/>
    </row>
    <row r="323" spans="1:54" ht="15.75" customHeight="1">
      <c r="A323" s="348"/>
      <c r="B323" s="348"/>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272"/>
      <c r="Y323" s="272"/>
      <c r="Z323" s="272"/>
      <c r="AA323" s="272"/>
      <c r="AB323" s="272"/>
      <c r="AC323" s="272"/>
      <c r="AD323" s="272"/>
      <c r="AE323" s="272"/>
      <c r="AF323" s="272"/>
      <c r="AG323" s="272"/>
      <c r="AH323" s="272"/>
      <c r="AI323" s="272"/>
      <c r="AJ323" s="272"/>
      <c r="AK323" s="272"/>
      <c r="AL323" s="272"/>
      <c r="AM323" s="272"/>
      <c r="AN323" s="272"/>
      <c r="AO323" s="272"/>
      <c r="AP323" s="272"/>
      <c r="AQ323" s="272"/>
      <c r="AR323" s="272"/>
      <c r="AS323" s="272"/>
      <c r="AT323" s="272"/>
      <c r="AU323" s="272"/>
      <c r="AV323" s="272"/>
      <c r="AW323" s="272"/>
      <c r="AX323" s="272"/>
      <c r="AY323" s="272"/>
      <c r="AZ323" s="272"/>
      <c r="BA323" s="272"/>
      <c r="BB323" s="272"/>
    </row>
    <row r="324" spans="1:54" ht="15.75" customHeight="1">
      <c r="A324" s="348"/>
      <c r="B324" s="348"/>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272"/>
      <c r="Y324" s="272"/>
      <c r="Z324" s="272"/>
      <c r="AA324" s="272"/>
      <c r="AB324" s="272"/>
      <c r="AC324" s="272"/>
      <c r="AD324" s="272"/>
      <c r="AE324" s="272"/>
      <c r="AF324" s="272"/>
      <c r="AG324" s="272"/>
      <c r="AH324" s="272"/>
      <c r="AI324" s="272"/>
      <c r="AJ324" s="272"/>
      <c r="AK324" s="272"/>
      <c r="AL324" s="272"/>
      <c r="AM324" s="272"/>
      <c r="AN324" s="272"/>
      <c r="AO324" s="272"/>
      <c r="AP324" s="272"/>
      <c r="AQ324" s="272"/>
      <c r="AR324" s="272"/>
      <c r="AS324" s="272"/>
      <c r="AT324" s="272"/>
      <c r="AU324" s="272"/>
      <c r="AV324" s="272"/>
      <c r="AW324" s="272"/>
      <c r="AX324" s="272"/>
      <c r="AY324" s="272"/>
      <c r="AZ324" s="272"/>
      <c r="BA324" s="272"/>
      <c r="BB324" s="272"/>
    </row>
    <row r="325" spans="1:54" ht="15.75" customHeight="1">
      <c r="A325" s="348"/>
      <c r="B325" s="348"/>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272"/>
      <c r="Y325" s="272"/>
      <c r="Z325" s="272"/>
      <c r="AA325" s="272"/>
      <c r="AB325" s="272"/>
      <c r="AC325" s="272"/>
      <c r="AD325" s="272"/>
      <c r="AE325" s="272"/>
      <c r="AF325" s="272"/>
      <c r="AG325" s="272"/>
      <c r="AH325" s="272"/>
      <c r="AI325" s="272"/>
      <c r="AJ325" s="272"/>
      <c r="AK325" s="272"/>
      <c r="AL325" s="272"/>
      <c r="AM325" s="272"/>
      <c r="AN325" s="272"/>
      <c r="AO325" s="272"/>
      <c r="AP325" s="272"/>
      <c r="AQ325" s="272"/>
      <c r="AR325" s="272"/>
      <c r="AS325" s="272"/>
      <c r="AT325" s="272"/>
      <c r="AU325" s="272"/>
      <c r="AV325" s="272"/>
      <c r="AW325" s="272"/>
      <c r="AX325" s="272"/>
      <c r="AY325" s="272"/>
      <c r="AZ325" s="272"/>
      <c r="BA325" s="272"/>
      <c r="BB325" s="272"/>
    </row>
    <row r="326" spans="1:54" ht="15.75" customHeight="1">
      <c r="A326" s="348"/>
      <c r="B326" s="348"/>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272"/>
      <c r="Y326" s="272"/>
      <c r="Z326" s="272"/>
      <c r="AA326" s="272"/>
      <c r="AB326" s="272"/>
      <c r="AC326" s="272"/>
      <c r="AD326" s="272"/>
      <c r="AE326" s="272"/>
      <c r="AF326" s="272"/>
      <c r="AG326" s="272"/>
      <c r="AH326" s="272"/>
      <c r="AI326" s="272"/>
      <c r="AJ326" s="272"/>
      <c r="AK326" s="272"/>
      <c r="AL326" s="272"/>
      <c r="AM326" s="272"/>
      <c r="AN326" s="272"/>
      <c r="AO326" s="272"/>
      <c r="AP326" s="272"/>
      <c r="AQ326" s="272"/>
      <c r="AR326" s="272"/>
      <c r="AS326" s="272"/>
      <c r="AT326" s="272"/>
      <c r="AU326" s="272"/>
      <c r="AV326" s="272"/>
      <c r="AW326" s="272"/>
      <c r="AX326" s="272"/>
      <c r="AY326" s="272"/>
      <c r="AZ326" s="272"/>
      <c r="BA326" s="272"/>
      <c r="BB326" s="272"/>
    </row>
    <row r="327" spans="1:54" ht="15.75" customHeight="1">
      <c r="A327" s="348"/>
      <c r="B327" s="348"/>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272"/>
      <c r="Y327" s="272"/>
      <c r="Z327" s="272"/>
      <c r="AA327" s="272"/>
      <c r="AB327" s="272"/>
      <c r="AC327" s="272"/>
      <c r="AD327" s="272"/>
      <c r="AE327" s="272"/>
      <c r="AF327" s="272"/>
      <c r="AG327" s="272"/>
      <c r="AH327" s="272"/>
      <c r="AI327" s="272"/>
      <c r="AJ327" s="272"/>
      <c r="AK327" s="272"/>
      <c r="AL327" s="272"/>
      <c r="AM327" s="272"/>
      <c r="AN327" s="272"/>
      <c r="AO327" s="272"/>
      <c r="AP327" s="272"/>
      <c r="AQ327" s="272"/>
      <c r="AR327" s="272"/>
      <c r="AS327" s="272"/>
      <c r="AT327" s="272"/>
      <c r="AU327" s="272"/>
      <c r="AV327" s="272"/>
      <c r="AW327" s="272"/>
      <c r="AX327" s="272"/>
      <c r="AY327" s="272"/>
      <c r="AZ327" s="272"/>
      <c r="BA327" s="272"/>
      <c r="BB327" s="272"/>
    </row>
    <row r="328" spans="1:54" ht="15.75" customHeight="1">
      <c r="A328" s="348"/>
      <c r="B328" s="348"/>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272"/>
      <c r="Y328" s="272"/>
      <c r="Z328" s="272"/>
      <c r="AA328" s="272"/>
      <c r="AB328" s="272"/>
      <c r="AC328" s="272"/>
      <c r="AD328" s="272"/>
      <c r="AE328" s="272"/>
      <c r="AF328" s="272"/>
      <c r="AG328" s="272"/>
      <c r="AH328" s="272"/>
      <c r="AI328" s="272"/>
      <c r="AJ328" s="272"/>
      <c r="AK328" s="272"/>
      <c r="AL328" s="272"/>
      <c r="AM328" s="272"/>
      <c r="AN328" s="272"/>
      <c r="AO328" s="272"/>
      <c r="AP328" s="272"/>
      <c r="AQ328" s="272"/>
      <c r="AR328" s="272"/>
      <c r="AS328" s="272"/>
      <c r="AT328" s="272"/>
      <c r="AU328" s="272"/>
      <c r="AV328" s="272"/>
      <c r="AW328" s="272"/>
      <c r="AX328" s="272"/>
      <c r="AY328" s="272"/>
      <c r="AZ328" s="272"/>
      <c r="BA328" s="272"/>
      <c r="BB328" s="272"/>
    </row>
    <row r="329" spans="1:54" ht="15.75" customHeight="1">
      <c r="A329" s="348"/>
      <c r="B329" s="348"/>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272"/>
      <c r="Y329" s="272"/>
      <c r="Z329" s="272"/>
      <c r="AA329" s="272"/>
      <c r="AB329" s="272"/>
      <c r="AC329" s="272"/>
      <c r="AD329" s="272"/>
      <c r="AE329" s="272"/>
      <c r="AF329" s="272"/>
      <c r="AG329" s="272"/>
      <c r="AH329" s="272"/>
      <c r="AI329" s="272"/>
      <c r="AJ329" s="272"/>
      <c r="AK329" s="272"/>
      <c r="AL329" s="272"/>
      <c r="AM329" s="272"/>
      <c r="AN329" s="272"/>
      <c r="AO329" s="272"/>
      <c r="AP329" s="272"/>
      <c r="AQ329" s="272"/>
      <c r="AR329" s="272"/>
      <c r="AS329" s="272"/>
      <c r="AT329" s="272"/>
      <c r="AU329" s="272"/>
      <c r="AV329" s="272"/>
      <c r="AW329" s="272"/>
      <c r="AX329" s="272"/>
      <c r="AY329" s="272"/>
      <c r="AZ329" s="272"/>
      <c r="BA329" s="272"/>
      <c r="BB329" s="272"/>
    </row>
    <row r="330" spans="1:54" ht="15.75" customHeight="1">
      <c r="A330" s="348"/>
      <c r="B330" s="348"/>
      <c r="C330" s="348"/>
      <c r="D330" s="348"/>
      <c r="E330" s="348"/>
      <c r="F330" s="348"/>
      <c r="G330" s="348"/>
      <c r="H330" s="348"/>
      <c r="I330" s="348"/>
      <c r="J330" s="348"/>
      <c r="K330" s="348"/>
      <c r="L330" s="348"/>
      <c r="M330" s="348"/>
      <c r="N330" s="348"/>
      <c r="O330" s="348"/>
      <c r="P330" s="348"/>
      <c r="Q330" s="348"/>
      <c r="R330" s="348"/>
      <c r="S330" s="348"/>
      <c r="T330" s="348"/>
      <c r="U330" s="348"/>
      <c r="V330" s="348"/>
      <c r="W330" s="348"/>
      <c r="X330" s="272"/>
      <c r="Y330" s="272"/>
      <c r="Z330" s="272"/>
      <c r="AA330" s="272"/>
      <c r="AB330" s="272"/>
      <c r="AC330" s="272"/>
      <c r="AD330" s="272"/>
      <c r="AE330" s="272"/>
      <c r="AF330" s="272"/>
      <c r="AG330" s="272"/>
      <c r="AH330" s="272"/>
      <c r="AI330" s="272"/>
      <c r="AJ330" s="272"/>
      <c r="AK330" s="272"/>
      <c r="AL330" s="272"/>
      <c r="AM330" s="272"/>
      <c r="AN330" s="272"/>
      <c r="AO330" s="272"/>
      <c r="AP330" s="272"/>
      <c r="AQ330" s="272"/>
      <c r="AR330" s="272"/>
      <c r="AS330" s="272"/>
      <c r="AT330" s="272"/>
      <c r="AU330" s="272"/>
      <c r="AV330" s="272"/>
      <c r="AW330" s="272"/>
      <c r="AX330" s="272"/>
      <c r="AY330" s="272"/>
      <c r="AZ330" s="272"/>
      <c r="BA330" s="272"/>
      <c r="BB330" s="272"/>
    </row>
    <row r="331" spans="1:54" ht="15.75" customHeight="1">
      <c r="A331" s="348"/>
      <c r="B331" s="348"/>
      <c r="C331" s="348"/>
      <c r="D331" s="348"/>
      <c r="E331" s="348"/>
      <c r="F331" s="348"/>
      <c r="G331" s="348"/>
      <c r="H331" s="348"/>
      <c r="I331" s="348"/>
      <c r="J331" s="348"/>
      <c r="K331" s="348"/>
      <c r="L331" s="348"/>
      <c r="M331" s="348"/>
      <c r="N331" s="348"/>
      <c r="O331" s="348"/>
      <c r="P331" s="348"/>
      <c r="Q331" s="348"/>
      <c r="R331" s="348"/>
      <c r="S331" s="348"/>
      <c r="T331" s="348"/>
      <c r="U331" s="348"/>
      <c r="V331" s="348"/>
      <c r="W331" s="348"/>
      <c r="X331" s="272"/>
      <c r="Y331" s="272"/>
      <c r="Z331" s="272"/>
      <c r="AA331" s="272"/>
      <c r="AB331" s="272"/>
      <c r="AC331" s="272"/>
      <c r="AD331" s="272"/>
      <c r="AE331" s="272"/>
      <c r="AF331" s="272"/>
      <c r="AG331" s="272"/>
      <c r="AH331" s="272"/>
      <c r="AI331" s="272"/>
      <c r="AJ331" s="272"/>
      <c r="AK331" s="272"/>
      <c r="AL331" s="272"/>
      <c r="AM331" s="272"/>
      <c r="AN331" s="272"/>
      <c r="AO331" s="272"/>
      <c r="AP331" s="272"/>
      <c r="AQ331" s="272"/>
      <c r="AR331" s="272"/>
      <c r="AS331" s="272"/>
      <c r="AT331" s="272"/>
      <c r="AU331" s="272"/>
      <c r="AV331" s="272"/>
      <c r="AW331" s="272"/>
      <c r="AX331" s="272"/>
      <c r="AY331" s="272"/>
      <c r="AZ331" s="272"/>
      <c r="BA331" s="272"/>
      <c r="BB331" s="272"/>
    </row>
    <row r="332" spans="1:54" ht="15.75" customHeight="1">
      <c r="A332" s="348"/>
      <c r="B332" s="348"/>
      <c r="C332" s="348"/>
      <c r="D332" s="348"/>
      <c r="E332" s="348"/>
      <c r="F332" s="348"/>
      <c r="G332" s="348"/>
      <c r="H332" s="348"/>
      <c r="I332" s="348"/>
      <c r="J332" s="348"/>
      <c r="K332" s="348"/>
      <c r="L332" s="348"/>
      <c r="M332" s="348"/>
      <c r="N332" s="348"/>
      <c r="O332" s="348"/>
      <c r="P332" s="348"/>
      <c r="Q332" s="348"/>
      <c r="R332" s="348"/>
      <c r="S332" s="348"/>
      <c r="T332" s="348"/>
      <c r="U332" s="348"/>
      <c r="V332" s="348"/>
      <c r="W332" s="348"/>
      <c r="X332" s="272"/>
      <c r="Y332" s="272"/>
      <c r="Z332" s="272"/>
      <c r="AA332" s="272"/>
      <c r="AB332" s="272"/>
      <c r="AC332" s="272"/>
      <c r="AD332" s="272"/>
      <c r="AE332" s="272"/>
      <c r="AF332" s="272"/>
      <c r="AG332" s="272"/>
      <c r="AH332" s="272"/>
      <c r="AI332" s="272"/>
      <c r="AJ332" s="272"/>
      <c r="AK332" s="272"/>
      <c r="AL332" s="272"/>
      <c r="AM332" s="272"/>
      <c r="AN332" s="272"/>
      <c r="AO332" s="272"/>
      <c r="AP332" s="272"/>
      <c r="AQ332" s="272"/>
      <c r="AR332" s="272"/>
      <c r="AS332" s="272"/>
      <c r="AT332" s="272"/>
      <c r="AU332" s="272"/>
      <c r="AV332" s="272"/>
      <c r="AW332" s="272"/>
      <c r="AX332" s="272"/>
      <c r="AY332" s="272"/>
      <c r="AZ332" s="272"/>
      <c r="BA332" s="272"/>
      <c r="BB332" s="272"/>
    </row>
    <row r="333" spans="1:54" ht="15.75" customHeight="1">
      <c r="A333" s="348"/>
      <c r="B333" s="348"/>
      <c r="C333" s="348"/>
      <c r="D333" s="348"/>
      <c r="E333" s="348"/>
      <c r="F333" s="348"/>
      <c r="G333" s="348"/>
      <c r="H333" s="348"/>
      <c r="I333" s="348"/>
      <c r="J333" s="348"/>
      <c r="K333" s="348"/>
      <c r="L333" s="348"/>
      <c r="M333" s="348"/>
      <c r="N333" s="348"/>
      <c r="O333" s="348"/>
      <c r="P333" s="348"/>
      <c r="Q333" s="348"/>
      <c r="R333" s="348"/>
      <c r="S333" s="348"/>
      <c r="T333" s="348"/>
      <c r="U333" s="348"/>
      <c r="V333" s="348"/>
      <c r="W333" s="348"/>
      <c r="X333" s="272"/>
      <c r="Y333" s="272"/>
      <c r="Z333" s="272"/>
      <c r="AA333" s="272"/>
      <c r="AB333" s="272"/>
      <c r="AC333" s="272"/>
      <c r="AD333" s="272"/>
      <c r="AE333" s="272"/>
      <c r="AF333" s="272"/>
      <c r="AG333" s="272"/>
      <c r="AH333" s="272"/>
      <c r="AI333" s="272"/>
      <c r="AJ333" s="272"/>
      <c r="AK333" s="272"/>
      <c r="AL333" s="272"/>
      <c r="AM333" s="272"/>
      <c r="AN333" s="272"/>
      <c r="AO333" s="272"/>
      <c r="AP333" s="272"/>
      <c r="AQ333" s="272"/>
      <c r="AR333" s="272"/>
      <c r="AS333" s="272"/>
      <c r="AT333" s="272"/>
      <c r="AU333" s="272"/>
      <c r="AV333" s="272"/>
      <c r="AW333" s="272"/>
      <c r="AX333" s="272"/>
      <c r="AY333" s="272"/>
      <c r="AZ333" s="272"/>
      <c r="BA333" s="272"/>
      <c r="BB333" s="272"/>
    </row>
    <row r="334" spans="1:54" ht="15.75" customHeight="1">
      <c r="A334" s="348"/>
      <c r="B334" s="348"/>
      <c r="C334" s="348"/>
      <c r="D334" s="348"/>
      <c r="E334" s="348"/>
      <c r="F334" s="348"/>
      <c r="G334" s="348"/>
      <c r="H334" s="348"/>
      <c r="I334" s="348"/>
      <c r="J334" s="348"/>
      <c r="K334" s="348"/>
      <c r="L334" s="348"/>
      <c r="M334" s="348"/>
      <c r="N334" s="348"/>
      <c r="O334" s="348"/>
      <c r="P334" s="348"/>
      <c r="Q334" s="348"/>
      <c r="R334" s="348"/>
      <c r="S334" s="348"/>
      <c r="T334" s="348"/>
      <c r="U334" s="348"/>
      <c r="V334" s="348"/>
      <c r="W334" s="348"/>
      <c r="X334" s="272"/>
      <c r="Y334" s="272"/>
      <c r="Z334" s="272"/>
      <c r="AA334" s="272"/>
      <c r="AB334" s="272"/>
      <c r="AC334" s="272"/>
      <c r="AD334" s="272"/>
      <c r="AE334" s="272"/>
      <c r="AF334" s="272"/>
      <c r="AG334" s="272"/>
      <c r="AH334" s="272"/>
      <c r="AI334" s="272"/>
      <c r="AJ334" s="272"/>
      <c r="AK334" s="272"/>
      <c r="AL334" s="272"/>
      <c r="AM334" s="272"/>
      <c r="AN334" s="272"/>
      <c r="AO334" s="272"/>
      <c r="AP334" s="272"/>
      <c r="AQ334" s="272"/>
      <c r="AR334" s="272"/>
      <c r="AS334" s="272"/>
      <c r="AT334" s="272"/>
      <c r="AU334" s="272"/>
      <c r="AV334" s="272"/>
      <c r="AW334" s="272"/>
      <c r="AX334" s="272"/>
      <c r="AY334" s="272"/>
      <c r="AZ334" s="272"/>
      <c r="BA334" s="272"/>
      <c r="BB334" s="272"/>
    </row>
    <row r="335" spans="1:54" ht="15.75" customHeight="1">
      <c r="A335" s="348"/>
      <c r="B335" s="348"/>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272"/>
      <c r="Y335" s="272"/>
      <c r="Z335" s="272"/>
      <c r="AA335" s="272"/>
      <c r="AB335" s="272"/>
      <c r="AC335" s="272"/>
      <c r="AD335" s="272"/>
      <c r="AE335" s="272"/>
      <c r="AF335" s="272"/>
      <c r="AG335" s="272"/>
      <c r="AH335" s="272"/>
      <c r="AI335" s="272"/>
      <c r="AJ335" s="272"/>
      <c r="AK335" s="272"/>
      <c r="AL335" s="272"/>
      <c r="AM335" s="272"/>
      <c r="AN335" s="272"/>
      <c r="AO335" s="272"/>
      <c r="AP335" s="272"/>
      <c r="AQ335" s="272"/>
      <c r="AR335" s="272"/>
      <c r="AS335" s="272"/>
      <c r="AT335" s="272"/>
      <c r="AU335" s="272"/>
      <c r="AV335" s="272"/>
      <c r="AW335" s="272"/>
      <c r="AX335" s="272"/>
      <c r="AY335" s="272"/>
      <c r="AZ335" s="272"/>
      <c r="BA335" s="272"/>
      <c r="BB335" s="272"/>
    </row>
    <row r="336" spans="1:54" ht="15.75" customHeight="1">
      <c r="A336" s="348"/>
      <c r="B336" s="348"/>
      <c r="C336" s="348"/>
      <c r="D336" s="348"/>
      <c r="E336" s="348"/>
      <c r="F336" s="348"/>
      <c r="G336" s="348"/>
      <c r="H336" s="348"/>
      <c r="I336" s="348"/>
      <c r="J336" s="348"/>
      <c r="K336" s="348"/>
      <c r="L336" s="348"/>
      <c r="M336" s="348"/>
      <c r="N336" s="348"/>
      <c r="O336" s="348"/>
      <c r="P336" s="348"/>
      <c r="Q336" s="348"/>
      <c r="R336" s="348"/>
      <c r="S336" s="348"/>
      <c r="T336" s="348"/>
      <c r="U336" s="348"/>
      <c r="V336" s="348"/>
      <c r="W336" s="348"/>
      <c r="X336" s="272"/>
      <c r="Y336" s="272"/>
      <c r="Z336" s="272"/>
      <c r="AA336" s="272"/>
      <c r="AB336" s="272"/>
      <c r="AC336" s="272"/>
      <c r="AD336" s="272"/>
      <c r="AE336" s="272"/>
      <c r="AF336" s="272"/>
      <c r="AG336" s="272"/>
      <c r="AH336" s="272"/>
      <c r="AI336" s="272"/>
      <c r="AJ336" s="272"/>
      <c r="AK336" s="272"/>
      <c r="AL336" s="272"/>
      <c r="AM336" s="272"/>
      <c r="AN336" s="272"/>
      <c r="AO336" s="272"/>
      <c r="AP336" s="272"/>
      <c r="AQ336" s="272"/>
      <c r="AR336" s="272"/>
      <c r="AS336" s="272"/>
      <c r="AT336" s="272"/>
      <c r="AU336" s="272"/>
      <c r="AV336" s="272"/>
      <c r="AW336" s="272"/>
      <c r="AX336" s="272"/>
      <c r="AY336" s="272"/>
      <c r="AZ336" s="272"/>
      <c r="BA336" s="272"/>
      <c r="BB336" s="272"/>
    </row>
    <row r="337" spans="1:54" ht="15.75" customHeight="1">
      <c r="A337" s="348"/>
      <c r="B337" s="348"/>
      <c r="C337" s="348"/>
      <c r="D337" s="348"/>
      <c r="E337" s="348"/>
      <c r="F337" s="348"/>
      <c r="G337" s="348"/>
      <c r="H337" s="348"/>
      <c r="I337" s="348"/>
      <c r="J337" s="348"/>
      <c r="K337" s="348"/>
      <c r="L337" s="348"/>
      <c r="M337" s="348"/>
      <c r="N337" s="348"/>
      <c r="O337" s="348"/>
      <c r="P337" s="348"/>
      <c r="Q337" s="348"/>
      <c r="R337" s="348"/>
      <c r="S337" s="348"/>
      <c r="T337" s="348"/>
      <c r="U337" s="348"/>
      <c r="V337" s="348"/>
      <c r="W337" s="348"/>
      <c r="X337" s="272"/>
      <c r="Y337" s="272"/>
      <c r="Z337" s="272"/>
      <c r="AA337" s="272"/>
      <c r="AB337" s="272"/>
      <c r="AC337" s="272"/>
      <c r="AD337" s="272"/>
      <c r="AE337" s="272"/>
      <c r="AF337" s="272"/>
      <c r="AG337" s="272"/>
      <c r="AH337" s="272"/>
      <c r="AI337" s="272"/>
      <c r="AJ337" s="272"/>
      <c r="AK337" s="272"/>
      <c r="AL337" s="272"/>
      <c r="AM337" s="272"/>
      <c r="AN337" s="272"/>
      <c r="AO337" s="272"/>
      <c r="AP337" s="272"/>
      <c r="AQ337" s="272"/>
      <c r="AR337" s="272"/>
      <c r="AS337" s="272"/>
      <c r="AT337" s="272"/>
      <c r="AU337" s="272"/>
      <c r="AV337" s="272"/>
      <c r="AW337" s="272"/>
      <c r="AX337" s="272"/>
      <c r="AY337" s="272"/>
      <c r="AZ337" s="272"/>
      <c r="BA337" s="272"/>
      <c r="BB337" s="272"/>
    </row>
    <row r="338" spans="1:54" ht="15.75" customHeight="1">
      <c r="A338" s="348"/>
      <c r="B338" s="348"/>
      <c r="C338" s="348"/>
      <c r="D338" s="348"/>
      <c r="E338" s="348"/>
      <c r="F338" s="348"/>
      <c r="G338" s="348"/>
      <c r="H338" s="348"/>
      <c r="I338" s="348"/>
      <c r="J338" s="348"/>
      <c r="K338" s="348"/>
      <c r="L338" s="348"/>
      <c r="M338" s="348"/>
      <c r="N338" s="348"/>
      <c r="O338" s="348"/>
      <c r="P338" s="348"/>
      <c r="Q338" s="348"/>
      <c r="R338" s="348"/>
      <c r="S338" s="348"/>
      <c r="T338" s="348"/>
      <c r="U338" s="348"/>
      <c r="V338" s="348"/>
      <c r="W338" s="348"/>
      <c r="X338" s="272"/>
      <c r="Y338" s="272"/>
      <c r="Z338" s="272"/>
      <c r="AA338" s="272"/>
      <c r="AB338" s="272"/>
      <c r="AC338" s="272"/>
      <c r="AD338" s="272"/>
      <c r="AE338" s="272"/>
      <c r="AF338" s="272"/>
      <c r="AG338" s="272"/>
      <c r="AH338" s="272"/>
      <c r="AI338" s="272"/>
      <c r="AJ338" s="272"/>
      <c r="AK338" s="272"/>
      <c r="AL338" s="272"/>
      <c r="AM338" s="272"/>
      <c r="AN338" s="272"/>
      <c r="AO338" s="272"/>
      <c r="AP338" s="272"/>
      <c r="AQ338" s="272"/>
      <c r="AR338" s="272"/>
      <c r="AS338" s="272"/>
      <c r="AT338" s="272"/>
      <c r="AU338" s="272"/>
      <c r="AV338" s="272"/>
      <c r="AW338" s="272"/>
      <c r="AX338" s="272"/>
      <c r="AY338" s="272"/>
      <c r="AZ338" s="272"/>
      <c r="BA338" s="272"/>
      <c r="BB338" s="272"/>
    </row>
    <row r="339" spans="1:54" ht="15.75" customHeight="1">
      <c r="A339" s="348"/>
      <c r="B339" s="348"/>
      <c r="C339" s="348"/>
      <c r="D339" s="348"/>
      <c r="E339" s="348"/>
      <c r="F339" s="348"/>
      <c r="G339" s="348"/>
      <c r="H339" s="348"/>
      <c r="I339" s="348"/>
      <c r="J339" s="348"/>
      <c r="K339" s="348"/>
      <c r="L339" s="348"/>
      <c r="M339" s="348"/>
      <c r="N339" s="348"/>
      <c r="O339" s="348"/>
      <c r="P339" s="348"/>
      <c r="Q339" s="348"/>
      <c r="R339" s="348"/>
      <c r="S339" s="348"/>
      <c r="T339" s="348"/>
      <c r="U339" s="348"/>
      <c r="V339" s="348"/>
      <c r="W339" s="348"/>
      <c r="X339" s="272"/>
      <c r="Y339" s="272"/>
      <c r="Z339" s="272"/>
      <c r="AA339" s="272"/>
      <c r="AB339" s="272"/>
      <c r="AC339" s="272"/>
      <c r="AD339" s="272"/>
      <c r="AE339" s="272"/>
      <c r="AF339" s="272"/>
      <c r="AG339" s="272"/>
      <c r="AH339" s="272"/>
      <c r="AI339" s="272"/>
      <c r="AJ339" s="272"/>
      <c r="AK339" s="272"/>
      <c r="AL339" s="272"/>
      <c r="AM339" s="272"/>
      <c r="AN339" s="272"/>
      <c r="AO339" s="272"/>
      <c r="AP339" s="272"/>
      <c r="AQ339" s="272"/>
      <c r="AR339" s="272"/>
      <c r="AS339" s="272"/>
      <c r="AT339" s="272"/>
      <c r="AU339" s="272"/>
      <c r="AV339" s="272"/>
      <c r="AW339" s="272"/>
      <c r="AX339" s="272"/>
      <c r="AY339" s="272"/>
      <c r="AZ339" s="272"/>
      <c r="BA339" s="272"/>
      <c r="BB339" s="272"/>
    </row>
    <row r="340" spans="1:54" ht="15.75" customHeight="1">
      <c r="A340" s="348"/>
      <c r="B340" s="348"/>
      <c r="C340" s="348"/>
      <c r="D340" s="348"/>
      <c r="E340" s="348"/>
      <c r="F340" s="348"/>
      <c r="G340" s="348"/>
      <c r="H340" s="348"/>
      <c r="I340" s="348"/>
      <c r="J340" s="348"/>
      <c r="K340" s="348"/>
      <c r="L340" s="348"/>
      <c r="M340" s="348"/>
      <c r="N340" s="348"/>
      <c r="O340" s="348"/>
      <c r="P340" s="348"/>
      <c r="Q340" s="348"/>
      <c r="R340" s="348"/>
      <c r="S340" s="348"/>
      <c r="T340" s="348"/>
      <c r="U340" s="348"/>
      <c r="V340" s="348"/>
      <c r="W340" s="348"/>
      <c r="X340" s="272"/>
      <c r="Y340" s="272"/>
      <c r="Z340" s="272"/>
      <c r="AA340" s="272"/>
      <c r="AB340" s="272"/>
      <c r="AC340" s="272"/>
      <c r="AD340" s="272"/>
      <c r="AE340" s="272"/>
      <c r="AF340" s="272"/>
      <c r="AG340" s="272"/>
      <c r="AH340" s="272"/>
      <c r="AI340" s="272"/>
      <c r="AJ340" s="272"/>
      <c r="AK340" s="272"/>
      <c r="AL340" s="272"/>
      <c r="AM340" s="272"/>
      <c r="AN340" s="272"/>
      <c r="AO340" s="272"/>
      <c r="AP340" s="272"/>
      <c r="AQ340" s="272"/>
      <c r="AR340" s="272"/>
      <c r="AS340" s="272"/>
      <c r="AT340" s="272"/>
      <c r="AU340" s="272"/>
      <c r="AV340" s="272"/>
      <c r="AW340" s="272"/>
      <c r="AX340" s="272"/>
      <c r="AY340" s="272"/>
      <c r="AZ340" s="272"/>
      <c r="BA340" s="272"/>
      <c r="BB340" s="272"/>
    </row>
    <row r="341" spans="1:54" ht="15.75" customHeight="1">
      <c r="A341" s="348"/>
      <c r="B341" s="348"/>
      <c r="C341" s="348"/>
      <c r="D341" s="348"/>
      <c r="E341" s="348"/>
      <c r="F341" s="348"/>
      <c r="G341" s="348"/>
      <c r="H341" s="348"/>
      <c r="I341" s="348"/>
      <c r="J341" s="348"/>
      <c r="K341" s="348"/>
      <c r="L341" s="348"/>
      <c r="M341" s="348"/>
      <c r="N341" s="348"/>
      <c r="O341" s="348"/>
      <c r="P341" s="348"/>
      <c r="Q341" s="348"/>
      <c r="R341" s="348"/>
      <c r="S341" s="348"/>
      <c r="T341" s="348"/>
      <c r="U341" s="348"/>
      <c r="V341" s="348"/>
      <c r="W341" s="348"/>
      <c r="X341" s="272"/>
      <c r="Y341" s="272"/>
      <c r="Z341" s="272"/>
      <c r="AA341" s="272"/>
      <c r="AB341" s="272"/>
      <c r="AC341" s="272"/>
      <c r="AD341" s="272"/>
      <c r="AE341" s="272"/>
      <c r="AF341" s="272"/>
      <c r="AG341" s="272"/>
      <c r="AH341" s="272"/>
      <c r="AI341" s="272"/>
      <c r="AJ341" s="272"/>
      <c r="AK341" s="272"/>
      <c r="AL341" s="272"/>
      <c r="AM341" s="272"/>
      <c r="AN341" s="272"/>
      <c r="AO341" s="272"/>
      <c r="AP341" s="272"/>
      <c r="AQ341" s="272"/>
      <c r="AR341" s="272"/>
      <c r="AS341" s="272"/>
      <c r="AT341" s="272"/>
      <c r="AU341" s="272"/>
      <c r="AV341" s="272"/>
      <c r="AW341" s="272"/>
      <c r="AX341" s="272"/>
      <c r="AY341" s="272"/>
      <c r="AZ341" s="272"/>
      <c r="BA341" s="272"/>
      <c r="BB341" s="272"/>
    </row>
    <row r="342" spans="1:54" ht="15.75" customHeight="1">
      <c r="A342" s="348"/>
      <c r="B342" s="348"/>
      <c r="C342" s="348"/>
      <c r="D342" s="348"/>
      <c r="E342" s="348"/>
      <c r="F342" s="348"/>
      <c r="G342" s="348"/>
      <c r="H342" s="348"/>
      <c r="I342" s="348"/>
      <c r="J342" s="348"/>
      <c r="K342" s="348"/>
      <c r="L342" s="348"/>
      <c r="M342" s="348"/>
      <c r="N342" s="348"/>
      <c r="O342" s="348"/>
      <c r="P342" s="348"/>
      <c r="Q342" s="348"/>
      <c r="R342" s="348"/>
      <c r="S342" s="348"/>
      <c r="T342" s="348"/>
      <c r="U342" s="348"/>
      <c r="V342" s="348"/>
      <c r="W342" s="348"/>
      <c r="X342" s="272"/>
      <c r="Y342" s="272"/>
      <c r="Z342" s="272"/>
      <c r="AA342" s="272"/>
      <c r="AB342" s="272"/>
      <c r="AC342" s="272"/>
      <c r="AD342" s="272"/>
      <c r="AE342" s="272"/>
      <c r="AF342" s="272"/>
      <c r="AG342" s="272"/>
      <c r="AH342" s="272"/>
      <c r="AI342" s="272"/>
      <c r="AJ342" s="272"/>
      <c r="AK342" s="272"/>
      <c r="AL342" s="272"/>
      <c r="AM342" s="272"/>
      <c r="AN342" s="272"/>
      <c r="AO342" s="272"/>
      <c r="AP342" s="272"/>
      <c r="AQ342" s="272"/>
      <c r="AR342" s="272"/>
      <c r="AS342" s="272"/>
      <c r="AT342" s="272"/>
      <c r="AU342" s="272"/>
      <c r="AV342" s="272"/>
      <c r="AW342" s="272"/>
      <c r="AX342" s="272"/>
      <c r="AY342" s="272"/>
      <c r="AZ342" s="272"/>
      <c r="BA342" s="272"/>
      <c r="BB342" s="272"/>
    </row>
    <row r="343" spans="1:54" ht="15.75" customHeight="1">
      <c r="A343" s="348"/>
      <c r="B343" s="348"/>
      <c r="C343" s="348"/>
      <c r="D343" s="348"/>
      <c r="E343" s="348"/>
      <c r="F343" s="348"/>
      <c r="G343" s="348"/>
      <c r="H343" s="348"/>
      <c r="I343" s="348"/>
      <c r="J343" s="348"/>
      <c r="K343" s="348"/>
      <c r="L343" s="348"/>
      <c r="M343" s="348"/>
      <c r="N343" s="348"/>
      <c r="O343" s="348"/>
      <c r="P343" s="348"/>
      <c r="Q343" s="348"/>
      <c r="R343" s="348"/>
      <c r="S343" s="348"/>
      <c r="T343" s="348"/>
      <c r="U343" s="348"/>
      <c r="V343" s="348"/>
      <c r="W343" s="348"/>
      <c r="X343" s="272"/>
      <c r="Y343" s="272"/>
      <c r="Z343" s="272"/>
      <c r="AA343" s="272"/>
      <c r="AB343" s="272"/>
      <c r="AC343" s="272"/>
      <c r="AD343" s="272"/>
      <c r="AE343" s="272"/>
      <c r="AF343" s="272"/>
      <c r="AG343" s="272"/>
      <c r="AH343" s="272"/>
      <c r="AI343" s="272"/>
      <c r="AJ343" s="272"/>
      <c r="AK343" s="272"/>
      <c r="AL343" s="272"/>
      <c r="AM343" s="272"/>
      <c r="AN343" s="272"/>
      <c r="AO343" s="272"/>
      <c r="AP343" s="272"/>
      <c r="AQ343" s="272"/>
      <c r="AR343" s="272"/>
      <c r="AS343" s="272"/>
      <c r="AT343" s="272"/>
      <c r="AU343" s="272"/>
      <c r="AV343" s="272"/>
      <c r="AW343" s="272"/>
      <c r="AX343" s="272"/>
      <c r="AY343" s="272"/>
      <c r="AZ343" s="272"/>
      <c r="BA343" s="272"/>
      <c r="BB343" s="272"/>
    </row>
    <row r="344" spans="1:54" ht="15.75" customHeight="1">
      <c r="A344" s="348"/>
      <c r="B344" s="348"/>
      <c r="C344" s="348"/>
      <c r="D344" s="348"/>
      <c r="E344" s="348"/>
      <c r="F344" s="348"/>
      <c r="G344" s="348"/>
      <c r="H344" s="348"/>
      <c r="I344" s="348"/>
      <c r="J344" s="348"/>
      <c r="K344" s="348"/>
      <c r="L344" s="348"/>
      <c r="M344" s="348"/>
      <c r="N344" s="348"/>
      <c r="O344" s="348"/>
      <c r="P344" s="348"/>
      <c r="Q344" s="348"/>
      <c r="R344" s="348"/>
      <c r="S344" s="348"/>
      <c r="T344" s="348"/>
      <c r="U344" s="348"/>
      <c r="V344" s="348"/>
      <c r="W344" s="348"/>
      <c r="X344" s="272"/>
      <c r="Y344" s="272"/>
      <c r="Z344" s="272"/>
      <c r="AA344" s="272"/>
      <c r="AB344" s="272"/>
      <c r="AC344" s="272"/>
      <c r="AD344" s="272"/>
      <c r="AE344" s="272"/>
      <c r="AF344" s="272"/>
      <c r="AG344" s="272"/>
      <c r="AH344" s="272"/>
      <c r="AI344" s="272"/>
      <c r="AJ344" s="272"/>
      <c r="AK344" s="272"/>
      <c r="AL344" s="272"/>
      <c r="AM344" s="272"/>
      <c r="AN344" s="272"/>
      <c r="AO344" s="272"/>
      <c r="AP344" s="272"/>
      <c r="AQ344" s="272"/>
      <c r="AR344" s="272"/>
      <c r="AS344" s="272"/>
      <c r="AT344" s="272"/>
      <c r="AU344" s="272"/>
      <c r="AV344" s="272"/>
      <c r="AW344" s="272"/>
      <c r="AX344" s="272"/>
      <c r="AY344" s="272"/>
      <c r="AZ344" s="272"/>
      <c r="BA344" s="272"/>
      <c r="BB344" s="272"/>
    </row>
    <row r="345" spans="1:54" ht="15.75" customHeight="1">
      <c r="A345" s="348"/>
      <c r="B345" s="348"/>
      <c r="C345" s="348"/>
      <c r="D345" s="348"/>
      <c r="E345" s="348"/>
      <c r="F345" s="348"/>
      <c r="G345" s="348"/>
      <c r="H345" s="348"/>
      <c r="I345" s="348"/>
      <c r="J345" s="348"/>
      <c r="K345" s="348"/>
      <c r="L345" s="348"/>
      <c r="M345" s="348"/>
      <c r="N345" s="348"/>
      <c r="O345" s="348"/>
      <c r="P345" s="348"/>
      <c r="Q345" s="348"/>
      <c r="R345" s="348"/>
      <c r="S345" s="348"/>
      <c r="T345" s="348"/>
      <c r="U345" s="348"/>
      <c r="V345" s="348"/>
      <c r="W345" s="348"/>
      <c r="X345" s="272"/>
      <c r="Y345" s="272"/>
      <c r="Z345" s="272"/>
      <c r="AA345" s="272"/>
      <c r="AB345" s="272"/>
      <c r="AC345" s="272"/>
      <c r="AD345" s="272"/>
      <c r="AE345" s="272"/>
      <c r="AF345" s="272"/>
      <c r="AG345" s="272"/>
      <c r="AH345" s="272"/>
      <c r="AI345" s="272"/>
      <c r="AJ345" s="272"/>
      <c r="AK345" s="272"/>
      <c r="AL345" s="272"/>
      <c r="AM345" s="272"/>
      <c r="AN345" s="272"/>
      <c r="AO345" s="272"/>
      <c r="AP345" s="272"/>
      <c r="AQ345" s="272"/>
      <c r="AR345" s="272"/>
      <c r="AS345" s="272"/>
      <c r="AT345" s="272"/>
      <c r="AU345" s="272"/>
      <c r="AV345" s="272"/>
      <c r="AW345" s="272"/>
      <c r="AX345" s="272"/>
      <c r="AY345" s="272"/>
      <c r="AZ345" s="272"/>
      <c r="BA345" s="272"/>
      <c r="BB345" s="272"/>
    </row>
    <row r="346" spans="1:54" ht="15.75" customHeight="1">
      <c r="A346" s="348"/>
      <c r="B346" s="348"/>
      <c r="C346" s="348"/>
      <c r="D346" s="348"/>
      <c r="E346" s="348"/>
      <c r="F346" s="348"/>
      <c r="G346" s="348"/>
      <c r="H346" s="348"/>
      <c r="I346" s="348"/>
      <c r="J346" s="348"/>
      <c r="K346" s="348"/>
      <c r="L346" s="348"/>
      <c r="M346" s="348"/>
      <c r="N346" s="348"/>
      <c r="O346" s="348"/>
      <c r="P346" s="348"/>
      <c r="Q346" s="348"/>
      <c r="R346" s="348"/>
      <c r="S346" s="348"/>
      <c r="T346" s="348"/>
      <c r="U346" s="348"/>
      <c r="V346" s="348"/>
      <c r="W346" s="348"/>
      <c r="X346" s="272"/>
      <c r="Y346" s="272"/>
      <c r="Z346" s="272"/>
      <c r="AA346" s="272"/>
      <c r="AB346" s="272"/>
      <c r="AC346" s="272"/>
      <c r="AD346" s="272"/>
      <c r="AE346" s="272"/>
      <c r="AF346" s="272"/>
      <c r="AG346" s="272"/>
      <c r="AH346" s="272"/>
      <c r="AI346" s="272"/>
      <c r="AJ346" s="272"/>
      <c r="AK346" s="272"/>
      <c r="AL346" s="272"/>
      <c r="AM346" s="272"/>
      <c r="AN346" s="272"/>
      <c r="AO346" s="272"/>
      <c r="AP346" s="272"/>
      <c r="AQ346" s="272"/>
      <c r="AR346" s="272"/>
      <c r="AS346" s="272"/>
      <c r="AT346" s="272"/>
      <c r="AU346" s="272"/>
      <c r="AV346" s="272"/>
      <c r="AW346" s="272"/>
      <c r="AX346" s="272"/>
      <c r="AY346" s="272"/>
      <c r="AZ346" s="272"/>
      <c r="BA346" s="272"/>
      <c r="BB346" s="272"/>
    </row>
    <row r="347" spans="1:54" ht="15.75" customHeight="1">
      <c r="A347" s="348"/>
      <c r="B347" s="348"/>
      <c r="C347" s="348"/>
      <c r="D347" s="348"/>
      <c r="E347" s="348"/>
      <c r="F347" s="348"/>
      <c r="G347" s="348"/>
      <c r="H347" s="348"/>
      <c r="I347" s="348"/>
      <c r="J347" s="348"/>
      <c r="K347" s="348"/>
      <c r="L347" s="348"/>
      <c r="M347" s="348"/>
      <c r="N347" s="348"/>
      <c r="O347" s="348"/>
      <c r="P347" s="348"/>
      <c r="Q347" s="348"/>
      <c r="R347" s="348"/>
      <c r="S347" s="348"/>
      <c r="T347" s="348"/>
      <c r="U347" s="348"/>
      <c r="V347" s="348"/>
      <c r="W347" s="348"/>
      <c r="X347" s="272"/>
      <c r="Y347" s="272"/>
      <c r="Z347" s="272"/>
      <c r="AA347" s="272"/>
      <c r="AB347" s="272"/>
      <c r="AC347" s="272"/>
      <c r="AD347" s="272"/>
      <c r="AE347" s="272"/>
      <c r="AF347" s="272"/>
      <c r="AG347" s="272"/>
      <c r="AH347" s="272"/>
      <c r="AI347" s="272"/>
      <c r="AJ347" s="272"/>
      <c r="AK347" s="272"/>
      <c r="AL347" s="272"/>
      <c r="AM347" s="272"/>
      <c r="AN347" s="272"/>
      <c r="AO347" s="272"/>
      <c r="AP347" s="272"/>
      <c r="AQ347" s="272"/>
      <c r="AR347" s="272"/>
      <c r="AS347" s="272"/>
      <c r="AT347" s="272"/>
      <c r="AU347" s="272"/>
      <c r="AV347" s="272"/>
      <c r="AW347" s="272"/>
      <c r="AX347" s="272"/>
      <c r="AY347" s="272"/>
      <c r="AZ347" s="272"/>
      <c r="BA347" s="272"/>
      <c r="BB347" s="272"/>
    </row>
    <row r="348" spans="1:54" ht="15.75" customHeight="1">
      <c r="A348" s="348"/>
      <c r="B348" s="348"/>
      <c r="C348" s="348"/>
      <c r="D348" s="348"/>
      <c r="E348" s="348"/>
      <c r="F348" s="348"/>
      <c r="G348" s="348"/>
      <c r="H348" s="348"/>
      <c r="I348" s="348"/>
      <c r="J348" s="348"/>
      <c r="K348" s="348"/>
      <c r="L348" s="348"/>
      <c r="M348" s="348"/>
      <c r="N348" s="348"/>
      <c r="O348" s="348"/>
      <c r="P348" s="348"/>
      <c r="Q348" s="348"/>
      <c r="R348" s="348"/>
      <c r="S348" s="348"/>
      <c r="T348" s="348"/>
      <c r="U348" s="348"/>
      <c r="V348" s="348"/>
      <c r="W348" s="348"/>
      <c r="X348" s="272"/>
      <c r="Y348" s="272"/>
      <c r="Z348" s="272"/>
      <c r="AA348" s="272"/>
      <c r="AB348" s="272"/>
      <c r="AC348" s="272"/>
      <c r="AD348" s="272"/>
      <c r="AE348" s="272"/>
      <c r="AF348" s="272"/>
      <c r="AG348" s="272"/>
      <c r="AH348" s="272"/>
      <c r="AI348" s="272"/>
      <c r="AJ348" s="272"/>
      <c r="AK348" s="272"/>
      <c r="AL348" s="272"/>
      <c r="AM348" s="272"/>
      <c r="AN348" s="272"/>
      <c r="AO348" s="272"/>
      <c r="AP348" s="272"/>
      <c r="AQ348" s="272"/>
      <c r="AR348" s="272"/>
      <c r="AS348" s="272"/>
      <c r="AT348" s="272"/>
      <c r="AU348" s="272"/>
      <c r="AV348" s="272"/>
      <c r="AW348" s="272"/>
      <c r="AX348" s="272"/>
      <c r="AY348" s="272"/>
      <c r="AZ348" s="272"/>
      <c r="BA348" s="272"/>
      <c r="BB348" s="272"/>
    </row>
    <row r="349" spans="1:54" ht="15.75" customHeight="1">
      <c r="A349" s="348"/>
      <c r="B349" s="348"/>
      <c r="C349" s="348"/>
      <c r="D349" s="348"/>
      <c r="E349" s="348"/>
      <c r="F349" s="348"/>
      <c r="G349" s="348"/>
      <c r="H349" s="348"/>
      <c r="I349" s="348"/>
      <c r="J349" s="348"/>
      <c r="K349" s="348"/>
      <c r="L349" s="348"/>
      <c r="M349" s="348"/>
      <c r="N349" s="348"/>
      <c r="O349" s="348"/>
      <c r="P349" s="348"/>
      <c r="Q349" s="348"/>
      <c r="R349" s="348"/>
      <c r="S349" s="348"/>
      <c r="T349" s="348"/>
      <c r="U349" s="348"/>
      <c r="V349" s="348"/>
      <c r="W349" s="348"/>
      <c r="X349" s="272"/>
      <c r="Y349" s="272"/>
      <c r="Z349" s="272"/>
      <c r="AA349" s="272"/>
      <c r="AB349" s="272"/>
      <c r="AC349" s="272"/>
      <c r="AD349" s="272"/>
      <c r="AE349" s="272"/>
      <c r="AF349" s="272"/>
      <c r="AG349" s="272"/>
      <c r="AH349" s="272"/>
      <c r="AI349" s="272"/>
      <c r="AJ349" s="272"/>
      <c r="AK349" s="272"/>
      <c r="AL349" s="272"/>
      <c r="AM349" s="272"/>
      <c r="AN349" s="272"/>
      <c r="AO349" s="272"/>
      <c r="AP349" s="272"/>
      <c r="AQ349" s="272"/>
      <c r="AR349" s="272"/>
      <c r="AS349" s="272"/>
      <c r="AT349" s="272"/>
      <c r="AU349" s="272"/>
      <c r="AV349" s="272"/>
      <c r="AW349" s="272"/>
      <c r="AX349" s="272"/>
      <c r="AY349" s="272"/>
      <c r="AZ349" s="272"/>
      <c r="BA349" s="272"/>
      <c r="BB349" s="272"/>
    </row>
    <row r="350" spans="1:54" ht="15.75" customHeight="1">
      <c r="A350" s="348"/>
      <c r="B350" s="348"/>
      <c r="C350" s="348"/>
      <c r="D350" s="348"/>
      <c r="E350" s="348"/>
      <c r="F350" s="348"/>
      <c r="G350" s="348"/>
      <c r="H350" s="348"/>
      <c r="I350" s="348"/>
      <c r="J350" s="348"/>
      <c r="K350" s="348"/>
      <c r="L350" s="348"/>
      <c r="M350" s="348"/>
      <c r="N350" s="348"/>
      <c r="O350" s="348"/>
      <c r="P350" s="348"/>
      <c r="Q350" s="348"/>
      <c r="R350" s="348"/>
      <c r="S350" s="348"/>
      <c r="T350" s="348"/>
      <c r="U350" s="348"/>
      <c r="V350" s="348"/>
      <c r="W350" s="348"/>
      <c r="X350" s="272"/>
      <c r="Y350" s="272"/>
      <c r="Z350" s="272"/>
      <c r="AA350" s="272"/>
      <c r="AB350" s="272"/>
      <c r="AC350" s="272"/>
      <c r="AD350" s="272"/>
      <c r="AE350" s="272"/>
      <c r="AF350" s="272"/>
      <c r="AG350" s="272"/>
      <c r="AH350" s="272"/>
      <c r="AI350" s="272"/>
      <c r="AJ350" s="272"/>
      <c r="AK350" s="272"/>
      <c r="AL350" s="272"/>
      <c r="AM350" s="272"/>
      <c r="AN350" s="272"/>
      <c r="AO350" s="272"/>
      <c r="AP350" s="272"/>
      <c r="AQ350" s="272"/>
      <c r="AR350" s="272"/>
      <c r="AS350" s="272"/>
      <c r="AT350" s="272"/>
      <c r="AU350" s="272"/>
      <c r="AV350" s="272"/>
      <c r="AW350" s="272"/>
      <c r="AX350" s="272"/>
      <c r="AY350" s="272"/>
      <c r="AZ350" s="272"/>
      <c r="BA350" s="272"/>
      <c r="BB350" s="272"/>
    </row>
    <row r="351" spans="1:54" ht="15.75" customHeight="1">
      <c r="A351" s="348"/>
      <c r="B351" s="348"/>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272"/>
      <c r="Y351" s="272"/>
      <c r="Z351" s="272"/>
      <c r="AA351" s="272"/>
      <c r="AB351" s="272"/>
      <c r="AC351" s="272"/>
      <c r="AD351" s="272"/>
      <c r="AE351" s="272"/>
      <c r="AF351" s="272"/>
      <c r="AG351" s="272"/>
      <c r="AH351" s="272"/>
      <c r="AI351" s="272"/>
      <c r="AJ351" s="272"/>
      <c r="AK351" s="272"/>
      <c r="AL351" s="272"/>
      <c r="AM351" s="272"/>
      <c r="AN351" s="272"/>
      <c r="AO351" s="272"/>
      <c r="AP351" s="272"/>
      <c r="AQ351" s="272"/>
      <c r="AR351" s="272"/>
      <c r="AS351" s="272"/>
      <c r="AT351" s="272"/>
      <c r="AU351" s="272"/>
      <c r="AV351" s="272"/>
      <c r="AW351" s="272"/>
      <c r="AX351" s="272"/>
      <c r="AY351" s="272"/>
      <c r="AZ351" s="272"/>
      <c r="BA351" s="272"/>
      <c r="BB351" s="272"/>
    </row>
    <row r="352" spans="1:54" ht="15.75" customHeight="1">
      <c r="A352" s="348"/>
      <c r="B352" s="348"/>
      <c r="C352" s="348"/>
      <c r="D352" s="348"/>
      <c r="E352" s="348"/>
      <c r="F352" s="348"/>
      <c r="G352" s="348"/>
      <c r="H352" s="348"/>
      <c r="I352" s="348"/>
      <c r="J352" s="348"/>
      <c r="K352" s="348"/>
      <c r="L352" s="348"/>
      <c r="M352" s="348"/>
      <c r="N352" s="348"/>
      <c r="O352" s="348"/>
      <c r="P352" s="348"/>
      <c r="Q352" s="348"/>
      <c r="R352" s="348"/>
      <c r="S352" s="348"/>
      <c r="T352" s="348"/>
      <c r="U352" s="348"/>
      <c r="V352" s="348"/>
      <c r="W352" s="348"/>
      <c r="X352" s="272"/>
      <c r="Y352" s="272"/>
      <c r="Z352" s="272"/>
      <c r="AA352" s="272"/>
      <c r="AB352" s="272"/>
      <c r="AC352" s="272"/>
      <c r="AD352" s="272"/>
      <c r="AE352" s="272"/>
      <c r="AF352" s="272"/>
      <c r="AG352" s="272"/>
      <c r="AH352" s="272"/>
      <c r="AI352" s="272"/>
      <c r="AJ352" s="272"/>
      <c r="AK352" s="272"/>
      <c r="AL352" s="272"/>
      <c r="AM352" s="272"/>
      <c r="AN352" s="272"/>
      <c r="AO352" s="272"/>
      <c r="AP352" s="272"/>
      <c r="AQ352" s="272"/>
      <c r="AR352" s="272"/>
      <c r="AS352" s="272"/>
      <c r="AT352" s="272"/>
      <c r="AU352" s="272"/>
      <c r="AV352" s="272"/>
      <c r="AW352" s="272"/>
      <c r="AX352" s="272"/>
      <c r="AY352" s="272"/>
      <c r="AZ352" s="272"/>
      <c r="BA352" s="272"/>
      <c r="BB352" s="272"/>
    </row>
    <row r="353" spans="1:54" ht="15.75" customHeight="1">
      <c r="A353" s="348"/>
      <c r="B353" s="348"/>
      <c r="C353" s="348"/>
      <c r="D353" s="348"/>
      <c r="E353" s="348"/>
      <c r="F353" s="348"/>
      <c r="G353" s="348"/>
      <c r="H353" s="348"/>
      <c r="I353" s="348"/>
      <c r="J353" s="348"/>
      <c r="K353" s="348"/>
      <c r="L353" s="348"/>
      <c r="M353" s="348"/>
      <c r="N353" s="348"/>
      <c r="O353" s="348"/>
      <c r="P353" s="348"/>
      <c r="Q353" s="348"/>
      <c r="R353" s="348"/>
      <c r="S353" s="348"/>
      <c r="T353" s="348"/>
      <c r="U353" s="348"/>
      <c r="V353" s="348"/>
      <c r="W353" s="348"/>
      <c r="X353" s="272"/>
      <c r="Y353" s="272"/>
      <c r="Z353" s="272"/>
      <c r="AA353" s="272"/>
      <c r="AB353" s="272"/>
      <c r="AC353" s="272"/>
      <c r="AD353" s="272"/>
      <c r="AE353" s="272"/>
      <c r="AF353" s="272"/>
      <c r="AG353" s="272"/>
      <c r="AH353" s="272"/>
      <c r="AI353" s="272"/>
      <c r="AJ353" s="272"/>
      <c r="AK353" s="272"/>
      <c r="AL353" s="272"/>
      <c r="AM353" s="272"/>
      <c r="AN353" s="272"/>
      <c r="AO353" s="272"/>
      <c r="AP353" s="272"/>
      <c r="AQ353" s="272"/>
      <c r="AR353" s="272"/>
      <c r="AS353" s="272"/>
      <c r="AT353" s="272"/>
      <c r="AU353" s="272"/>
      <c r="AV353" s="272"/>
      <c r="AW353" s="272"/>
      <c r="AX353" s="272"/>
      <c r="AY353" s="272"/>
      <c r="AZ353" s="272"/>
      <c r="BA353" s="272"/>
      <c r="BB353" s="272"/>
    </row>
    <row r="354" spans="1:54" ht="15.75" customHeight="1">
      <c r="A354" s="348"/>
      <c r="B354" s="348"/>
      <c r="C354" s="348"/>
      <c r="D354" s="348"/>
      <c r="E354" s="348"/>
      <c r="F354" s="348"/>
      <c r="G354" s="348"/>
      <c r="H354" s="348"/>
      <c r="I354" s="348"/>
      <c r="J354" s="348"/>
      <c r="K354" s="348"/>
      <c r="L354" s="348"/>
      <c r="M354" s="348"/>
      <c r="N354" s="348"/>
      <c r="O354" s="348"/>
      <c r="P354" s="348"/>
      <c r="Q354" s="348"/>
      <c r="R354" s="348"/>
      <c r="S354" s="348"/>
      <c r="T354" s="348"/>
      <c r="U354" s="348"/>
      <c r="V354" s="348"/>
      <c r="W354" s="348"/>
      <c r="X354" s="272"/>
      <c r="Y354" s="272"/>
      <c r="Z354" s="272"/>
      <c r="AA354" s="272"/>
      <c r="AB354" s="272"/>
      <c r="AC354" s="272"/>
      <c r="AD354" s="272"/>
      <c r="AE354" s="272"/>
      <c r="AF354" s="272"/>
      <c r="AG354" s="272"/>
      <c r="AH354" s="272"/>
      <c r="AI354" s="272"/>
      <c r="AJ354" s="272"/>
      <c r="AK354" s="272"/>
      <c r="AL354" s="272"/>
      <c r="AM354" s="272"/>
      <c r="AN354" s="272"/>
      <c r="AO354" s="272"/>
      <c r="AP354" s="272"/>
      <c r="AQ354" s="272"/>
      <c r="AR354" s="272"/>
      <c r="AS354" s="272"/>
      <c r="AT354" s="272"/>
      <c r="AU354" s="272"/>
      <c r="AV354" s="272"/>
      <c r="AW354" s="272"/>
      <c r="AX354" s="272"/>
      <c r="AY354" s="272"/>
      <c r="AZ354" s="272"/>
      <c r="BA354" s="272"/>
      <c r="BB354" s="272"/>
    </row>
    <row r="355" spans="1:54" ht="15.75" customHeight="1">
      <c r="A355" s="348"/>
      <c r="B355" s="348"/>
      <c r="C355" s="348"/>
      <c r="D355" s="348"/>
      <c r="E355" s="348"/>
      <c r="F355" s="348"/>
      <c r="G355" s="348"/>
      <c r="H355" s="348"/>
      <c r="I355" s="348"/>
      <c r="J355" s="348"/>
      <c r="K355" s="348"/>
      <c r="L355" s="348"/>
      <c r="M355" s="348"/>
      <c r="N355" s="348"/>
      <c r="O355" s="348"/>
      <c r="P355" s="348"/>
      <c r="Q355" s="348"/>
      <c r="R355" s="348"/>
      <c r="S355" s="348"/>
      <c r="T355" s="348"/>
      <c r="U355" s="348"/>
      <c r="V355" s="348"/>
      <c r="W355" s="348"/>
      <c r="X355" s="272"/>
      <c r="Y355" s="272"/>
      <c r="Z355" s="272"/>
      <c r="AA355" s="272"/>
      <c r="AB355" s="272"/>
      <c r="AC355" s="272"/>
      <c r="AD355" s="272"/>
      <c r="AE355" s="272"/>
      <c r="AF355" s="272"/>
      <c r="AG355" s="272"/>
      <c r="AH355" s="272"/>
      <c r="AI355" s="272"/>
      <c r="AJ355" s="272"/>
      <c r="AK355" s="272"/>
      <c r="AL355" s="272"/>
      <c r="AM355" s="272"/>
      <c r="AN355" s="272"/>
      <c r="AO355" s="272"/>
      <c r="AP355" s="272"/>
      <c r="AQ355" s="272"/>
      <c r="AR355" s="272"/>
      <c r="AS355" s="272"/>
      <c r="AT355" s="272"/>
      <c r="AU355" s="272"/>
      <c r="AV355" s="272"/>
      <c r="AW355" s="272"/>
      <c r="AX355" s="272"/>
      <c r="AY355" s="272"/>
      <c r="AZ355" s="272"/>
      <c r="BA355" s="272"/>
      <c r="BB355" s="272"/>
    </row>
    <row r="356" spans="1:54" ht="15.75" customHeight="1">
      <c r="A356" s="348"/>
      <c r="B356" s="348"/>
      <c r="C356" s="348"/>
      <c r="D356" s="348"/>
      <c r="E356" s="348"/>
      <c r="F356" s="348"/>
      <c r="G356" s="348"/>
      <c r="H356" s="348"/>
      <c r="I356" s="348"/>
      <c r="J356" s="348"/>
      <c r="K356" s="348"/>
      <c r="L356" s="348"/>
      <c r="M356" s="348"/>
      <c r="N356" s="348"/>
      <c r="O356" s="348"/>
      <c r="P356" s="348"/>
      <c r="Q356" s="348"/>
      <c r="R356" s="348"/>
      <c r="S356" s="348"/>
      <c r="T356" s="348"/>
      <c r="U356" s="348"/>
      <c r="V356" s="348"/>
      <c r="W356" s="348"/>
      <c r="X356" s="272"/>
      <c r="Y356" s="272"/>
      <c r="Z356" s="272"/>
      <c r="AA356" s="272"/>
      <c r="AB356" s="272"/>
      <c r="AC356" s="272"/>
      <c r="AD356" s="272"/>
      <c r="AE356" s="272"/>
      <c r="AF356" s="272"/>
      <c r="AG356" s="272"/>
      <c r="AH356" s="272"/>
      <c r="AI356" s="272"/>
      <c r="AJ356" s="272"/>
      <c r="AK356" s="272"/>
      <c r="AL356" s="272"/>
      <c r="AM356" s="272"/>
      <c r="AN356" s="272"/>
      <c r="AO356" s="272"/>
      <c r="AP356" s="272"/>
      <c r="AQ356" s="272"/>
      <c r="AR356" s="272"/>
      <c r="AS356" s="272"/>
      <c r="AT356" s="272"/>
      <c r="AU356" s="272"/>
      <c r="AV356" s="272"/>
      <c r="AW356" s="272"/>
      <c r="AX356" s="272"/>
      <c r="AY356" s="272"/>
      <c r="AZ356" s="272"/>
      <c r="BA356" s="272"/>
      <c r="BB356" s="272"/>
    </row>
    <row r="357" spans="1:54" ht="15.75" customHeight="1">
      <c r="A357" s="348"/>
      <c r="B357" s="348"/>
      <c r="C357" s="348"/>
      <c r="D357" s="348"/>
      <c r="E357" s="348"/>
      <c r="F357" s="348"/>
      <c r="G357" s="348"/>
      <c r="H357" s="348"/>
      <c r="I357" s="348"/>
      <c r="J357" s="348"/>
      <c r="K357" s="348"/>
      <c r="L357" s="348"/>
      <c r="M357" s="348"/>
      <c r="N357" s="348"/>
      <c r="O357" s="348"/>
      <c r="P357" s="348"/>
      <c r="Q357" s="348"/>
      <c r="R357" s="348"/>
      <c r="S357" s="348"/>
      <c r="T357" s="348"/>
      <c r="U357" s="348"/>
      <c r="V357" s="348"/>
      <c r="W357" s="348"/>
      <c r="X357" s="272"/>
      <c r="Y357" s="272"/>
      <c r="Z357" s="272"/>
      <c r="AA357" s="272"/>
      <c r="AB357" s="272"/>
      <c r="AC357" s="272"/>
      <c r="AD357" s="272"/>
      <c r="AE357" s="272"/>
      <c r="AF357" s="272"/>
      <c r="AG357" s="272"/>
      <c r="AH357" s="272"/>
      <c r="AI357" s="272"/>
      <c r="AJ357" s="272"/>
      <c r="AK357" s="272"/>
      <c r="AL357" s="272"/>
      <c r="AM357" s="272"/>
      <c r="AN357" s="272"/>
      <c r="AO357" s="272"/>
      <c r="AP357" s="272"/>
      <c r="AQ357" s="272"/>
      <c r="AR357" s="272"/>
      <c r="AS357" s="272"/>
      <c r="AT357" s="272"/>
      <c r="AU357" s="272"/>
      <c r="AV357" s="272"/>
      <c r="AW357" s="272"/>
      <c r="AX357" s="272"/>
      <c r="AY357" s="272"/>
      <c r="AZ357" s="272"/>
      <c r="BA357" s="272"/>
      <c r="BB357" s="272"/>
    </row>
    <row r="358" spans="1:54" ht="15.75" customHeight="1">
      <c r="A358" s="348"/>
      <c r="B358" s="348"/>
      <c r="C358" s="348"/>
      <c r="D358" s="348"/>
      <c r="E358" s="348"/>
      <c r="F358" s="348"/>
      <c r="G358" s="348"/>
      <c r="H358" s="348"/>
      <c r="I358" s="348"/>
      <c r="J358" s="348"/>
      <c r="K358" s="348"/>
      <c r="L358" s="348"/>
      <c r="M358" s="348"/>
      <c r="N358" s="348"/>
      <c r="O358" s="348"/>
      <c r="P358" s="348"/>
      <c r="Q358" s="348"/>
      <c r="R358" s="348"/>
      <c r="S358" s="348"/>
      <c r="T358" s="348"/>
      <c r="U358" s="348"/>
      <c r="V358" s="348"/>
      <c r="W358" s="348"/>
      <c r="X358" s="272"/>
      <c r="Y358" s="272"/>
      <c r="Z358" s="272"/>
      <c r="AA358" s="272"/>
      <c r="AB358" s="272"/>
      <c r="AC358" s="272"/>
      <c r="AD358" s="272"/>
      <c r="AE358" s="272"/>
      <c r="AF358" s="272"/>
      <c r="AG358" s="272"/>
      <c r="AH358" s="272"/>
      <c r="AI358" s="272"/>
      <c r="AJ358" s="272"/>
      <c r="AK358" s="272"/>
      <c r="AL358" s="272"/>
      <c r="AM358" s="272"/>
      <c r="AN358" s="272"/>
      <c r="AO358" s="272"/>
      <c r="AP358" s="272"/>
      <c r="AQ358" s="272"/>
      <c r="AR358" s="272"/>
      <c r="AS358" s="272"/>
      <c r="AT358" s="272"/>
      <c r="AU358" s="272"/>
      <c r="AV358" s="272"/>
      <c r="AW358" s="272"/>
      <c r="AX358" s="272"/>
      <c r="AY358" s="272"/>
      <c r="AZ358" s="272"/>
      <c r="BA358" s="272"/>
      <c r="BB358" s="272"/>
    </row>
    <row r="359" spans="1:54" ht="15.75" customHeight="1">
      <c r="A359" s="348"/>
      <c r="B359" s="348"/>
      <c r="C359" s="348"/>
      <c r="D359" s="348"/>
      <c r="E359" s="348"/>
      <c r="F359" s="348"/>
      <c r="G359" s="348"/>
      <c r="H359" s="348"/>
      <c r="I359" s="348"/>
      <c r="J359" s="348"/>
      <c r="K359" s="348"/>
      <c r="L359" s="348"/>
      <c r="M359" s="348"/>
      <c r="N359" s="348"/>
      <c r="O359" s="348"/>
      <c r="P359" s="348"/>
      <c r="Q359" s="348"/>
      <c r="R359" s="348"/>
      <c r="S359" s="348"/>
      <c r="T359" s="348"/>
      <c r="U359" s="348"/>
      <c r="V359" s="348"/>
      <c r="W359" s="348"/>
      <c r="X359" s="272"/>
      <c r="Y359" s="272"/>
      <c r="Z359" s="272"/>
      <c r="AA359" s="272"/>
      <c r="AB359" s="272"/>
      <c r="AC359" s="272"/>
      <c r="AD359" s="272"/>
      <c r="AE359" s="272"/>
      <c r="AF359" s="272"/>
      <c r="AG359" s="272"/>
      <c r="AH359" s="272"/>
      <c r="AI359" s="272"/>
      <c r="AJ359" s="272"/>
      <c r="AK359" s="272"/>
      <c r="AL359" s="272"/>
      <c r="AM359" s="272"/>
      <c r="AN359" s="272"/>
      <c r="AO359" s="272"/>
      <c r="AP359" s="272"/>
      <c r="AQ359" s="272"/>
      <c r="AR359" s="272"/>
      <c r="AS359" s="272"/>
      <c r="AT359" s="272"/>
      <c r="AU359" s="272"/>
      <c r="AV359" s="272"/>
      <c r="AW359" s="272"/>
      <c r="AX359" s="272"/>
      <c r="AY359" s="272"/>
      <c r="AZ359" s="272"/>
      <c r="BA359" s="272"/>
      <c r="BB359" s="272"/>
    </row>
    <row r="360" spans="1:54" ht="15.75" customHeight="1">
      <c r="A360" s="348"/>
      <c r="B360" s="348"/>
      <c r="C360" s="348"/>
      <c r="D360" s="348"/>
      <c r="E360" s="348"/>
      <c r="F360" s="348"/>
      <c r="G360" s="348"/>
      <c r="H360" s="348"/>
      <c r="I360" s="348"/>
      <c r="J360" s="348"/>
      <c r="K360" s="348"/>
      <c r="L360" s="348"/>
      <c r="M360" s="348"/>
      <c r="N360" s="348"/>
      <c r="O360" s="348"/>
      <c r="P360" s="348"/>
      <c r="Q360" s="348"/>
      <c r="R360" s="348"/>
      <c r="S360" s="348"/>
      <c r="T360" s="348"/>
      <c r="U360" s="348"/>
      <c r="V360" s="348"/>
      <c r="W360" s="348"/>
      <c r="X360" s="272"/>
      <c r="Y360" s="272"/>
      <c r="Z360" s="272"/>
      <c r="AA360" s="272"/>
      <c r="AB360" s="272"/>
      <c r="AC360" s="272"/>
      <c r="AD360" s="272"/>
      <c r="AE360" s="272"/>
      <c r="AF360" s="272"/>
      <c r="AG360" s="272"/>
      <c r="AH360" s="272"/>
      <c r="AI360" s="272"/>
      <c r="AJ360" s="272"/>
      <c r="AK360" s="272"/>
      <c r="AL360" s="272"/>
      <c r="AM360" s="272"/>
      <c r="AN360" s="272"/>
      <c r="AO360" s="272"/>
      <c r="AP360" s="272"/>
      <c r="AQ360" s="272"/>
      <c r="AR360" s="272"/>
      <c r="AS360" s="272"/>
      <c r="AT360" s="272"/>
      <c r="AU360" s="272"/>
      <c r="AV360" s="272"/>
      <c r="AW360" s="272"/>
      <c r="AX360" s="272"/>
      <c r="AY360" s="272"/>
      <c r="AZ360" s="272"/>
      <c r="BA360" s="272"/>
      <c r="BB360" s="272"/>
    </row>
    <row r="361" spans="1:54" ht="15.75" customHeight="1">
      <c r="A361" s="348"/>
      <c r="B361" s="348"/>
      <c r="C361" s="348"/>
      <c r="D361" s="348"/>
      <c r="E361" s="348"/>
      <c r="F361" s="348"/>
      <c r="G361" s="348"/>
      <c r="H361" s="348"/>
      <c r="I361" s="348"/>
      <c r="J361" s="348"/>
      <c r="K361" s="348"/>
      <c r="L361" s="348"/>
      <c r="M361" s="348"/>
      <c r="N361" s="348"/>
      <c r="O361" s="348"/>
      <c r="P361" s="348"/>
      <c r="Q361" s="348"/>
      <c r="R361" s="348"/>
      <c r="S361" s="348"/>
      <c r="T361" s="348"/>
      <c r="U361" s="348"/>
      <c r="V361" s="348"/>
      <c r="W361" s="348"/>
      <c r="X361" s="272"/>
      <c r="Y361" s="272"/>
      <c r="Z361" s="272"/>
      <c r="AA361" s="272"/>
      <c r="AB361" s="272"/>
      <c r="AC361" s="272"/>
      <c r="AD361" s="272"/>
      <c r="AE361" s="272"/>
      <c r="AF361" s="272"/>
      <c r="AG361" s="272"/>
      <c r="AH361" s="272"/>
      <c r="AI361" s="272"/>
      <c r="AJ361" s="272"/>
      <c r="AK361" s="272"/>
      <c r="AL361" s="272"/>
      <c r="AM361" s="272"/>
      <c r="AN361" s="272"/>
      <c r="AO361" s="272"/>
      <c r="AP361" s="272"/>
      <c r="AQ361" s="272"/>
      <c r="AR361" s="272"/>
      <c r="AS361" s="272"/>
      <c r="AT361" s="272"/>
      <c r="AU361" s="272"/>
      <c r="AV361" s="272"/>
      <c r="AW361" s="272"/>
      <c r="AX361" s="272"/>
      <c r="AY361" s="272"/>
      <c r="AZ361" s="272"/>
      <c r="BA361" s="272"/>
      <c r="BB361" s="272"/>
    </row>
    <row r="362" spans="1:54" ht="15.75" customHeight="1">
      <c r="A362" s="348"/>
      <c r="B362" s="348"/>
      <c r="C362" s="348"/>
      <c r="D362" s="348"/>
      <c r="E362" s="348"/>
      <c r="F362" s="348"/>
      <c r="G362" s="348"/>
      <c r="H362" s="348"/>
      <c r="I362" s="348"/>
      <c r="J362" s="348"/>
      <c r="K362" s="348"/>
      <c r="L362" s="348"/>
      <c r="M362" s="348"/>
      <c r="N362" s="348"/>
      <c r="O362" s="348"/>
      <c r="P362" s="348"/>
      <c r="Q362" s="348"/>
      <c r="R362" s="348"/>
      <c r="S362" s="348"/>
      <c r="T362" s="348"/>
      <c r="U362" s="348"/>
      <c r="V362" s="348"/>
      <c r="W362" s="348"/>
      <c r="X362" s="272"/>
      <c r="Y362" s="272"/>
      <c r="Z362" s="272"/>
      <c r="AA362" s="272"/>
      <c r="AB362" s="272"/>
      <c r="AC362" s="272"/>
      <c r="AD362" s="272"/>
      <c r="AE362" s="272"/>
      <c r="AF362" s="272"/>
      <c r="AG362" s="272"/>
      <c r="AH362" s="272"/>
      <c r="AI362" s="272"/>
      <c r="AJ362" s="272"/>
      <c r="AK362" s="272"/>
      <c r="AL362" s="272"/>
      <c r="AM362" s="272"/>
      <c r="AN362" s="272"/>
      <c r="AO362" s="272"/>
      <c r="AP362" s="272"/>
      <c r="AQ362" s="272"/>
      <c r="AR362" s="272"/>
      <c r="AS362" s="272"/>
      <c r="AT362" s="272"/>
      <c r="AU362" s="272"/>
      <c r="AV362" s="272"/>
      <c r="AW362" s="272"/>
      <c r="AX362" s="272"/>
      <c r="AY362" s="272"/>
      <c r="AZ362" s="272"/>
      <c r="BA362" s="272"/>
      <c r="BB362" s="272"/>
    </row>
    <row r="363" spans="1:54" ht="15.75" customHeight="1">
      <c r="A363" s="348"/>
      <c r="B363" s="348"/>
      <c r="C363" s="348"/>
      <c r="D363" s="348"/>
      <c r="E363" s="348"/>
      <c r="F363" s="348"/>
      <c r="G363" s="348"/>
      <c r="H363" s="348"/>
      <c r="I363" s="348"/>
      <c r="J363" s="348"/>
      <c r="K363" s="348"/>
      <c r="L363" s="348"/>
      <c r="M363" s="348"/>
      <c r="N363" s="348"/>
      <c r="O363" s="348"/>
      <c r="P363" s="348"/>
      <c r="Q363" s="348"/>
      <c r="R363" s="348"/>
      <c r="S363" s="348"/>
      <c r="T363" s="348"/>
      <c r="U363" s="348"/>
      <c r="V363" s="348"/>
      <c r="W363" s="348"/>
      <c r="X363" s="272"/>
      <c r="Y363" s="272"/>
      <c r="Z363" s="272"/>
      <c r="AA363" s="272"/>
      <c r="AB363" s="272"/>
      <c r="AC363" s="272"/>
      <c r="AD363" s="272"/>
      <c r="AE363" s="272"/>
      <c r="AF363" s="272"/>
      <c r="AG363" s="272"/>
      <c r="AH363" s="272"/>
      <c r="AI363" s="272"/>
      <c r="AJ363" s="272"/>
      <c r="AK363" s="272"/>
      <c r="AL363" s="272"/>
      <c r="AM363" s="272"/>
      <c r="AN363" s="272"/>
      <c r="AO363" s="272"/>
      <c r="AP363" s="272"/>
      <c r="AQ363" s="272"/>
      <c r="AR363" s="272"/>
      <c r="AS363" s="272"/>
      <c r="AT363" s="272"/>
      <c r="AU363" s="272"/>
      <c r="AV363" s="272"/>
      <c r="AW363" s="272"/>
      <c r="AX363" s="272"/>
      <c r="AY363" s="272"/>
      <c r="AZ363" s="272"/>
      <c r="BA363" s="272"/>
      <c r="BB363" s="272"/>
    </row>
    <row r="364" spans="1:54" ht="15.75" customHeight="1">
      <c r="A364" s="348"/>
      <c r="B364" s="348"/>
      <c r="C364" s="348"/>
      <c r="D364" s="348"/>
      <c r="E364" s="348"/>
      <c r="F364" s="348"/>
      <c r="G364" s="348"/>
      <c r="H364" s="348"/>
      <c r="I364" s="348"/>
      <c r="J364" s="348"/>
      <c r="K364" s="348"/>
      <c r="L364" s="348"/>
      <c r="M364" s="348"/>
      <c r="N364" s="348"/>
      <c r="O364" s="348"/>
      <c r="P364" s="348"/>
      <c r="Q364" s="348"/>
      <c r="R364" s="348"/>
      <c r="S364" s="348"/>
      <c r="T364" s="348"/>
      <c r="U364" s="348"/>
      <c r="V364" s="348"/>
      <c r="W364" s="348"/>
      <c r="X364" s="272"/>
      <c r="Y364" s="272"/>
      <c r="Z364" s="272"/>
      <c r="AA364" s="272"/>
      <c r="AB364" s="272"/>
      <c r="AC364" s="272"/>
      <c r="AD364" s="272"/>
      <c r="AE364" s="272"/>
      <c r="AF364" s="272"/>
      <c r="AG364" s="272"/>
      <c r="AH364" s="272"/>
      <c r="AI364" s="272"/>
      <c r="AJ364" s="272"/>
      <c r="AK364" s="272"/>
      <c r="AL364" s="272"/>
      <c r="AM364" s="272"/>
      <c r="AN364" s="272"/>
      <c r="AO364" s="272"/>
      <c r="AP364" s="272"/>
      <c r="AQ364" s="272"/>
      <c r="AR364" s="272"/>
      <c r="AS364" s="272"/>
      <c r="AT364" s="272"/>
      <c r="AU364" s="272"/>
      <c r="AV364" s="272"/>
      <c r="AW364" s="272"/>
      <c r="AX364" s="272"/>
      <c r="AY364" s="272"/>
      <c r="AZ364" s="272"/>
      <c r="BA364" s="272"/>
      <c r="BB364" s="272"/>
    </row>
    <row r="365" spans="1:54" ht="15.75" customHeight="1">
      <c r="A365" s="348"/>
      <c r="B365" s="348"/>
      <c r="C365" s="348"/>
      <c r="D365" s="348"/>
      <c r="E365" s="348"/>
      <c r="F365" s="348"/>
      <c r="G365" s="348"/>
      <c r="H365" s="348"/>
      <c r="I365" s="348"/>
      <c r="J365" s="348"/>
      <c r="K365" s="348"/>
      <c r="L365" s="348"/>
      <c r="M365" s="348"/>
      <c r="N365" s="348"/>
      <c r="O365" s="348"/>
      <c r="P365" s="348"/>
      <c r="Q365" s="348"/>
      <c r="R365" s="348"/>
      <c r="S365" s="348"/>
      <c r="T365" s="348"/>
      <c r="U365" s="348"/>
      <c r="V365" s="348"/>
      <c r="W365" s="348"/>
      <c r="X365" s="272"/>
      <c r="Y365" s="272"/>
      <c r="Z365" s="272"/>
      <c r="AA365" s="272"/>
      <c r="AB365" s="272"/>
      <c r="AC365" s="272"/>
      <c r="AD365" s="272"/>
      <c r="AE365" s="272"/>
      <c r="AF365" s="272"/>
      <c r="AG365" s="272"/>
      <c r="AH365" s="272"/>
      <c r="AI365" s="272"/>
      <c r="AJ365" s="272"/>
      <c r="AK365" s="272"/>
      <c r="AL365" s="272"/>
      <c r="AM365" s="272"/>
      <c r="AN365" s="272"/>
      <c r="AO365" s="272"/>
      <c r="AP365" s="272"/>
      <c r="AQ365" s="272"/>
      <c r="AR365" s="272"/>
      <c r="AS365" s="272"/>
      <c r="AT365" s="272"/>
      <c r="AU365" s="272"/>
      <c r="AV365" s="272"/>
      <c r="AW365" s="272"/>
      <c r="AX365" s="272"/>
      <c r="AY365" s="272"/>
      <c r="AZ365" s="272"/>
      <c r="BA365" s="272"/>
      <c r="BB365" s="272"/>
    </row>
    <row r="366" spans="1:54" ht="15.75" customHeight="1">
      <c r="A366" s="348"/>
      <c r="B366" s="348"/>
      <c r="C366" s="348"/>
      <c r="D366" s="348"/>
      <c r="E366" s="348"/>
      <c r="F366" s="348"/>
      <c r="G366" s="348"/>
      <c r="H366" s="348"/>
      <c r="I366" s="348"/>
      <c r="J366" s="348"/>
      <c r="K366" s="348"/>
      <c r="L366" s="348"/>
      <c r="M366" s="348"/>
      <c r="N366" s="348"/>
      <c r="O366" s="348"/>
      <c r="P366" s="348"/>
      <c r="Q366" s="348"/>
      <c r="R366" s="348"/>
      <c r="S366" s="348"/>
      <c r="T366" s="348"/>
      <c r="U366" s="348"/>
      <c r="V366" s="348"/>
      <c r="W366" s="348"/>
      <c r="X366" s="272"/>
      <c r="Y366" s="272"/>
      <c r="Z366" s="272"/>
      <c r="AA366" s="272"/>
      <c r="AB366" s="272"/>
      <c r="AC366" s="272"/>
      <c r="AD366" s="272"/>
      <c r="AE366" s="272"/>
      <c r="AF366" s="272"/>
      <c r="AG366" s="272"/>
      <c r="AH366" s="272"/>
      <c r="AI366" s="272"/>
      <c r="AJ366" s="272"/>
      <c r="AK366" s="272"/>
      <c r="AL366" s="272"/>
      <c r="AM366" s="272"/>
      <c r="AN366" s="272"/>
      <c r="AO366" s="272"/>
      <c r="AP366" s="272"/>
      <c r="AQ366" s="272"/>
      <c r="AR366" s="272"/>
      <c r="AS366" s="272"/>
      <c r="AT366" s="272"/>
      <c r="AU366" s="272"/>
      <c r="AV366" s="272"/>
      <c r="AW366" s="272"/>
      <c r="AX366" s="272"/>
      <c r="AY366" s="272"/>
      <c r="AZ366" s="272"/>
      <c r="BA366" s="272"/>
      <c r="BB366" s="272"/>
    </row>
    <row r="367" spans="1:54" ht="15.75" customHeight="1">
      <c r="A367" s="348"/>
      <c r="B367" s="348"/>
      <c r="C367" s="348"/>
      <c r="D367" s="348"/>
      <c r="E367" s="348"/>
      <c r="F367" s="348"/>
      <c r="G367" s="348"/>
      <c r="H367" s="348"/>
      <c r="I367" s="348"/>
      <c r="J367" s="348"/>
      <c r="K367" s="348"/>
      <c r="L367" s="348"/>
      <c r="M367" s="348"/>
      <c r="N367" s="348"/>
      <c r="O367" s="348"/>
      <c r="P367" s="348"/>
      <c r="Q367" s="348"/>
      <c r="R367" s="348"/>
      <c r="S367" s="348"/>
      <c r="T367" s="348"/>
      <c r="U367" s="348"/>
      <c r="V367" s="348"/>
      <c r="W367" s="348"/>
      <c r="X367" s="272"/>
      <c r="Y367" s="272"/>
      <c r="Z367" s="272"/>
      <c r="AA367" s="272"/>
      <c r="AB367" s="272"/>
      <c r="AC367" s="272"/>
      <c r="AD367" s="272"/>
      <c r="AE367" s="272"/>
      <c r="AF367" s="272"/>
      <c r="AG367" s="272"/>
      <c r="AH367" s="272"/>
      <c r="AI367" s="272"/>
      <c r="AJ367" s="272"/>
      <c r="AK367" s="272"/>
      <c r="AL367" s="272"/>
      <c r="AM367" s="272"/>
      <c r="AN367" s="272"/>
      <c r="AO367" s="272"/>
      <c r="AP367" s="272"/>
      <c r="AQ367" s="272"/>
      <c r="AR367" s="272"/>
      <c r="AS367" s="272"/>
      <c r="AT367" s="272"/>
      <c r="AU367" s="272"/>
      <c r="AV367" s="272"/>
      <c r="AW367" s="272"/>
      <c r="AX367" s="272"/>
      <c r="AY367" s="272"/>
      <c r="AZ367" s="272"/>
      <c r="BA367" s="272"/>
      <c r="BB367" s="272"/>
    </row>
    <row r="368" spans="1:54" ht="15.75" customHeight="1">
      <c r="A368" s="348"/>
      <c r="B368" s="348"/>
      <c r="C368" s="348"/>
      <c r="D368" s="348"/>
      <c r="E368" s="348"/>
      <c r="F368" s="348"/>
      <c r="G368" s="348"/>
      <c r="H368" s="348"/>
      <c r="I368" s="348"/>
      <c r="J368" s="348"/>
      <c r="K368" s="348"/>
      <c r="L368" s="348"/>
      <c r="M368" s="348"/>
      <c r="N368" s="348"/>
      <c r="O368" s="348"/>
      <c r="P368" s="348"/>
      <c r="Q368" s="348"/>
      <c r="R368" s="348"/>
      <c r="S368" s="348"/>
      <c r="T368" s="348"/>
      <c r="U368" s="348"/>
      <c r="V368" s="348"/>
      <c r="W368" s="348"/>
      <c r="X368" s="272"/>
      <c r="Y368" s="272"/>
      <c r="Z368" s="272"/>
      <c r="AA368" s="272"/>
      <c r="AB368" s="272"/>
      <c r="AC368" s="272"/>
      <c r="AD368" s="272"/>
      <c r="AE368" s="272"/>
      <c r="AF368" s="272"/>
      <c r="AG368" s="272"/>
      <c r="AH368" s="272"/>
      <c r="AI368" s="272"/>
      <c r="AJ368" s="272"/>
      <c r="AK368" s="272"/>
      <c r="AL368" s="272"/>
      <c r="AM368" s="272"/>
      <c r="AN368" s="272"/>
      <c r="AO368" s="272"/>
      <c r="AP368" s="272"/>
      <c r="AQ368" s="272"/>
      <c r="AR368" s="272"/>
      <c r="AS368" s="272"/>
      <c r="AT368" s="272"/>
      <c r="AU368" s="272"/>
      <c r="AV368" s="272"/>
      <c r="AW368" s="272"/>
      <c r="AX368" s="272"/>
      <c r="AY368" s="272"/>
      <c r="AZ368" s="272"/>
      <c r="BA368" s="272"/>
      <c r="BB368" s="272"/>
    </row>
    <row r="369" spans="1:54" ht="15.75" customHeight="1">
      <c r="A369" s="348"/>
      <c r="B369" s="348"/>
      <c r="C369" s="348"/>
      <c r="D369" s="348"/>
      <c r="E369" s="348"/>
      <c r="F369" s="348"/>
      <c r="G369" s="348"/>
      <c r="H369" s="348"/>
      <c r="I369" s="348"/>
      <c r="J369" s="348"/>
      <c r="K369" s="348"/>
      <c r="L369" s="348"/>
      <c r="M369" s="348"/>
      <c r="N369" s="348"/>
      <c r="O369" s="348"/>
      <c r="P369" s="348"/>
      <c r="Q369" s="348"/>
      <c r="R369" s="348"/>
      <c r="S369" s="348"/>
      <c r="T369" s="348"/>
      <c r="U369" s="348"/>
      <c r="V369" s="348"/>
      <c r="W369" s="348"/>
      <c r="X369" s="272"/>
      <c r="Y369" s="272"/>
      <c r="Z369" s="272"/>
      <c r="AA369" s="272"/>
      <c r="AB369" s="272"/>
      <c r="AC369" s="272"/>
      <c r="AD369" s="272"/>
      <c r="AE369" s="272"/>
      <c r="AF369" s="272"/>
      <c r="AG369" s="272"/>
      <c r="AH369" s="272"/>
      <c r="AI369" s="272"/>
      <c r="AJ369" s="272"/>
      <c r="AK369" s="272"/>
      <c r="AL369" s="272"/>
      <c r="AM369" s="272"/>
      <c r="AN369" s="272"/>
      <c r="AO369" s="272"/>
      <c r="AP369" s="272"/>
      <c r="AQ369" s="272"/>
      <c r="AR369" s="272"/>
      <c r="AS369" s="272"/>
      <c r="AT369" s="272"/>
      <c r="AU369" s="272"/>
      <c r="AV369" s="272"/>
      <c r="AW369" s="272"/>
      <c r="AX369" s="272"/>
      <c r="AY369" s="272"/>
      <c r="AZ369" s="272"/>
      <c r="BA369" s="272"/>
      <c r="BB369" s="272"/>
    </row>
    <row r="370" spans="1:54" ht="15.75" customHeight="1">
      <c r="A370" s="348"/>
      <c r="B370" s="348"/>
      <c r="C370" s="348"/>
      <c r="D370" s="348"/>
      <c r="E370" s="348"/>
      <c r="F370" s="348"/>
      <c r="G370" s="348"/>
      <c r="H370" s="348"/>
      <c r="I370" s="348"/>
      <c r="J370" s="348"/>
      <c r="K370" s="348"/>
      <c r="L370" s="348"/>
      <c r="M370" s="348"/>
      <c r="N370" s="348"/>
      <c r="O370" s="348"/>
      <c r="P370" s="348"/>
      <c r="Q370" s="348"/>
      <c r="R370" s="348"/>
      <c r="S370" s="348"/>
      <c r="T370" s="348"/>
      <c r="U370" s="348"/>
      <c r="V370" s="348"/>
      <c r="W370" s="348"/>
      <c r="X370" s="272"/>
      <c r="Y370" s="272"/>
      <c r="Z370" s="272"/>
      <c r="AA370" s="272"/>
      <c r="AB370" s="272"/>
      <c r="AC370" s="272"/>
      <c r="AD370" s="272"/>
      <c r="AE370" s="272"/>
      <c r="AF370" s="272"/>
      <c r="AG370" s="272"/>
      <c r="AH370" s="272"/>
      <c r="AI370" s="272"/>
      <c r="AJ370" s="272"/>
      <c r="AK370" s="272"/>
      <c r="AL370" s="272"/>
      <c r="AM370" s="272"/>
      <c r="AN370" s="272"/>
      <c r="AO370" s="272"/>
      <c r="AP370" s="272"/>
      <c r="AQ370" s="272"/>
      <c r="AR370" s="272"/>
      <c r="AS370" s="272"/>
      <c r="AT370" s="272"/>
      <c r="AU370" s="272"/>
      <c r="AV370" s="272"/>
      <c r="AW370" s="272"/>
      <c r="AX370" s="272"/>
      <c r="AY370" s="272"/>
      <c r="AZ370" s="272"/>
      <c r="BA370" s="272"/>
      <c r="BB370" s="272"/>
    </row>
    <row r="371" spans="1:54" ht="15.75" customHeight="1">
      <c r="A371" s="348"/>
      <c r="B371" s="348"/>
      <c r="C371" s="348"/>
      <c r="D371" s="348"/>
      <c r="E371" s="348"/>
      <c r="F371" s="348"/>
      <c r="G371" s="348"/>
      <c r="H371" s="348"/>
      <c r="I371" s="348"/>
      <c r="J371" s="348"/>
      <c r="K371" s="348"/>
      <c r="L371" s="348"/>
      <c r="M371" s="348"/>
      <c r="N371" s="348"/>
      <c r="O371" s="348"/>
      <c r="P371" s="348"/>
      <c r="Q371" s="348"/>
      <c r="R371" s="348"/>
      <c r="S371" s="348"/>
      <c r="T371" s="348"/>
      <c r="U371" s="348"/>
      <c r="V371" s="348"/>
      <c r="W371" s="348"/>
      <c r="X371" s="272"/>
      <c r="Y371" s="272"/>
      <c r="Z371" s="272"/>
      <c r="AA371" s="272"/>
      <c r="AB371" s="272"/>
      <c r="AC371" s="272"/>
      <c r="AD371" s="272"/>
      <c r="AE371" s="272"/>
      <c r="AF371" s="272"/>
      <c r="AG371" s="272"/>
      <c r="AH371" s="272"/>
      <c r="AI371" s="272"/>
      <c r="AJ371" s="272"/>
      <c r="AK371" s="272"/>
      <c r="AL371" s="272"/>
      <c r="AM371" s="272"/>
      <c r="AN371" s="272"/>
      <c r="AO371" s="272"/>
      <c r="AP371" s="272"/>
      <c r="AQ371" s="272"/>
      <c r="AR371" s="272"/>
      <c r="AS371" s="272"/>
      <c r="AT371" s="272"/>
      <c r="AU371" s="272"/>
      <c r="AV371" s="272"/>
      <c r="AW371" s="272"/>
      <c r="AX371" s="272"/>
      <c r="AY371" s="272"/>
      <c r="AZ371" s="272"/>
      <c r="BA371" s="272"/>
      <c r="BB371" s="272"/>
    </row>
    <row r="372" spans="1:54" ht="15.75" customHeight="1">
      <c r="A372" s="348"/>
      <c r="B372" s="348"/>
      <c r="C372" s="348"/>
      <c r="D372" s="348"/>
      <c r="E372" s="348"/>
      <c r="F372" s="348"/>
      <c r="G372" s="348"/>
      <c r="H372" s="348"/>
      <c r="I372" s="348"/>
      <c r="J372" s="348"/>
      <c r="K372" s="348"/>
      <c r="L372" s="348"/>
      <c r="M372" s="348"/>
      <c r="N372" s="348"/>
      <c r="O372" s="348"/>
      <c r="P372" s="348"/>
      <c r="Q372" s="348"/>
      <c r="R372" s="348"/>
      <c r="S372" s="348"/>
      <c r="T372" s="348"/>
      <c r="U372" s="348"/>
      <c r="V372" s="348"/>
      <c r="W372" s="348"/>
      <c r="X372" s="272"/>
      <c r="Y372" s="272"/>
      <c r="Z372" s="272"/>
      <c r="AA372" s="272"/>
      <c r="AB372" s="272"/>
      <c r="AC372" s="272"/>
      <c r="AD372" s="272"/>
      <c r="AE372" s="272"/>
      <c r="AF372" s="272"/>
      <c r="AG372" s="272"/>
      <c r="AH372" s="272"/>
      <c r="AI372" s="272"/>
      <c r="AJ372" s="272"/>
      <c r="AK372" s="272"/>
      <c r="AL372" s="272"/>
      <c r="AM372" s="272"/>
      <c r="AN372" s="272"/>
      <c r="AO372" s="272"/>
      <c r="AP372" s="272"/>
      <c r="AQ372" s="272"/>
      <c r="AR372" s="272"/>
      <c r="AS372" s="272"/>
      <c r="AT372" s="272"/>
      <c r="AU372" s="272"/>
      <c r="AV372" s="272"/>
      <c r="AW372" s="272"/>
      <c r="AX372" s="272"/>
      <c r="AY372" s="272"/>
      <c r="AZ372" s="272"/>
      <c r="BA372" s="272"/>
      <c r="BB372" s="272"/>
    </row>
    <row r="373" spans="1:54" ht="15.75" customHeight="1">
      <c r="A373" s="348"/>
      <c r="B373" s="348"/>
      <c r="C373" s="348"/>
      <c r="D373" s="348"/>
      <c r="E373" s="348"/>
      <c r="F373" s="348"/>
      <c r="G373" s="348"/>
      <c r="H373" s="348"/>
      <c r="I373" s="348"/>
      <c r="J373" s="348"/>
      <c r="K373" s="348"/>
      <c r="L373" s="348"/>
      <c r="M373" s="348"/>
      <c r="N373" s="348"/>
      <c r="O373" s="348"/>
      <c r="P373" s="348"/>
      <c r="Q373" s="348"/>
      <c r="R373" s="348"/>
      <c r="S373" s="348"/>
      <c r="T373" s="348"/>
      <c r="U373" s="348"/>
      <c r="V373" s="348"/>
      <c r="W373" s="348"/>
      <c r="X373" s="272"/>
      <c r="Y373" s="272"/>
      <c r="Z373" s="272"/>
      <c r="AA373" s="272"/>
      <c r="AB373" s="272"/>
      <c r="AC373" s="272"/>
      <c r="AD373" s="272"/>
      <c r="AE373" s="272"/>
      <c r="AF373" s="272"/>
      <c r="AG373" s="272"/>
      <c r="AH373" s="272"/>
      <c r="AI373" s="272"/>
      <c r="AJ373" s="272"/>
      <c r="AK373" s="272"/>
      <c r="AL373" s="272"/>
      <c r="AM373" s="272"/>
      <c r="AN373" s="272"/>
      <c r="AO373" s="272"/>
      <c r="AP373" s="272"/>
      <c r="AQ373" s="272"/>
      <c r="AR373" s="272"/>
      <c r="AS373" s="272"/>
      <c r="AT373" s="272"/>
      <c r="AU373" s="272"/>
      <c r="AV373" s="272"/>
      <c r="AW373" s="272"/>
      <c r="AX373" s="272"/>
      <c r="AY373" s="272"/>
      <c r="AZ373" s="272"/>
      <c r="BA373" s="272"/>
      <c r="BB373" s="272"/>
    </row>
    <row r="374" spans="1:54" ht="15.75" customHeight="1">
      <c r="A374" s="348"/>
      <c r="B374" s="348"/>
      <c r="C374" s="348"/>
      <c r="D374" s="348"/>
      <c r="E374" s="348"/>
      <c r="F374" s="348"/>
      <c r="G374" s="348"/>
      <c r="H374" s="348"/>
      <c r="I374" s="348"/>
      <c r="J374" s="348"/>
      <c r="K374" s="348"/>
      <c r="L374" s="348"/>
      <c r="M374" s="348"/>
      <c r="N374" s="348"/>
      <c r="O374" s="348"/>
      <c r="P374" s="348"/>
      <c r="Q374" s="348"/>
      <c r="R374" s="348"/>
      <c r="S374" s="348"/>
      <c r="T374" s="348"/>
      <c r="U374" s="348"/>
      <c r="V374" s="348"/>
      <c r="W374" s="348"/>
      <c r="X374" s="272"/>
      <c r="Y374" s="272"/>
      <c r="Z374" s="272"/>
      <c r="AA374" s="272"/>
      <c r="AB374" s="272"/>
      <c r="AC374" s="272"/>
      <c r="AD374" s="272"/>
      <c r="AE374" s="272"/>
      <c r="AF374" s="272"/>
      <c r="AG374" s="272"/>
      <c r="AH374" s="272"/>
      <c r="AI374" s="272"/>
      <c r="AJ374" s="272"/>
      <c r="AK374" s="272"/>
      <c r="AL374" s="272"/>
      <c r="AM374" s="272"/>
      <c r="AN374" s="272"/>
      <c r="AO374" s="272"/>
      <c r="AP374" s="272"/>
      <c r="AQ374" s="272"/>
      <c r="AR374" s="272"/>
      <c r="AS374" s="272"/>
      <c r="AT374" s="272"/>
      <c r="AU374" s="272"/>
      <c r="AV374" s="272"/>
      <c r="AW374" s="272"/>
      <c r="AX374" s="272"/>
      <c r="AY374" s="272"/>
      <c r="AZ374" s="272"/>
      <c r="BA374" s="272"/>
      <c r="BB374" s="272"/>
    </row>
    <row r="375" spans="1:54" ht="15.75" customHeight="1">
      <c r="A375" s="348"/>
      <c r="B375" s="348"/>
      <c r="C375" s="348"/>
      <c r="D375" s="348"/>
      <c r="E375" s="348"/>
      <c r="F375" s="348"/>
      <c r="G375" s="348"/>
      <c r="H375" s="348"/>
      <c r="I375" s="348"/>
      <c r="J375" s="348"/>
      <c r="K375" s="348"/>
      <c r="L375" s="348"/>
      <c r="M375" s="348"/>
      <c r="N375" s="348"/>
      <c r="O375" s="348"/>
      <c r="P375" s="348"/>
      <c r="Q375" s="348"/>
      <c r="R375" s="348"/>
      <c r="S375" s="348"/>
      <c r="T375" s="348"/>
      <c r="U375" s="348"/>
      <c r="V375" s="348"/>
      <c r="W375" s="348"/>
      <c r="X375" s="272"/>
      <c r="Y375" s="272"/>
      <c r="Z375" s="272"/>
      <c r="AA375" s="272"/>
      <c r="AB375" s="272"/>
      <c r="AC375" s="272"/>
      <c r="AD375" s="272"/>
      <c r="AE375" s="272"/>
      <c r="AF375" s="272"/>
      <c r="AG375" s="272"/>
      <c r="AH375" s="272"/>
      <c r="AI375" s="272"/>
      <c r="AJ375" s="272"/>
      <c r="AK375" s="272"/>
      <c r="AL375" s="272"/>
      <c r="AM375" s="272"/>
      <c r="AN375" s="272"/>
      <c r="AO375" s="272"/>
      <c r="AP375" s="272"/>
      <c r="AQ375" s="272"/>
      <c r="AR375" s="272"/>
      <c r="AS375" s="272"/>
      <c r="AT375" s="272"/>
      <c r="AU375" s="272"/>
      <c r="AV375" s="272"/>
      <c r="AW375" s="272"/>
      <c r="AX375" s="272"/>
      <c r="AY375" s="272"/>
      <c r="AZ375" s="272"/>
      <c r="BA375" s="272"/>
      <c r="BB375" s="272"/>
    </row>
    <row r="376" spans="1:54" ht="15.75" customHeight="1">
      <c r="A376" s="348"/>
      <c r="B376" s="348"/>
      <c r="C376" s="348"/>
      <c r="D376" s="348"/>
      <c r="E376" s="348"/>
      <c r="F376" s="348"/>
      <c r="G376" s="348"/>
      <c r="H376" s="348"/>
      <c r="I376" s="348"/>
      <c r="J376" s="348"/>
      <c r="K376" s="348"/>
      <c r="L376" s="348"/>
      <c r="M376" s="348"/>
      <c r="N376" s="348"/>
      <c r="O376" s="348"/>
      <c r="P376" s="348"/>
      <c r="Q376" s="348"/>
      <c r="R376" s="348"/>
      <c r="S376" s="348"/>
      <c r="T376" s="348"/>
      <c r="U376" s="348"/>
      <c r="V376" s="348"/>
      <c r="W376" s="348"/>
      <c r="X376" s="272"/>
      <c r="Y376" s="272"/>
      <c r="Z376" s="272"/>
      <c r="AA376" s="272"/>
      <c r="AB376" s="272"/>
      <c r="AC376" s="272"/>
      <c r="AD376" s="272"/>
      <c r="AE376" s="272"/>
      <c r="AF376" s="272"/>
      <c r="AG376" s="272"/>
      <c r="AH376" s="272"/>
      <c r="AI376" s="272"/>
      <c r="AJ376" s="272"/>
      <c r="AK376" s="272"/>
      <c r="AL376" s="272"/>
      <c r="AM376" s="272"/>
      <c r="AN376" s="272"/>
      <c r="AO376" s="272"/>
      <c r="AP376" s="272"/>
      <c r="AQ376" s="272"/>
      <c r="AR376" s="272"/>
      <c r="AS376" s="272"/>
      <c r="AT376" s="272"/>
      <c r="AU376" s="272"/>
      <c r="AV376" s="272"/>
      <c r="AW376" s="272"/>
      <c r="AX376" s="272"/>
      <c r="AY376" s="272"/>
      <c r="AZ376" s="272"/>
      <c r="BA376" s="272"/>
      <c r="BB376" s="272"/>
    </row>
    <row r="377" spans="1:54" ht="15.75" customHeight="1">
      <c r="A377" s="348"/>
      <c r="B377" s="348"/>
      <c r="C377" s="348"/>
      <c r="D377" s="348"/>
      <c r="E377" s="348"/>
      <c r="F377" s="348"/>
      <c r="G377" s="348"/>
      <c r="H377" s="348"/>
      <c r="I377" s="348"/>
      <c r="J377" s="348"/>
      <c r="K377" s="348"/>
      <c r="L377" s="348"/>
      <c r="M377" s="348"/>
      <c r="N377" s="348"/>
      <c r="O377" s="348"/>
      <c r="P377" s="348"/>
      <c r="Q377" s="348"/>
      <c r="R377" s="348"/>
      <c r="S377" s="348"/>
      <c r="T377" s="348"/>
      <c r="U377" s="348"/>
      <c r="V377" s="348"/>
      <c r="W377" s="348"/>
      <c r="X377" s="272"/>
      <c r="Y377" s="272"/>
      <c r="Z377" s="272"/>
      <c r="AA377" s="272"/>
      <c r="AB377" s="272"/>
      <c r="AC377" s="272"/>
      <c r="AD377" s="272"/>
      <c r="AE377" s="272"/>
      <c r="AF377" s="272"/>
      <c r="AG377" s="272"/>
      <c r="AH377" s="272"/>
      <c r="AI377" s="272"/>
      <c r="AJ377" s="272"/>
      <c r="AK377" s="272"/>
      <c r="AL377" s="272"/>
      <c r="AM377" s="272"/>
      <c r="AN377" s="272"/>
      <c r="AO377" s="272"/>
      <c r="AP377" s="272"/>
      <c r="AQ377" s="272"/>
      <c r="AR377" s="272"/>
      <c r="AS377" s="272"/>
      <c r="AT377" s="272"/>
      <c r="AU377" s="272"/>
      <c r="AV377" s="272"/>
      <c r="AW377" s="272"/>
      <c r="AX377" s="272"/>
      <c r="AY377" s="272"/>
      <c r="AZ377" s="272"/>
      <c r="BA377" s="272"/>
      <c r="BB377" s="272"/>
    </row>
    <row r="378" spans="1:54" ht="15.75" customHeight="1">
      <c r="A378" s="348"/>
      <c r="B378" s="348"/>
      <c r="C378" s="348"/>
      <c r="D378" s="348"/>
      <c r="E378" s="348"/>
      <c r="F378" s="348"/>
      <c r="G378" s="348"/>
      <c r="H378" s="348"/>
      <c r="I378" s="348"/>
      <c r="J378" s="348"/>
      <c r="K378" s="348"/>
      <c r="L378" s="348"/>
      <c r="M378" s="348"/>
      <c r="N378" s="348"/>
      <c r="O378" s="348"/>
      <c r="P378" s="348"/>
      <c r="Q378" s="348"/>
      <c r="R378" s="348"/>
      <c r="S378" s="348"/>
      <c r="T378" s="348"/>
      <c r="U378" s="348"/>
      <c r="V378" s="348"/>
      <c r="W378" s="348"/>
      <c r="X378" s="272"/>
      <c r="Y378" s="272"/>
      <c r="Z378" s="272"/>
      <c r="AA378" s="272"/>
      <c r="AB378" s="272"/>
      <c r="AC378" s="272"/>
      <c r="AD378" s="272"/>
      <c r="AE378" s="272"/>
      <c r="AF378" s="272"/>
      <c r="AG378" s="272"/>
      <c r="AH378" s="272"/>
      <c r="AI378" s="272"/>
      <c r="AJ378" s="272"/>
      <c r="AK378" s="272"/>
      <c r="AL378" s="272"/>
      <c r="AM378" s="272"/>
      <c r="AN378" s="272"/>
      <c r="AO378" s="272"/>
      <c r="AP378" s="272"/>
      <c r="AQ378" s="272"/>
      <c r="AR378" s="272"/>
      <c r="AS378" s="272"/>
      <c r="AT378" s="272"/>
      <c r="AU378" s="272"/>
      <c r="AV378" s="272"/>
      <c r="AW378" s="272"/>
      <c r="AX378" s="272"/>
      <c r="AY378" s="272"/>
      <c r="AZ378" s="272"/>
      <c r="BA378" s="272"/>
      <c r="BB378" s="272"/>
    </row>
    <row r="379" spans="1:54" ht="15.75" customHeight="1">
      <c r="A379" s="348"/>
      <c r="B379" s="348"/>
      <c r="C379" s="348"/>
      <c r="D379" s="348"/>
      <c r="E379" s="348"/>
      <c r="F379" s="348"/>
      <c r="G379" s="348"/>
      <c r="H379" s="348"/>
      <c r="I379" s="348"/>
      <c r="J379" s="348"/>
      <c r="K379" s="348"/>
      <c r="L379" s="348"/>
      <c r="M379" s="348"/>
      <c r="N379" s="348"/>
      <c r="O379" s="348"/>
      <c r="P379" s="348"/>
      <c r="Q379" s="348"/>
      <c r="R379" s="348"/>
      <c r="S379" s="348"/>
      <c r="T379" s="348"/>
      <c r="U379" s="348"/>
      <c r="V379" s="348"/>
      <c r="W379" s="348"/>
      <c r="X379" s="272"/>
      <c r="Y379" s="272"/>
      <c r="Z379" s="272"/>
      <c r="AA379" s="272"/>
      <c r="AB379" s="272"/>
      <c r="AC379" s="272"/>
      <c r="AD379" s="272"/>
      <c r="AE379" s="272"/>
      <c r="AF379" s="272"/>
      <c r="AG379" s="272"/>
      <c r="AH379" s="272"/>
      <c r="AI379" s="272"/>
      <c r="AJ379" s="272"/>
      <c r="AK379" s="272"/>
      <c r="AL379" s="272"/>
      <c r="AM379" s="272"/>
      <c r="AN379" s="272"/>
      <c r="AO379" s="272"/>
      <c r="AP379" s="272"/>
      <c r="AQ379" s="272"/>
      <c r="AR379" s="272"/>
      <c r="AS379" s="272"/>
      <c r="AT379" s="272"/>
      <c r="AU379" s="272"/>
      <c r="AV379" s="272"/>
      <c r="AW379" s="272"/>
      <c r="AX379" s="272"/>
      <c r="AY379" s="272"/>
      <c r="AZ379" s="272"/>
      <c r="BA379" s="272"/>
      <c r="BB379" s="272"/>
    </row>
    <row r="380" spans="1:54" ht="15.75" customHeight="1">
      <c r="A380" s="348"/>
      <c r="B380" s="348"/>
      <c r="C380" s="348"/>
      <c r="D380" s="348"/>
      <c r="E380" s="348"/>
      <c r="F380" s="348"/>
      <c r="G380" s="348"/>
      <c r="H380" s="348"/>
      <c r="I380" s="348"/>
      <c r="J380" s="348"/>
      <c r="K380" s="348"/>
      <c r="L380" s="348"/>
      <c r="M380" s="348"/>
      <c r="N380" s="348"/>
      <c r="O380" s="348"/>
      <c r="P380" s="348"/>
      <c r="Q380" s="348"/>
      <c r="R380" s="348"/>
      <c r="S380" s="348"/>
      <c r="T380" s="348"/>
      <c r="U380" s="348"/>
      <c r="V380" s="348"/>
      <c r="W380" s="348"/>
      <c r="X380" s="272"/>
      <c r="Y380" s="272"/>
      <c r="Z380" s="272"/>
      <c r="AA380" s="272"/>
      <c r="AB380" s="272"/>
      <c r="AC380" s="272"/>
      <c r="AD380" s="272"/>
      <c r="AE380" s="272"/>
      <c r="AF380" s="272"/>
      <c r="AG380" s="272"/>
      <c r="AH380" s="272"/>
      <c r="AI380" s="272"/>
      <c r="AJ380" s="272"/>
      <c r="AK380" s="272"/>
      <c r="AL380" s="272"/>
      <c r="AM380" s="272"/>
      <c r="AN380" s="272"/>
      <c r="AO380" s="272"/>
      <c r="AP380" s="272"/>
      <c r="AQ380" s="272"/>
      <c r="AR380" s="272"/>
      <c r="AS380" s="272"/>
      <c r="AT380" s="272"/>
      <c r="AU380" s="272"/>
      <c r="AV380" s="272"/>
      <c r="AW380" s="272"/>
      <c r="AX380" s="272"/>
      <c r="AY380" s="272"/>
      <c r="AZ380" s="272"/>
      <c r="BA380" s="272"/>
      <c r="BB380" s="272"/>
    </row>
    <row r="381" spans="1:54" ht="15.75" customHeight="1">
      <c r="A381" s="348"/>
      <c r="B381" s="348"/>
      <c r="C381" s="348"/>
      <c r="D381" s="348"/>
      <c r="E381" s="348"/>
      <c r="F381" s="348"/>
      <c r="G381" s="348"/>
      <c r="H381" s="348"/>
      <c r="I381" s="348"/>
      <c r="J381" s="348"/>
      <c r="K381" s="348"/>
      <c r="L381" s="348"/>
      <c r="M381" s="348"/>
      <c r="N381" s="348"/>
      <c r="O381" s="348"/>
      <c r="P381" s="348"/>
      <c r="Q381" s="348"/>
      <c r="R381" s="348"/>
      <c r="S381" s="348"/>
      <c r="T381" s="348"/>
      <c r="U381" s="348"/>
      <c r="V381" s="348"/>
      <c r="W381" s="348"/>
      <c r="X381" s="272"/>
      <c r="Y381" s="272"/>
      <c r="Z381" s="272"/>
      <c r="AA381" s="272"/>
      <c r="AB381" s="272"/>
      <c r="AC381" s="272"/>
      <c r="AD381" s="272"/>
      <c r="AE381" s="272"/>
      <c r="AF381" s="272"/>
      <c r="AG381" s="272"/>
      <c r="AH381" s="272"/>
      <c r="AI381" s="272"/>
      <c r="AJ381" s="272"/>
      <c r="AK381" s="272"/>
      <c r="AL381" s="272"/>
      <c r="AM381" s="272"/>
      <c r="AN381" s="272"/>
      <c r="AO381" s="272"/>
      <c r="AP381" s="272"/>
      <c r="AQ381" s="272"/>
      <c r="AR381" s="272"/>
      <c r="AS381" s="272"/>
      <c r="AT381" s="272"/>
      <c r="AU381" s="272"/>
      <c r="AV381" s="272"/>
      <c r="AW381" s="272"/>
      <c r="AX381" s="272"/>
      <c r="AY381" s="272"/>
      <c r="AZ381" s="272"/>
      <c r="BA381" s="272"/>
      <c r="BB381" s="272"/>
    </row>
    <row r="382" spans="1:54" ht="15.75" customHeight="1">
      <c r="A382" s="348"/>
      <c r="B382" s="348"/>
      <c r="C382" s="348"/>
      <c r="D382" s="348"/>
      <c r="E382" s="348"/>
      <c r="F382" s="348"/>
      <c r="G382" s="348"/>
      <c r="H382" s="348"/>
      <c r="I382" s="348"/>
      <c r="J382" s="348"/>
      <c r="K382" s="348"/>
      <c r="L382" s="348"/>
      <c r="M382" s="348"/>
      <c r="N382" s="348"/>
      <c r="O382" s="348"/>
      <c r="P382" s="348"/>
      <c r="Q382" s="348"/>
      <c r="R382" s="348"/>
      <c r="S382" s="348"/>
      <c r="T382" s="348"/>
      <c r="U382" s="348"/>
      <c r="V382" s="348"/>
      <c r="W382" s="348"/>
      <c r="X382" s="272"/>
      <c r="Y382" s="272"/>
      <c r="Z382" s="272"/>
      <c r="AA382" s="272"/>
      <c r="AB382" s="272"/>
      <c r="AC382" s="272"/>
      <c r="AD382" s="272"/>
      <c r="AE382" s="272"/>
      <c r="AF382" s="272"/>
      <c r="AG382" s="272"/>
      <c r="AH382" s="272"/>
      <c r="AI382" s="272"/>
      <c r="AJ382" s="272"/>
      <c r="AK382" s="272"/>
      <c r="AL382" s="272"/>
      <c r="AM382" s="272"/>
      <c r="AN382" s="272"/>
      <c r="AO382" s="272"/>
      <c r="AP382" s="272"/>
      <c r="AQ382" s="272"/>
      <c r="AR382" s="272"/>
      <c r="AS382" s="272"/>
      <c r="AT382" s="272"/>
      <c r="AU382" s="272"/>
      <c r="AV382" s="272"/>
      <c r="AW382" s="272"/>
      <c r="AX382" s="272"/>
      <c r="AY382" s="272"/>
      <c r="AZ382" s="272"/>
      <c r="BA382" s="272"/>
      <c r="BB382" s="272"/>
    </row>
    <row r="383" spans="1:54" ht="15.75" customHeight="1">
      <c r="A383" s="348"/>
      <c r="B383" s="348"/>
      <c r="C383" s="348"/>
      <c r="D383" s="348"/>
      <c r="E383" s="348"/>
      <c r="F383" s="348"/>
      <c r="G383" s="348"/>
      <c r="H383" s="348"/>
      <c r="I383" s="348"/>
      <c r="J383" s="348"/>
      <c r="K383" s="348"/>
      <c r="L383" s="348"/>
      <c r="M383" s="348"/>
      <c r="N383" s="348"/>
      <c r="O383" s="348"/>
      <c r="P383" s="348"/>
      <c r="Q383" s="348"/>
      <c r="R383" s="348"/>
      <c r="S383" s="348"/>
      <c r="T383" s="348"/>
      <c r="U383" s="348"/>
      <c r="V383" s="348"/>
      <c r="W383" s="348"/>
      <c r="X383" s="272"/>
      <c r="Y383" s="272"/>
      <c r="Z383" s="272"/>
      <c r="AA383" s="272"/>
      <c r="AB383" s="272"/>
      <c r="AC383" s="272"/>
      <c r="AD383" s="272"/>
      <c r="AE383" s="272"/>
      <c r="AF383" s="272"/>
      <c r="AG383" s="272"/>
      <c r="AH383" s="272"/>
      <c r="AI383" s="272"/>
      <c r="AJ383" s="272"/>
      <c r="AK383" s="272"/>
      <c r="AL383" s="272"/>
      <c r="AM383" s="272"/>
      <c r="AN383" s="272"/>
      <c r="AO383" s="272"/>
      <c r="AP383" s="272"/>
      <c r="AQ383" s="272"/>
      <c r="AR383" s="272"/>
      <c r="AS383" s="272"/>
      <c r="AT383" s="272"/>
      <c r="AU383" s="272"/>
      <c r="AV383" s="272"/>
      <c r="AW383" s="272"/>
      <c r="AX383" s="272"/>
      <c r="AY383" s="272"/>
      <c r="AZ383" s="272"/>
      <c r="BA383" s="272"/>
      <c r="BB383" s="272"/>
    </row>
    <row r="384" spans="1:54" ht="15.75" customHeight="1">
      <c r="A384" s="348"/>
      <c r="B384" s="348"/>
      <c r="C384" s="348"/>
      <c r="D384" s="348"/>
      <c r="E384" s="348"/>
      <c r="F384" s="348"/>
      <c r="G384" s="348"/>
      <c r="H384" s="348"/>
      <c r="I384" s="348"/>
      <c r="J384" s="348"/>
      <c r="K384" s="348"/>
      <c r="L384" s="348"/>
      <c r="M384" s="348"/>
      <c r="N384" s="348"/>
      <c r="O384" s="348"/>
      <c r="P384" s="348"/>
      <c r="Q384" s="348"/>
      <c r="R384" s="348"/>
      <c r="S384" s="348"/>
      <c r="T384" s="348"/>
      <c r="U384" s="348"/>
      <c r="V384" s="348"/>
      <c r="W384" s="348"/>
      <c r="X384" s="272"/>
      <c r="Y384" s="272"/>
      <c r="Z384" s="272"/>
      <c r="AA384" s="272"/>
      <c r="AB384" s="272"/>
      <c r="AC384" s="272"/>
      <c r="AD384" s="272"/>
      <c r="AE384" s="272"/>
      <c r="AF384" s="272"/>
      <c r="AG384" s="272"/>
      <c r="AH384" s="272"/>
      <c r="AI384" s="272"/>
      <c r="AJ384" s="272"/>
      <c r="AK384" s="272"/>
      <c r="AL384" s="272"/>
      <c r="AM384" s="272"/>
      <c r="AN384" s="272"/>
      <c r="AO384" s="272"/>
      <c r="AP384" s="272"/>
      <c r="AQ384" s="272"/>
      <c r="AR384" s="272"/>
      <c r="AS384" s="272"/>
      <c r="AT384" s="272"/>
      <c r="AU384" s="272"/>
      <c r="AV384" s="272"/>
      <c r="AW384" s="272"/>
      <c r="AX384" s="272"/>
      <c r="AY384" s="272"/>
      <c r="AZ384" s="272"/>
      <c r="BA384" s="272"/>
      <c r="BB384" s="272"/>
    </row>
    <row r="385" spans="1:54" ht="15.75" customHeight="1">
      <c r="A385" s="348"/>
      <c r="B385" s="348"/>
      <c r="C385" s="348"/>
      <c r="D385" s="348"/>
      <c r="E385" s="348"/>
      <c r="F385" s="348"/>
      <c r="G385" s="348"/>
      <c r="H385" s="348"/>
      <c r="I385" s="348"/>
      <c r="J385" s="348"/>
      <c r="K385" s="348"/>
      <c r="L385" s="348"/>
      <c r="M385" s="348"/>
      <c r="N385" s="348"/>
      <c r="O385" s="348"/>
      <c r="P385" s="348"/>
      <c r="Q385" s="348"/>
      <c r="R385" s="348"/>
      <c r="S385" s="348"/>
      <c r="T385" s="348"/>
      <c r="U385" s="348"/>
      <c r="V385" s="348"/>
      <c r="W385" s="348"/>
      <c r="X385" s="272"/>
      <c r="Y385" s="272"/>
      <c r="Z385" s="272"/>
      <c r="AA385" s="272"/>
      <c r="AB385" s="272"/>
      <c r="AC385" s="272"/>
      <c r="AD385" s="272"/>
      <c r="AE385" s="272"/>
      <c r="AF385" s="272"/>
      <c r="AG385" s="272"/>
      <c r="AH385" s="272"/>
      <c r="AI385" s="272"/>
      <c r="AJ385" s="272"/>
      <c r="AK385" s="272"/>
      <c r="AL385" s="272"/>
      <c r="AM385" s="272"/>
      <c r="AN385" s="272"/>
      <c r="AO385" s="272"/>
      <c r="AP385" s="272"/>
      <c r="AQ385" s="272"/>
      <c r="AR385" s="272"/>
      <c r="AS385" s="272"/>
      <c r="AT385" s="272"/>
      <c r="AU385" s="272"/>
      <c r="AV385" s="272"/>
      <c r="AW385" s="272"/>
      <c r="AX385" s="272"/>
      <c r="AY385" s="272"/>
      <c r="AZ385" s="272"/>
      <c r="BA385" s="272"/>
      <c r="BB385" s="272"/>
    </row>
    <row r="386" spans="1:54" ht="15.75" customHeight="1">
      <c r="A386" s="348"/>
      <c r="B386" s="348"/>
      <c r="C386" s="348"/>
      <c r="D386" s="348"/>
      <c r="E386" s="348"/>
      <c r="F386" s="348"/>
      <c r="G386" s="348"/>
      <c r="H386" s="348"/>
      <c r="I386" s="348"/>
      <c r="J386" s="348"/>
      <c r="K386" s="348"/>
      <c r="L386" s="348"/>
      <c r="M386" s="348"/>
      <c r="N386" s="348"/>
      <c r="O386" s="348"/>
      <c r="P386" s="348"/>
      <c r="Q386" s="348"/>
      <c r="R386" s="348"/>
      <c r="S386" s="348"/>
      <c r="T386" s="348"/>
      <c r="U386" s="348"/>
      <c r="V386" s="348"/>
      <c r="W386" s="348"/>
      <c r="X386" s="272"/>
      <c r="Y386" s="272"/>
      <c r="Z386" s="272"/>
      <c r="AA386" s="272"/>
      <c r="AB386" s="272"/>
      <c r="AC386" s="272"/>
      <c r="AD386" s="272"/>
      <c r="AE386" s="272"/>
      <c r="AF386" s="272"/>
      <c r="AG386" s="272"/>
      <c r="AH386" s="272"/>
      <c r="AI386" s="272"/>
      <c r="AJ386" s="272"/>
      <c r="AK386" s="272"/>
      <c r="AL386" s="272"/>
      <c r="AM386" s="272"/>
      <c r="AN386" s="272"/>
      <c r="AO386" s="272"/>
      <c r="AP386" s="272"/>
      <c r="AQ386" s="272"/>
      <c r="AR386" s="272"/>
      <c r="AS386" s="272"/>
      <c r="AT386" s="272"/>
      <c r="AU386" s="272"/>
      <c r="AV386" s="272"/>
      <c r="AW386" s="272"/>
      <c r="AX386" s="272"/>
      <c r="AY386" s="272"/>
      <c r="AZ386" s="272"/>
      <c r="BA386" s="272"/>
      <c r="BB386" s="272"/>
    </row>
    <row r="387" spans="1:54" ht="15.75" customHeight="1">
      <c r="A387" s="348"/>
      <c r="B387" s="348"/>
      <c r="C387" s="348"/>
      <c r="D387" s="348"/>
      <c r="E387" s="348"/>
      <c r="F387" s="348"/>
      <c r="G387" s="348"/>
      <c r="H387" s="348"/>
      <c r="I387" s="348"/>
      <c r="J387" s="348"/>
      <c r="K387" s="348"/>
      <c r="L387" s="348"/>
      <c r="M387" s="348"/>
      <c r="N387" s="348"/>
      <c r="O387" s="348"/>
      <c r="P387" s="348"/>
      <c r="Q387" s="348"/>
      <c r="R387" s="348"/>
      <c r="S387" s="348"/>
      <c r="T387" s="348"/>
      <c r="U387" s="348"/>
      <c r="V387" s="348"/>
      <c r="W387" s="348"/>
      <c r="X387" s="272"/>
      <c r="Y387" s="272"/>
      <c r="Z387" s="272"/>
      <c r="AA387" s="272"/>
      <c r="AB387" s="272"/>
      <c r="AC387" s="272"/>
      <c r="AD387" s="272"/>
      <c r="AE387" s="272"/>
      <c r="AF387" s="272"/>
      <c r="AG387" s="272"/>
      <c r="AH387" s="272"/>
      <c r="AI387" s="272"/>
      <c r="AJ387" s="272"/>
      <c r="AK387" s="272"/>
      <c r="AL387" s="272"/>
      <c r="AM387" s="272"/>
      <c r="AN387" s="272"/>
      <c r="AO387" s="272"/>
      <c r="AP387" s="272"/>
      <c r="AQ387" s="272"/>
      <c r="AR387" s="272"/>
      <c r="AS387" s="272"/>
      <c r="AT387" s="272"/>
      <c r="AU387" s="272"/>
      <c r="AV387" s="272"/>
      <c r="AW387" s="272"/>
      <c r="AX387" s="272"/>
      <c r="AY387" s="272"/>
      <c r="AZ387" s="272"/>
      <c r="BA387" s="272"/>
      <c r="BB387" s="272"/>
    </row>
    <row r="388" spans="1:54" ht="15.75" customHeight="1">
      <c r="A388" s="348"/>
      <c r="B388" s="348"/>
      <c r="C388" s="348"/>
      <c r="D388" s="348"/>
      <c r="E388" s="348"/>
      <c r="F388" s="348"/>
      <c r="G388" s="348"/>
      <c r="H388" s="348"/>
      <c r="I388" s="348"/>
      <c r="J388" s="348"/>
      <c r="K388" s="348"/>
      <c r="L388" s="348"/>
      <c r="M388" s="348"/>
      <c r="N388" s="348"/>
      <c r="O388" s="348"/>
      <c r="P388" s="348"/>
      <c r="Q388" s="348"/>
      <c r="R388" s="348"/>
      <c r="S388" s="348"/>
      <c r="T388" s="348"/>
      <c r="U388" s="348"/>
      <c r="V388" s="348"/>
      <c r="W388" s="348"/>
      <c r="X388" s="272"/>
      <c r="Y388" s="272"/>
      <c r="Z388" s="272"/>
      <c r="AA388" s="272"/>
      <c r="AB388" s="272"/>
      <c r="AC388" s="272"/>
      <c r="AD388" s="272"/>
      <c r="AE388" s="272"/>
      <c r="AF388" s="272"/>
      <c r="AG388" s="272"/>
      <c r="AH388" s="272"/>
      <c r="AI388" s="272"/>
      <c r="AJ388" s="272"/>
      <c r="AK388" s="272"/>
      <c r="AL388" s="272"/>
      <c r="AM388" s="272"/>
      <c r="AN388" s="272"/>
      <c r="AO388" s="272"/>
      <c r="AP388" s="272"/>
      <c r="AQ388" s="272"/>
      <c r="AR388" s="272"/>
      <c r="AS388" s="272"/>
      <c r="AT388" s="272"/>
      <c r="AU388" s="272"/>
      <c r="AV388" s="272"/>
      <c r="AW388" s="272"/>
      <c r="AX388" s="272"/>
      <c r="AY388" s="272"/>
      <c r="AZ388" s="272"/>
      <c r="BA388" s="272"/>
      <c r="BB388" s="272"/>
    </row>
    <row r="389" spans="1:54" ht="15.75" customHeight="1">
      <c r="A389" s="348"/>
      <c r="B389" s="348"/>
      <c r="C389" s="348"/>
      <c r="D389" s="348"/>
      <c r="E389" s="348"/>
      <c r="F389" s="348"/>
      <c r="G389" s="348"/>
      <c r="H389" s="348"/>
      <c r="I389" s="348"/>
      <c r="J389" s="348"/>
      <c r="K389" s="348"/>
      <c r="L389" s="348"/>
      <c r="M389" s="348"/>
      <c r="N389" s="348"/>
      <c r="O389" s="348"/>
      <c r="P389" s="348"/>
      <c r="Q389" s="348"/>
      <c r="R389" s="348"/>
      <c r="S389" s="348"/>
      <c r="T389" s="348"/>
      <c r="U389" s="348"/>
      <c r="V389" s="348"/>
      <c r="W389" s="348"/>
      <c r="X389" s="272"/>
      <c r="Y389" s="272"/>
      <c r="Z389" s="272"/>
      <c r="AA389" s="272"/>
      <c r="AB389" s="272"/>
      <c r="AC389" s="272"/>
      <c r="AD389" s="272"/>
      <c r="AE389" s="272"/>
      <c r="AF389" s="272"/>
      <c r="AG389" s="272"/>
      <c r="AH389" s="272"/>
      <c r="AI389" s="272"/>
      <c r="AJ389" s="272"/>
      <c r="AK389" s="272"/>
      <c r="AL389" s="272"/>
      <c r="AM389" s="272"/>
      <c r="AN389" s="272"/>
      <c r="AO389" s="272"/>
      <c r="AP389" s="272"/>
      <c r="AQ389" s="272"/>
      <c r="AR389" s="272"/>
      <c r="AS389" s="272"/>
      <c r="AT389" s="272"/>
      <c r="AU389" s="272"/>
      <c r="AV389" s="272"/>
      <c r="AW389" s="272"/>
      <c r="AX389" s="272"/>
      <c r="AY389" s="272"/>
      <c r="AZ389" s="272"/>
      <c r="BA389" s="272"/>
      <c r="BB389" s="272"/>
    </row>
    <row r="390" spans="1:54" ht="15.75" customHeight="1">
      <c r="A390" s="348"/>
      <c r="B390" s="348"/>
      <c r="C390" s="348"/>
      <c r="D390" s="348"/>
      <c r="E390" s="348"/>
      <c r="F390" s="348"/>
      <c r="G390" s="348"/>
      <c r="H390" s="348"/>
      <c r="I390" s="348"/>
      <c r="J390" s="348"/>
      <c r="K390" s="348"/>
      <c r="L390" s="348"/>
      <c r="M390" s="348"/>
      <c r="N390" s="348"/>
      <c r="O390" s="348"/>
      <c r="P390" s="348"/>
      <c r="Q390" s="348"/>
      <c r="R390" s="348"/>
      <c r="S390" s="348"/>
      <c r="T390" s="348"/>
      <c r="U390" s="348"/>
      <c r="V390" s="348"/>
      <c r="W390" s="348"/>
      <c r="X390" s="272"/>
      <c r="Y390" s="272"/>
      <c r="Z390" s="272"/>
      <c r="AA390" s="272"/>
      <c r="AB390" s="272"/>
      <c r="AC390" s="272"/>
      <c r="AD390" s="272"/>
      <c r="AE390" s="272"/>
      <c r="AF390" s="272"/>
      <c r="AG390" s="272"/>
      <c r="AH390" s="272"/>
      <c r="AI390" s="272"/>
      <c r="AJ390" s="272"/>
      <c r="AK390" s="272"/>
      <c r="AL390" s="272"/>
      <c r="AM390" s="272"/>
      <c r="AN390" s="272"/>
      <c r="AO390" s="272"/>
      <c r="AP390" s="272"/>
      <c r="AQ390" s="272"/>
      <c r="AR390" s="272"/>
      <c r="AS390" s="272"/>
      <c r="AT390" s="272"/>
      <c r="AU390" s="272"/>
      <c r="AV390" s="272"/>
      <c r="AW390" s="272"/>
      <c r="AX390" s="272"/>
      <c r="AY390" s="272"/>
      <c r="AZ390" s="272"/>
      <c r="BA390" s="272"/>
      <c r="BB390" s="272"/>
    </row>
    <row r="391" spans="1:54" ht="15.75" customHeight="1">
      <c r="A391" s="348"/>
      <c r="B391" s="348"/>
      <c r="C391" s="348"/>
      <c r="D391" s="348"/>
      <c r="E391" s="348"/>
      <c r="F391" s="348"/>
      <c r="G391" s="348"/>
      <c r="H391" s="348"/>
      <c r="I391" s="348"/>
      <c r="J391" s="348"/>
      <c r="K391" s="348"/>
      <c r="L391" s="348"/>
      <c r="M391" s="348"/>
      <c r="N391" s="348"/>
      <c r="O391" s="348"/>
      <c r="P391" s="348"/>
      <c r="Q391" s="348"/>
      <c r="R391" s="348"/>
      <c r="S391" s="348"/>
      <c r="T391" s="348"/>
      <c r="U391" s="348"/>
      <c r="V391" s="348"/>
      <c r="W391" s="348"/>
      <c r="X391" s="272"/>
      <c r="Y391" s="272"/>
      <c r="Z391" s="272"/>
      <c r="AA391" s="272"/>
      <c r="AB391" s="272"/>
      <c r="AC391" s="272"/>
      <c r="AD391" s="272"/>
      <c r="AE391" s="272"/>
      <c r="AF391" s="272"/>
      <c r="AG391" s="272"/>
      <c r="AH391" s="272"/>
      <c r="AI391" s="272"/>
      <c r="AJ391" s="272"/>
      <c r="AK391" s="272"/>
      <c r="AL391" s="272"/>
      <c r="AM391" s="272"/>
      <c r="AN391" s="272"/>
      <c r="AO391" s="272"/>
      <c r="AP391" s="272"/>
      <c r="AQ391" s="272"/>
      <c r="AR391" s="272"/>
      <c r="AS391" s="272"/>
      <c r="AT391" s="272"/>
      <c r="AU391" s="272"/>
      <c r="AV391" s="272"/>
      <c r="AW391" s="272"/>
      <c r="AX391" s="272"/>
      <c r="AY391" s="272"/>
      <c r="AZ391" s="272"/>
      <c r="BA391" s="272"/>
      <c r="BB391" s="272"/>
    </row>
    <row r="392" spans="1:54" ht="15.75" customHeight="1">
      <c r="A392" s="348"/>
      <c r="B392" s="348"/>
      <c r="C392" s="348"/>
      <c r="D392" s="348"/>
      <c r="E392" s="348"/>
      <c r="F392" s="348"/>
      <c r="G392" s="348"/>
      <c r="H392" s="348"/>
      <c r="I392" s="348"/>
      <c r="J392" s="348"/>
      <c r="K392" s="348"/>
      <c r="L392" s="348"/>
      <c r="M392" s="348"/>
      <c r="N392" s="348"/>
      <c r="O392" s="348"/>
      <c r="P392" s="348"/>
      <c r="Q392" s="348"/>
      <c r="R392" s="348"/>
      <c r="S392" s="348"/>
      <c r="T392" s="348"/>
      <c r="U392" s="348"/>
      <c r="V392" s="348"/>
      <c r="W392" s="348"/>
      <c r="X392" s="272"/>
      <c r="Y392" s="272"/>
      <c r="Z392" s="272"/>
      <c r="AA392" s="272"/>
      <c r="AB392" s="272"/>
      <c r="AC392" s="272"/>
      <c r="AD392" s="272"/>
      <c r="AE392" s="272"/>
      <c r="AF392" s="272"/>
      <c r="AG392" s="272"/>
      <c r="AH392" s="272"/>
      <c r="AI392" s="272"/>
      <c r="AJ392" s="272"/>
      <c r="AK392" s="272"/>
      <c r="AL392" s="272"/>
      <c r="AM392" s="272"/>
      <c r="AN392" s="272"/>
      <c r="AO392" s="272"/>
      <c r="AP392" s="272"/>
      <c r="AQ392" s="272"/>
      <c r="AR392" s="272"/>
      <c r="AS392" s="272"/>
      <c r="AT392" s="272"/>
      <c r="AU392" s="272"/>
      <c r="AV392" s="272"/>
      <c r="AW392" s="272"/>
      <c r="AX392" s="272"/>
      <c r="AY392" s="272"/>
      <c r="AZ392" s="272"/>
      <c r="BA392" s="272"/>
      <c r="BB392" s="272"/>
    </row>
    <row r="393" spans="1:54" ht="15.75" customHeight="1">
      <c r="A393" s="348"/>
      <c r="B393" s="348"/>
      <c r="C393" s="348"/>
      <c r="D393" s="348"/>
      <c r="E393" s="348"/>
      <c r="F393" s="348"/>
      <c r="G393" s="348"/>
      <c r="H393" s="348"/>
      <c r="I393" s="348"/>
      <c r="J393" s="348"/>
      <c r="K393" s="348"/>
      <c r="L393" s="348"/>
      <c r="M393" s="348"/>
      <c r="N393" s="348"/>
      <c r="O393" s="348"/>
      <c r="P393" s="348"/>
      <c r="Q393" s="348"/>
      <c r="R393" s="348"/>
      <c r="S393" s="348"/>
      <c r="T393" s="348"/>
      <c r="U393" s="348"/>
      <c r="V393" s="348"/>
      <c r="W393" s="348"/>
      <c r="X393" s="272"/>
      <c r="Y393" s="272"/>
      <c r="Z393" s="272"/>
      <c r="AA393" s="272"/>
      <c r="AB393" s="272"/>
      <c r="AC393" s="272"/>
      <c r="AD393" s="272"/>
      <c r="AE393" s="272"/>
      <c r="AF393" s="272"/>
      <c r="AG393" s="272"/>
      <c r="AH393" s="272"/>
      <c r="AI393" s="272"/>
      <c r="AJ393" s="272"/>
      <c r="AK393" s="272"/>
      <c r="AL393" s="272"/>
      <c r="AM393" s="272"/>
      <c r="AN393" s="272"/>
      <c r="AO393" s="272"/>
      <c r="AP393" s="272"/>
      <c r="AQ393" s="272"/>
      <c r="AR393" s="272"/>
      <c r="AS393" s="272"/>
      <c r="AT393" s="272"/>
      <c r="AU393" s="272"/>
      <c r="AV393" s="272"/>
      <c r="AW393" s="272"/>
      <c r="AX393" s="272"/>
      <c r="AY393" s="272"/>
      <c r="AZ393" s="272"/>
      <c r="BA393" s="272"/>
      <c r="BB393" s="272"/>
    </row>
    <row r="394" spans="1:54" ht="15.75" customHeight="1">
      <c r="A394" s="348"/>
      <c r="B394" s="348"/>
      <c r="C394" s="348"/>
      <c r="D394" s="348"/>
      <c r="E394" s="348"/>
      <c r="F394" s="348"/>
      <c r="G394" s="348"/>
      <c r="H394" s="348"/>
      <c r="I394" s="348"/>
      <c r="J394" s="348"/>
      <c r="K394" s="348"/>
      <c r="L394" s="348"/>
      <c r="M394" s="348"/>
      <c r="N394" s="348"/>
      <c r="O394" s="348"/>
      <c r="P394" s="348"/>
      <c r="Q394" s="348"/>
      <c r="R394" s="348"/>
      <c r="S394" s="348"/>
      <c r="T394" s="348"/>
      <c r="U394" s="348"/>
      <c r="V394" s="348"/>
      <c r="W394" s="348"/>
      <c r="X394" s="272"/>
      <c r="Y394" s="272"/>
      <c r="Z394" s="272"/>
      <c r="AA394" s="272"/>
      <c r="AB394" s="272"/>
      <c r="AC394" s="272"/>
      <c r="AD394" s="272"/>
      <c r="AE394" s="272"/>
      <c r="AF394" s="272"/>
      <c r="AG394" s="272"/>
      <c r="AH394" s="272"/>
      <c r="AI394" s="272"/>
      <c r="AJ394" s="272"/>
      <c r="AK394" s="272"/>
      <c r="AL394" s="272"/>
      <c r="AM394" s="272"/>
      <c r="AN394" s="272"/>
      <c r="AO394" s="272"/>
      <c r="AP394" s="272"/>
      <c r="AQ394" s="272"/>
      <c r="AR394" s="272"/>
      <c r="AS394" s="272"/>
      <c r="AT394" s="272"/>
      <c r="AU394" s="272"/>
      <c r="AV394" s="272"/>
      <c r="AW394" s="272"/>
      <c r="AX394" s="272"/>
      <c r="AY394" s="272"/>
      <c r="AZ394" s="272"/>
      <c r="BA394" s="272"/>
      <c r="BB394" s="272"/>
    </row>
    <row r="395" spans="1:54" ht="15.75" customHeight="1">
      <c r="A395" s="348"/>
      <c r="B395" s="348"/>
      <c r="C395" s="348"/>
      <c r="D395" s="348"/>
      <c r="E395" s="348"/>
      <c r="F395" s="348"/>
      <c r="G395" s="348"/>
      <c r="H395" s="348"/>
      <c r="I395" s="348"/>
      <c r="J395" s="348"/>
      <c r="K395" s="348"/>
      <c r="L395" s="348"/>
      <c r="M395" s="348"/>
      <c r="N395" s="348"/>
      <c r="O395" s="348"/>
      <c r="P395" s="348"/>
      <c r="Q395" s="348"/>
      <c r="R395" s="348"/>
      <c r="S395" s="348"/>
      <c r="T395" s="348"/>
      <c r="U395" s="348"/>
      <c r="V395" s="348"/>
      <c r="W395" s="348"/>
      <c r="X395" s="272"/>
      <c r="Y395" s="272"/>
      <c r="Z395" s="272"/>
      <c r="AA395" s="272"/>
      <c r="AB395" s="272"/>
      <c r="AC395" s="272"/>
      <c r="AD395" s="272"/>
      <c r="AE395" s="272"/>
      <c r="AF395" s="272"/>
      <c r="AG395" s="272"/>
      <c r="AH395" s="272"/>
      <c r="AI395" s="272"/>
      <c r="AJ395" s="272"/>
      <c r="AK395" s="272"/>
      <c r="AL395" s="272"/>
      <c r="AM395" s="272"/>
      <c r="AN395" s="272"/>
      <c r="AO395" s="272"/>
      <c r="AP395" s="272"/>
      <c r="AQ395" s="272"/>
      <c r="AR395" s="272"/>
      <c r="AS395" s="272"/>
      <c r="AT395" s="272"/>
      <c r="AU395" s="272"/>
      <c r="AV395" s="272"/>
      <c r="AW395" s="272"/>
      <c r="AX395" s="272"/>
      <c r="AY395" s="272"/>
      <c r="AZ395" s="272"/>
      <c r="BA395" s="272"/>
      <c r="BB395" s="272"/>
    </row>
    <row r="396" spans="1:54" ht="15.75" customHeight="1">
      <c r="A396" s="348"/>
      <c r="B396" s="348"/>
      <c r="C396" s="348"/>
      <c r="D396" s="348"/>
      <c r="E396" s="348"/>
      <c r="F396" s="348"/>
      <c r="G396" s="348"/>
      <c r="H396" s="348"/>
      <c r="I396" s="348"/>
      <c r="J396" s="348"/>
      <c r="K396" s="348"/>
      <c r="L396" s="348"/>
      <c r="M396" s="348"/>
      <c r="N396" s="348"/>
      <c r="O396" s="348"/>
      <c r="P396" s="348"/>
      <c r="Q396" s="348"/>
      <c r="R396" s="348"/>
      <c r="S396" s="348"/>
      <c r="T396" s="348"/>
      <c r="U396" s="348"/>
      <c r="V396" s="348"/>
      <c r="W396" s="348"/>
      <c r="X396" s="272"/>
      <c r="Y396" s="272"/>
      <c r="Z396" s="272"/>
      <c r="AA396" s="272"/>
      <c r="AB396" s="272"/>
      <c r="AC396" s="272"/>
      <c r="AD396" s="272"/>
      <c r="AE396" s="272"/>
      <c r="AF396" s="272"/>
      <c r="AG396" s="272"/>
      <c r="AH396" s="272"/>
      <c r="AI396" s="272"/>
      <c r="AJ396" s="272"/>
      <c r="AK396" s="272"/>
      <c r="AL396" s="272"/>
      <c r="AM396" s="272"/>
      <c r="AN396" s="272"/>
      <c r="AO396" s="272"/>
      <c r="AP396" s="272"/>
      <c r="AQ396" s="272"/>
      <c r="AR396" s="272"/>
      <c r="AS396" s="272"/>
      <c r="AT396" s="272"/>
      <c r="AU396" s="272"/>
      <c r="AV396" s="272"/>
      <c r="AW396" s="272"/>
      <c r="AX396" s="272"/>
      <c r="AY396" s="272"/>
      <c r="AZ396" s="272"/>
      <c r="BA396" s="272"/>
      <c r="BB396" s="272"/>
    </row>
    <row r="397" spans="1:54" ht="15.75" customHeight="1">
      <c r="A397" s="348"/>
      <c r="B397" s="348"/>
      <c r="C397" s="348"/>
      <c r="D397" s="348"/>
      <c r="E397" s="348"/>
      <c r="F397" s="348"/>
      <c r="G397" s="348"/>
      <c r="H397" s="348"/>
      <c r="I397" s="348"/>
      <c r="J397" s="348"/>
      <c r="K397" s="348"/>
      <c r="L397" s="348"/>
      <c r="M397" s="348"/>
      <c r="N397" s="348"/>
      <c r="O397" s="348"/>
      <c r="P397" s="348"/>
      <c r="Q397" s="348"/>
      <c r="R397" s="348"/>
      <c r="S397" s="348"/>
      <c r="T397" s="348"/>
      <c r="U397" s="348"/>
      <c r="V397" s="348"/>
      <c r="W397" s="348"/>
      <c r="X397" s="272"/>
      <c r="Y397" s="272"/>
      <c r="Z397" s="272"/>
      <c r="AA397" s="272"/>
      <c r="AB397" s="272"/>
      <c r="AC397" s="272"/>
      <c r="AD397" s="272"/>
      <c r="AE397" s="272"/>
      <c r="AF397" s="272"/>
      <c r="AG397" s="272"/>
      <c r="AH397" s="272"/>
      <c r="AI397" s="272"/>
      <c r="AJ397" s="272"/>
      <c r="AK397" s="272"/>
      <c r="AL397" s="272"/>
      <c r="AM397" s="272"/>
      <c r="AN397" s="272"/>
      <c r="AO397" s="272"/>
      <c r="AP397" s="272"/>
      <c r="AQ397" s="272"/>
      <c r="AR397" s="272"/>
      <c r="AS397" s="272"/>
      <c r="AT397" s="272"/>
      <c r="AU397" s="272"/>
      <c r="AV397" s="272"/>
      <c r="AW397" s="272"/>
      <c r="AX397" s="272"/>
      <c r="AY397" s="272"/>
      <c r="AZ397" s="272"/>
      <c r="BA397" s="272"/>
      <c r="BB397" s="272"/>
    </row>
    <row r="398" spans="1:54" ht="15.75" customHeight="1">
      <c r="A398" s="348"/>
      <c r="B398" s="348"/>
      <c r="C398" s="348"/>
      <c r="D398" s="348"/>
      <c r="E398" s="348"/>
      <c r="F398" s="348"/>
      <c r="G398" s="348"/>
      <c r="H398" s="348"/>
      <c r="I398" s="348"/>
      <c r="J398" s="348"/>
      <c r="K398" s="348"/>
      <c r="L398" s="348"/>
      <c r="M398" s="348"/>
      <c r="N398" s="348"/>
      <c r="O398" s="348"/>
      <c r="P398" s="348"/>
      <c r="Q398" s="348"/>
      <c r="R398" s="348"/>
      <c r="S398" s="348"/>
      <c r="T398" s="348"/>
      <c r="U398" s="348"/>
      <c r="V398" s="348"/>
      <c r="W398" s="348"/>
      <c r="X398" s="272"/>
      <c r="Y398" s="272"/>
      <c r="Z398" s="272"/>
      <c r="AA398" s="272"/>
      <c r="AB398" s="272"/>
      <c r="AC398" s="272"/>
      <c r="AD398" s="272"/>
      <c r="AE398" s="272"/>
      <c r="AF398" s="272"/>
      <c r="AG398" s="272"/>
      <c r="AH398" s="272"/>
      <c r="AI398" s="272"/>
      <c r="AJ398" s="272"/>
      <c r="AK398" s="272"/>
      <c r="AL398" s="272"/>
      <c r="AM398" s="272"/>
      <c r="AN398" s="272"/>
      <c r="AO398" s="272"/>
      <c r="AP398" s="272"/>
      <c r="AQ398" s="272"/>
      <c r="AR398" s="272"/>
      <c r="AS398" s="272"/>
      <c r="AT398" s="272"/>
      <c r="AU398" s="272"/>
      <c r="AV398" s="272"/>
      <c r="AW398" s="272"/>
      <c r="AX398" s="272"/>
      <c r="AY398" s="272"/>
      <c r="AZ398" s="272"/>
      <c r="BA398" s="272"/>
      <c r="BB398" s="272"/>
    </row>
    <row r="399" spans="1:54" ht="15.75" customHeight="1">
      <c r="A399" s="348"/>
      <c r="B399" s="348"/>
      <c r="C399" s="348"/>
      <c r="D399" s="348"/>
      <c r="E399" s="348"/>
      <c r="F399" s="348"/>
      <c r="G399" s="348"/>
      <c r="H399" s="348"/>
      <c r="I399" s="348"/>
      <c r="J399" s="348"/>
      <c r="K399" s="348"/>
      <c r="L399" s="348"/>
      <c r="M399" s="348"/>
      <c r="N399" s="348"/>
      <c r="O399" s="348"/>
      <c r="P399" s="348"/>
      <c r="Q399" s="348"/>
      <c r="R399" s="348"/>
      <c r="S399" s="348"/>
      <c r="T399" s="348"/>
      <c r="U399" s="348"/>
      <c r="V399" s="348"/>
      <c r="W399" s="348"/>
      <c r="X399" s="272"/>
      <c r="Y399" s="272"/>
      <c r="Z399" s="272"/>
      <c r="AA399" s="272"/>
      <c r="AB399" s="272"/>
      <c r="AC399" s="272"/>
      <c r="AD399" s="272"/>
      <c r="AE399" s="272"/>
      <c r="AF399" s="272"/>
      <c r="AG399" s="272"/>
      <c r="AH399" s="272"/>
      <c r="AI399" s="272"/>
      <c r="AJ399" s="272"/>
      <c r="AK399" s="272"/>
      <c r="AL399" s="272"/>
      <c r="AM399" s="272"/>
      <c r="AN399" s="272"/>
      <c r="AO399" s="272"/>
      <c r="AP399" s="272"/>
      <c r="AQ399" s="272"/>
      <c r="AR399" s="272"/>
      <c r="AS399" s="272"/>
      <c r="AT399" s="272"/>
      <c r="AU399" s="272"/>
      <c r="AV399" s="272"/>
      <c r="AW399" s="272"/>
      <c r="AX399" s="272"/>
      <c r="AY399" s="272"/>
      <c r="AZ399" s="272"/>
      <c r="BA399" s="272"/>
      <c r="BB399" s="272"/>
    </row>
    <row r="400" spans="1:54" ht="15.75" customHeight="1">
      <c r="A400" s="348"/>
      <c r="B400" s="348"/>
      <c r="C400" s="348"/>
      <c r="D400" s="348"/>
      <c r="E400" s="348"/>
      <c r="F400" s="348"/>
      <c r="G400" s="348"/>
      <c r="H400" s="348"/>
      <c r="I400" s="348"/>
      <c r="J400" s="348"/>
      <c r="K400" s="348"/>
      <c r="L400" s="348"/>
      <c r="M400" s="348"/>
      <c r="N400" s="348"/>
      <c r="O400" s="348"/>
      <c r="P400" s="348"/>
      <c r="Q400" s="348"/>
      <c r="R400" s="348"/>
      <c r="S400" s="348"/>
      <c r="T400" s="348"/>
      <c r="U400" s="348"/>
      <c r="V400" s="348"/>
      <c r="W400" s="348"/>
      <c r="X400" s="272"/>
      <c r="Y400" s="272"/>
      <c r="Z400" s="272"/>
      <c r="AA400" s="272"/>
      <c r="AB400" s="272"/>
      <c r="AC400" s="272"/>
      <c r="AD400" s="272"/>
      <c r="AE400" s="272"/>
      <c r="AF400" s="272"/>
      <c r="AG400" s="272"/>
      <c r="AH400" s="272"/>
      <c r="AI400" s="272"/>
      <c r="AJ400" s="272"/>
      <c r="AK400" s="272"/>
      <c r="AL400" s="272"/>
      <c r="AM400" s="272"/>
      <c r="AN400" s="272"/>
      <c r="AO400" s="272"/>
      <c r="AP400" s="272"/>
      <c r="AQ400" s="272"/>
      <c r="AR400" s="272"/>
      <c r="AS400" s="272"/>
      <c r="AT400" s="272"/>
      <c r="AU400" s="272"/>
      <c r="AV400" s="272"/>
      <c r="AW400" s="272"/>
      <c r="AX400" s="272"/>
      <c r="AY400" s="272"/>
      <c r="AZ400" s="272"/>
      <c r="BA400" s="272"/>
      <c r="BB400" s="272"/>
    </row>
    <row r="401" spans="1:54" ht="15.75" customHeight="1">
      <c r="A401" s="348"/>
      <c r="B401" s="348"/>
      <c r="C401" s="348"/>
      <c r="D401" s="348"/>
      <c r="E401" s="348"/>
      <c r="F401" s="348"/>
      <c r="G401" s="348"/>
      <c r="H401" s="348"/>
      <c r="I401" s="348"/>
      <c r="J401" s="348"/>
      <c r="K401" s="348"/>
      <c r="L401" s="348"/>
      <c r="M401" s="348"/>
      <c r="N401" s="348"/>
      <c r="O401" s="348"/>
      <c r="P401" s="348"/>
      <c r="Q401" s="348"/>
      <c r="R401" s="348"/>
      <c r="S401" s="348"/>
      <c r="T401" s="348"/>
      <c r="U401" s="348"/>
      <c r="V401" s="348"/>
      <c r="W401" s="348"/>
      <c r="X401" s="272"/>
      <c r="Y401" s="272"/>
      <c r="Z401" s="272"/>
      <c r="AA401" s="272"/>
      <c r="AB401" s="272"/>
      <c r="AC401" s="272"/>
      <c r="AD401" s="272"/>
      <c r="AE401" s="272"/>
      <c r="AF401" s="272"/>
      <c r="AG401" s="272"/>
      <c r="AH401" s="272"/>
      <c r="AI401" s="272"/>
      <c r="AJ401" s="272"/>
      <c r="AK401" s="272"/>
      <c r="AL401" s="272"/>
      <c r="AM401" s="272"/>
      <c r="AN401" s="272"/>
      <c r="AO401" s="272"/>
      <c r="AP401" s="272"/>
      <c r="AQ401" s="272"/>
      <c r="AR401" s="272"/>
      <c r="AS401" s="272"/>
      <c r="AT401" s="272"/>
      <c r="AU401" s="272"/>
      <c r="AV401" s="272"/>
      <c r="AW401" s="272"/>
      <c r="AX401" s="272"/>
      <c r="AY401" s="272"/>
      <c r="AZ401" s="272"/>
      <c r="BA401" s="272"/>
      <c r="BB401" s="272"/>
    </row>
    <row r="402" spans="1:54" ht="15.75" customHeight="1">
      <c r="A402" s="348"/>
      <c r="B402" s="348"/>
      <c r="C402" s="348"/>
      <c r="D402" s="348"/>
      <c r="E402" s="348"/>
      <c r="F402" s="348"/>
      <c r="G402" s="348"/>
      <c r="H402" s="348"/>
      <c r="I402" s="348"/>
      <c r="J402" s="348"/>
      <c r="K402" s="348"/>
      <c r="L402" s="348"/>
      <c r="M402" s="348"/>
      <c r="N402" s="348"/>
      <c r="O402" s="348"/>
      <c r="P402" s="348"/>
      <c r="Q402" s="348"/>
      <c r="R402" s="348"/>
      <c r="S402" s="348"/>
      <c r="T402" s="348"/>
      <c r="U402" s="348"/>
      <c r="V402" s="348"/>
      <c r="W402" s="348"/>
      <c r="X402" s="272"/>
      <c r="Y402" s="272"/>
      <c r="Z402" s="272"/>
      <c r="AA402" s="272"/>
      <c r="AB402" s="272"/>
      <c r="AC402" s="272"/>
      <c r="AD402" s="272"/>
      <c r="AE402" s="272"/>
      <c r="AF402" s="272"/>
      <c r="AG402" s="272"/>
      <c r="AH402" s="272"/>
      <c r="AI402" s="272"/>
      <c r="AJ402" s="272"/>
      <c r="AK402" s="272"/>
      <c r="AL402" s="272"/>
      <c r="AM402" s="272"/>
      <c r="AN402" s="272"/>
      <c r="AO402" s="272"/>
      <c r="AP402" s="272"/>
      <c r="AQ402" s="272"/>
      <c r="AR402" s="272"/>
      <c r="AS402" s="272"/>
      <c r="AT402" s="272"/>
      <c r="AU402" s="272"/>
      <c r="AV402" s="272"/>
      <c r="AW402" s="272"/>
      <c r="AX402" s="272"/>
      <c r="AY402" s="272"/>
      <c r="AZ402" s="272"/>
      <c r="BA402" s="272"/>
      <c r="BB402" s="272"/>
    </row>
    <row r="403" spans="1:54" ht="15.75" customHeight="1">
      <c r="A403" s="348"/>
      <c r="B403" s="348"/>
      <c r="C403" s="348"/>
      <c r="D403" s="348"/>
      <c r="E403" s="348"/>
      <c r="F403" s="348"/>
      <c r="G403" s="348"/>
      <c r="H403" s="348"/>
      <c r="I403" s="348"/>
      <c r="J403" s="348"/>
      <c r="K403" s="348"/>
      <c r="L403" s="348"/>
      <c r="M403" s="348"/>
      <c r="N403" s="348"/>
      <c r="O403" s="348"/>
      <c r="P403" s="348"/>
      <c r="Q403" s="348"/>
      <c r="R403" s="348"/>
      <c r="S403" s="348"/>
      <c r="T403" s="348"/>
      <c r="U403" s="348"/>
      <c r="V403" s="348"/>
      <c r="W403" s="348"/>
      <c r="X403" s="272"/>
      <c r="Y403" s="272"/>
      <c r="Z403" s="272"/>
      <c r="AA403" s="272"/>
      <c r="AB403" s="272"/>
      <c r="AC403" s="272"/>
      <c r="AD403" s="272"/>
      <c r="AE403" s="272"/>
      <c r="AF403" s="272"/>
      <c r="AG403" s="272"/>
      <c r="AH403" s="272"/>
      <c r="AI403" s="272"/>
      <c r="AJ403" s="272"/>
      <c r="AK403" s="272"/>
      <c r="AL403" s="272"/>
      <c r="AM403" s="272"/>
      <c r="AN403" s="272"/>
      <c r="AO403" s="272"/>
      <c r="AP403" s="272"/>
      <c r="AQ403" s="272"/>
      <c r="AR403" s="272"/>
      <c r="AS403" s="272"/>
      <c r="AT403" s="272"/>
      <c r="AU403" s="272"/>
      <c r="AV403" s="272"/>
      <c r="AW403" s="272"/>
      <c r="AX403" s="272"/>
      <c r="AY403" s="272"/>
      <c r="AZ403" s="272"/>
      <c r="BA403" s="272"/>
      <c r="BB403" s="272"/>
    </row>
    <row r="404" spans="1:54" ht="15.75" customHeight="1">
      <c r="A404" s="348"/>
      <c r="B404" s="348"/>
      <c r="C404" s="348"/>
      <c r="D404" s="348"/>
      <c r="E404" s="348"/>
      <c r="F404" s="348"/>
      <c r="G404" s="348"/>
      <c r="H404" s="348"/>
      <c r="I404" s="348"/>
      <c r="J404" s="348"/>
      <c r="K404" s="348"/>
      <c r="L404" s="348"/>
      <c r="M404" s="348"/>
      <c r="N404" s="348"/>
      <c r="O404" s="348"/>
      <c r="P404" s="348"/>
      <c r="Q404" s="348"/>
      <c r="R404" s="348"/>
      <c r="S404" s="348"/>
      <c r="T404" s="348"/>
      <c r="U404" s="348"/>
      <c r="V404" s="348"/>
      <c r="W404" s="348"/>
      <c r="X404" s="272"/>
      <c r="Y404" s="272"/>
      <c r="Z404" s="272"/>
      <c r="AA404" s="272"/>
      <c r="AB404" s="272"/>
      <c r="AC404" s="272"/>
      <c r="AD404" s="272"/>
      <c r="AE404" s="272"/>
      <c r="AF404" s="272"/>
      <c r="AG404" s="272"/>
      <c r="AH404" s="272"/>
      <c r="AI404" s="272"/>
      <c r="AJ404" s="272"/>
      <c r="AK404" s="272"/>
      <c r="AL404" s="272"/>
      <c r="AM404" s="272"/>
      <c r="AN404" s="272"/>
      <c r="AO404" s="272"/>
      <c r="AP404" s="272"/>
      <c r="AQ404" s="272"/>
      <c r="AR404" s="272"/>
      <c r="AS404" s="272"/>
      <c r="AT404" s="272"/>
      <c r="AU404" s="272"/>
      <c r="AV404" s="272"/>
      <c r="AW404" s="272"/>
      <c r="AX404" s="272"/>
      <c r="AY404" s="272"/>
      <c r="AZ404" s="272"/>
      <c r="BA404" s="272"/>
      <c r="BB404" s="272"/>
    </row>
    <row r="405" spans="1:54" ht="15.75" customHeight="1">
      <c r="A405" s="348"/>
      <c r="B405" s="348"/>
      <c r="C405" s="348"/>
      <c r="D405" s="348"/>
      <c r="E405" s="348"/>
      <c r="F405" s="348"/>
      <c r="G405" s="348"/>
      <c r="H405" s="348"/>
      <c r="I405" s="348"/>
      <c r="J405" s="348"/>
      <c r="K405" s="348"/>
      <c r="L405" s="348"/>
      <c r="M405" s="348"/>
      <c r="N405" s="348"/>
      <c r="O405" s="348"/>
      <c r="P405" s="348"/>
      <c r="Q405" s="348"/>
      <c r="R405" s="348"/>
      <c r="S405" s="348"/>
      <c r="T405" s="348"/>
      <c r="U405" s="348"/>
      <c r="V405" s="348"/>
      <c r="W405" s="348"/>
      <c r="X405" s="272"/>
      <c r="Y405" s="272"/>
      <c r="Z405" s="272"/>
      <c r="AA405" s="272"/>
      <c r="AB405" s="272"/>
      <c r="AC405" s="272"/>
      <c r="AD405" s="272"/>
      <c r="AE405" s="272"/>
      <c r="AF405" s="272"/>
      <c r="AG405" s="272"/>
      <c r="AH405" s="272"/>
      <c r="AI405" s="272"/>
      <c r="AJ405" s="272"/>
      <c r="AK405" s="272"/>
      <c r="AL405" s="272"/>
      <c r="AM405" s="272"/>
      <c r="AN405" s="272"/>
      <c r="AO405" s="272"/>
      <c r="AP405" s="272"/>
      <c r="AQ405" s="272"/>
      <c r="AR405" s="272"/>
      <c r="AS405" s="272"/>
      <c r="AT405" s="272"/>
      <c r="AU405" s="272"/>
      <c r="AV405" s="272"/>
      <c r="AW405" s="272"/>
      <c r="AX405" s="272"/>
      <c r="AY405" s="272"/>
      <c r="AZ405" s="272"/>
      <c r="BA405" s="272"/>
      <c r="BB405" s="272"/>
    </row>
    <row r="406" spans="1:54" ht="15.75" customHeight="1">
      <c r="A406" s="348"/>
      <c r="B406" s="348"/>
      <c r="C406" s="348"/>
      <c r="D406" s="348"/>
      <c r="E406" s="348"/>
      <c r="F406" s="348"/>
      <c r="G406" s="348"/>
      <c r="H406" s="348"/>
      <c r="I406" s="348"/>
      <c r="J406" s="348"/>
      <c r="K406" s="348"/>
      <c r="L406" s="348"/>
      <c r="M406" s="348"/>
      <c r="N406" s="348"/>
      <c r="O406" s="348"/>
      <c r="P406" s="348"/>
      <c r="Q406" s="348"/>
      <c r="R406" s="348"/>
      <c r="S406" s="348"/>
      <c r="T406" s="348"/>
      <c r="U406" s="348"/>
      <c r="V406" s="348"/>
      <c r="W406" s="348"/>
      <c r="X406" s="272"/>
      <c r="Y406" s="272"/>
      <c r="Z406" s="272"/>
      <c r="AA406" s="272"/>
      <c r="AB406" s="272"/>
      <c r="AC406" s="272"/>
      <c r="AD406" s="272"/>
      <c r="AE406" s="272"/>
      <c r="AF406" s="272"/>
      <c r="AG406" s="272"/>
      <c r="AH406" s="272"/>
      <c r="AI406" s="272"/>
      <c r="AJ406" s="272"/>
      <c r="AK406" s="272"/>
      <c r="AL406" s="272"/>
      <c r="AM406" s="272"/>
      <c r="AN406" s="272"/>
      <c r="AO406" s="272"/>
      <c r="AP406" s="272"/>
      <c r="AQ406" s="272"/>
      <c r="AR406" s="272"/>
      <c r="AS406" s="272"/>
      <c r="AT406" s="272"/>
      <c r="AU406" s="272"/>
      <c r="AV406" s="272"/>
      <c r="AW406" s="272"/>
      <c r="AX406" s="272"/>
      <c r="AY406" s="272"/>
      <c r="AZ406" s="272"/>
      <c r="BA406" s="272"/>
      <c r="BB406" s="272"/>
    </row>
    <row r="407" spans="1:54" ht="15.75" customHeight="1">
      <c r="A407" s="348"/>
      <c r="B407" s="348"/>
      <c r="C407" s="348"/>
      <c r="D407" s="348"/>
      <c r="E407" s="348"/>
      <c r="F407" s="348"/>
      <c r="G407" s="348"/>
      <c r="H407" s="348"/>
      <c r="I407" s="348"/>
      <c r="J407" s="348"/>
      <c r="K407" s="348"/>
      <c r="L407" s="348"/>
      <c r="M407" s="348"/>
      <c r="N407" s="348"/>
      <c r="O407" s="348"/>
      <c r="P407" s="348"/>
      <c r="Q407" s="348"/>
      <c r="R407" s="348"/>
      <c r="S407" s="348"/>
      <c r="T407" s="348"/>
      <c r="U407" s="348"/>
      <c r="V407" s="348"/>
      <c r="W407" s="348"/>
      <c r="X407" s="272"/>
      <c r="Y407" s="272"/>
      <c r="Z407" s="272"/>
      <c r="AA407" s="272"/>
      <c r="AB407" s="272"/>
      <c r="AC407" s="272"/>
      <c r="AD407" s="272"/>
      <c r="AE407" s="272"/>
      <c r="AF407" s="272"/>
      <c r="AG407" s="272"/>
      <c r="AH407" s="272"/>
      <c r="AI407" s="272"/>
      <c r="AJ407" s="272"/>
      <c r="AK407" s="272"/>
      <c r="AL407" s="272"/>
      <c r="AM407" s="272"/>
      <c r="AN407" s="272"/>
      <c r="AO407" s="272"/>
      <c r="AP407" s="272"/>
      <c r="AQ407" s="272"/>
      <c r="AR407" s="272"/>
      <c r="AS407" s="272"/>
      <c r="AT407" s="272"/>
      <c r="AU407" s="272"/>
      <c r="AV407" s="272"/>
      <c r="AW407" s="272"/>
      <c r="AX407" s="272"/>
      <c r="AY407" s="272"/>
      <c r="AZ407" s="272"/>
      <c r="BA407" s="272"/>
      <c r="BB407" s="272"/>
    </row>
    <row r="408" spans="1:54" ht="15.75" customHeight="1">
      <c r="A408" s="348"/>
      <c r="B408" s="348"/>
      <c r="C408" s="348"/>
      <c r="D408" s="348"/>
      <c r="E408" s="348"/>
      <c r="F408" s="348"/>
      <c r="G408" s="348"/>
      <c r="H408" s="348"/>
      <c r="I408" s="348"/>
      <c r="J408" s="348"/>
      <c r="K408" s="348"/>
      <c r="L408" s="348"/>
      <c r="M408" s="348"/>
      <c r="N408" s="348"/>
      <c r="O408" s="348"/>
      <c r="P408" s="348"/>
      <c r="Q408" s="348"/>
      <c r="R408" s="348"/>
      <c r="S408" s="348"/>
      <c r="T408" s="348"/>
      <c r="U408" s="348"/>
      <c r="V408" s="348"/>
      <c r="W408" s="348"/>
      <c r="X408" s="272"/>
      <c r="Y408" s="272"/>
      <c r="Z408" s="272"/>
      <c r="AA408" s="272"/>
      <c r="AB408" s="272"/>
      <c r="AC408" s="272"/>
      <c r="AD408" s="272"/>
      <c r="AE408" s="272"/>
      <c r="AF408" s="272"/>
      <c r="AG408" s="272"/>
      <c r="AH408" s="272"/>
      <c r="AI408" s="272"/>
      <c r="AJ408" s="272"/>
      <c r="AK408" s="272"/>
      <c r="AL408" s="272"/>
      <c r="AM408" s="272"/>
      <c r="AN408" s="272"/>
      <c r="AO408" s="272"/>
      <c r="AP408" s="272"/>
      <c r="AQ408" s="272"/>
      <c r="AR408" s="272"/>
      <c r="AS408" s="272"/>
      <c r="AT408" s="272"/>
      <c r="AU408" s="272"/>
      <c r="AV408" s="272"/>
      <c r="AW408" s="272"/>
      <c r="AX408" s="272"/>
      <c r="AY408" s="272"/>
      <c r="AZ408" s="272"/>
      <c r="BA408" s="272"/>
      <c r="BB408" s="272"/>
    </row>
    <row r="409" spans="1:54" ht="15.75" customHeight="1">
      <c r="A409" s="348"/>
      <c r="B409" s="348"/>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272"/>
      <c r="Y409" s="272"/>
      <c r="Z409" s="272"/>
      <c r="AA409" s="272"/>
      <c r="AB409" s="272"/>
      <c r="AC409" s="272"/>
      <c r="AD409" s="272"/>
      <c r="AE409" s="272"/>
      <c r="AF409" s="272"/>
      <c r="AG409" s="272"/>
      <c r="AH409" s="272"/>
      <c r="AI409" s="272"/>
      <c r="AJ409" s="272"/>
      <c r="AK409" s="272"/>
      <c r="AL409" s="272"/>
      <c r="AM409" s="272"/>
      <c r="AN409" s="272"/>
      <c r="AO409" s="272"/>
      <c r="AP409" s="272"/>
      <c r="AQ409" s="272"/>
      <c r="AR409" s="272"/>
      <c r="AS409" s="272"/>
      <c r="AT409" s="272"/>
      <c r="AU409" s="272"/>
      <c r="AV409" s="272"/>
      <c r="AW409" s="272"/>
      <c r="AX409" s="272"/>
      <c r="AY409" s="272"/>
      <c r="AZ409" s="272"/>
      <c r="BA409" s="272"/>
      <c r="BB409" s="272"/>
    </row>
    <row r="410" spans="1:54" ht="15.75" customHeight="1">
      <c r="A410" s="348"/>
      <c r="B410" s="348"/>
      <c r="C410" s="348"/>
      <c r="D410" s="348"/>
      <c r="E410" s="348"/>
      <c r="F410" s="348"/>
      <c r="G410" s="348"/>
      <c r="H410" s="348"/>
      <c r="I410" s="348"/>
      <c r="J410" s="348"/>
      <c r="K410" s="348"/>
      <c r="L410" s="348"/>
      <c r="M410" s="348"/>
      <c r="N410" s="348"/>
      <c r="O410" s="348"/>
      <c r="P410" s="348"/>
      <c r="Q410" s="348"/>
      <c r="R410" s="348"/>
      <c r="S410" s="348"/>
      <c r="T410" s="348"/>
      <c r="U410" s="348"/>
      <c r="V410" s="348"/>
      <c r="W410" s="348"/>
      <c r="X410" s="272"/>
      <c r="Y410" s="272"/>
      <c r="Z410" s="272"/>
      <c r="AA410" s="272"/>
      <c r="AB410" s="272"/>
      <c r="AC410" s="272"/>
      <c r="AD410" s="272"/>
      <c r="AE410" s="272"/>
      <c r="AF410" s="272"/>
      <c r="AG410" s="272"/>
      <c r="AH410" s="272"/>
      <c r="AI410" s="272"/>
      <c r="AJ410" s="272"/>
      <c r="AK410" s="272"/>
      <c r="AL410" s="272"/>
      <c r="AM410" s="272"/>
      <c r="AN410" s="272"/>
      <c r="AO410" s="272"/>
      <c r="AP410" s="272"/>
      <c r="AQ410" s="272"/>
      <c r="AR410" s="272"/>
      <c r="AS410" s="272"/>
      <c r="AT410" s="272"/>
      <c r="AU410" s="272"/>
      <c r="AV410" s="272"/>
      <c r="AW410" s="272"/>
      <c r="AX410" s="272"/>
      <c r="AY410" s="272"/>
      <c r="AZ410" s="272"/>
      <c r="BA410" s="272"/>
      <c r="BB410" s="272"/>
    </row>
    <row r="411" spans="1:54" ht="15.75" customHeight="1">
      <c r="A411" s="348"/>
      <c r="B411" s="348"/>
      <c r="C411" s="348"/>
      <c r="D411" s="348"/>
      <c r="E411" s="348"/>
      <c r="F411" s="348"/>
      <c r="G411" s="348"/>
      <c r="H411" s="348"/>
      <c r="I411" s="348"/>
      <c r="J411" s="348"/>
      <c r="K411" s="348"/>
      <c r="L411" s="348"/>
      <c r="M411" s="348"/>
      <c r="N411" s="348"/>
      <c r="O411" s="348"/>
      <c r="P411" s="348"/>
      <c r="Q411" s="348"/>
      <c r="R411" s="348"/>
      <c r="S411" s="348"/>
      <c r="T411" s="348"/>
      <c r="U411" s="348"/>
      <c r="V411" s="348"/>
      <c r="W411" s="348"/>
      <c r="X411" s="272"/>
      <c r="Y411" s="272"/>
      <c r="Z411" s="272"/>
      <c r="AA411" s="272"/>
      <c r="AB411" s="272"/>
      <c r="AC411" s="272"/>
      <c r="AD411" s="272"/>
      <c r="AE411" s="272"/>
      <c r="AF411" s="272"/>
      <c r="AG411" s="272"/>
      <c r="AH411" s="272"/>
      <c r="AI411" s="272"/>
      <c r="AJ411" s="272"/>
      <c r="AK411" s="272"/>
      <c r="AL411" s="272"/>
      <c r="AM411" s="272"/>
      <c r="AN411" s="272"/>
      <c r="AO411" s="272"/>
      <c r="AP411" s="272"/>
      <c r="AQ411" s="272"/>
      <c r="AR411" s="272"/>
      <c r="AS411" s="272"/>
      <c r="AT411" s="272"/>
      <c r="AU411" s="272"/>
      <c r="AV411" s="272"/>
      <c r="AW411" s="272"/>
      <c r="AX411" s="272"/>
      <c r="AY411" s="272"/>
      <c r="AZ411" s="272"/>
      <c r="BA411" s="272"/>
      <c r="BB411" s="272"/>
    </row>
    <row r="412" spans="1:54" ht="15.75" customHeight="1">
      <c r="A412" s="348"/>
      <c r="B412" s="348"/>
      <c r="C412" s="348"/>
      <c r="D412" s="348"/>
      <c r="E412" s="348"/>
      <c r="F412" s="348"/>
      <c r="G412" s="348"/>
      <c r="H412" s="348"/>
      <c r="I412" s="348"/>
      <c r="J412" s="348"/>
      <c r="K412" s="348"/>
      <c r="L412" s="348"/>
      <c r="M412" s="348"/>
      <c r="N412" s="348"/>
      <c r="O412" s="348"/>
      <c r="P412" s="348"/>
      <c r="Q412" s="348"/>
      <c r="R412" s="348"/>
      <c r="S412" s="348"/>
      <c r="T412" s="348"/>
      <c r="U412" s="348"/>
      <c r="V412" s="348"/>
      <c r="W412" s="348"/>
      <c r="X412" s="272"/>
      <c r="Y412" s="272"/>
      <c r="Z412" s="272"/>
      <c r="AA412" s="272"/>
      <c r="AB412" s="272"/>
      <c r="AC412" s="272"/>
      <c r="AD412" s="272"/>
      <c r="AE412" s="272"/>
      <c r="AF412" s="272"/>
      <c r="AG412" s="272"/>
      <c r="AH412" s="272"/>
      <c r="AI412" s="272"/>
      <c r="AJ412" s="272"/>
      <c r="AK412" s="272"/>
      <c r="AL412" s="272"/>
      <c r="AM412" s="272"/>
      <c r="AN412" s="272"/>
      <c r="AO412" s="272"/>
      <c r="AP412" s="272"/>
      <c r="AQ412" s="272"/>
      <c r="AR412" s="272"/>
      <c r="AS412" s="272"/>
      <c r="AT412" s="272"/>
      <c r="AU412" s="272"/>
      <c r="AV412" s="272"/>
      <c r="AW412" s="272"/>
      <c r="AX412" s="272"/>
      <c r="AY412" s="272"/>
      <c r="AZ412" s="272"/>
      <c r="BA412" s="272"/>
      <c r="BB412" s="272"/>
    </row>
    <row r="413" spans="1:54" ht="15.75" customHeight="1">
      <c r="A413" s="348"/>
      <c r="B413" s="348"/>
      <c r="C413" s="348"/>
      <c r="D413" s="348"/>
      <c r="E413" s="348"/>
      <c r="F413" s="348"/>
      <c r="G413" s="348"/>
      <c r="H413" s="348"/>
      <c r="I413" s="348"/>
      <c r="J413" s="348"/>
      <c r="K413" s="348"/>
      <c r="L413" s="348"/>
      <c r="M413" s="348"/>
      <c r="N413" s="348"/>
      <c r="O413" s="348"/>
      <c r="P413" s="348"/>
      <c r="Q413" s="348"/>
      <c r="R413" s="348"/>
      <c r="S413" s="348"/>
      <c r="T413" s="348"/>
      <c r="U413" s="348"/>
      <c r="V413" s="348"/>
      <c r="W413" s="348"/>
      <c r="X413" s="272"/>
      <c r="Y413" s="272"/>
      <c r="Z413" s="272"/>
      <c r="AA413" s="272"/>
      <c r="AB413" s="272"/>
      <c r="AC413" s="272"/>
      <c r="AD413" s="272"/>
      <c r="AE413" s="272"/>
      <c r="AF413" s="272"/>
      <c r="AG413" s="272"/>
      <c r="AH413" s="272"/>
      <c r="AI413" s="272"/>
      <c r="AJ413" s="272"/>
      <c r="AK413" s="272"/>
      <c r="AL413" s="272"/>
      <c r="AM413" s="272"/>
      <c r="AN413" s="272"/>
      <c r="AO413" s="272"/>
      <c r="AP413" s="272"/>
      <c r="AQ413" s="272"/>
      <c r="AR413" s="272"/>
      <c r="AS413" s="272"/>
      <c r="AT413" s="272"/>
      <c r="AU413" s="272"/>
      <c r="AV413" s="272"/>
      <c r="AW413" s="272"/>
      <c r="AX413" s="272"/>
      <c r="AY413" s="272"/>
      <c r="AZ413" s="272"/>
      <c r="BA413" s="272"/>
      <c r="BB413" s="272"/>
    </row>
    <row r="414" spans="1:54" ht="15.75" customHeight="1">
      <c r="A414" s="348"/>
      <c r="B414" s="348"/>
      <c r="C414" s="348"/>
      <c r="D414" s="348"/>
      <c r="E414" s="348"/>
      <c r="F414" s="348"/>
      <c r="G414" s="348"/>
      <c r="H414" s="348"/>
      <c r="I414" s="348"/>
      <c r="J414" s="348"/>
      <c r="K414" s="348"/>
      <c r="L414" s="348"/>
      <c r="M414" s="348"/>
      <c r="N414" s="348"/>
      <c r="O414" s="348"/>
      <c r="P414" s="348"/>
      <c r="Q414" s="348"/>
      <c r="R414" s="348"/>
      <c r="S414" s="348"/>
      <c r="T414" s="348"/>
      <c r="U414" s="348"/>
      <c r="V414" s="348"/>
      <c r="W414" s="348"/>
      <c r="X414" s="272"/>
      <c r="Y414" s="272"/>
      <c r="Z414" s="272"/>
      <c r="AA414" s="272"/>
      <c r="AB414" s="272"/>
      <c r="AC414" s="272"/>
      <c r="AD414" s="272"/>
      <c r="AE414" s="272"/>
      <c r="AF414" s="272"/>
      <c r="AG414" s="272"/>
      <c r="AH414" s="272"/>
      <c r="AI414" s="272"/>
      <c r="AJ414" s="272"/>
      <c r="AK414" s="272"/>
      <c r="AL414" s="272"/>
      <c r="AM414" s="272"/>
      <c r="AN414" s="272"/>
      <c r="AO414" s="272"/>
      <c r="AP414" s="272"/>
      <c r="AQ414" s="272"/>
      <c r="AR414" s="272"/>
      <c r="AS414" s="272"/>
      <c r="AT414" s="272"/>
      <c r="AU414" s="272"/>
      <c r="AV414" s="272"/>
      <c r="AW414" s="272"/>
      <c r="AX414" s="272"/>
      <c r="AY414" s="272"/>
      <c r="AZ414" s="272"/>
      <c r="BA414" s="272"/>
      <c r="BB414" s="272"/>
    </row>
    <row r="415" spans="1:54" ht="15.75" customHeight="1">
      <c r="A415" s="348"/>
      <c r="B415" s="348"/>
      <c r="C415" s="348"/>
      <c r="D415" s="348"/>
      <c r="E415" s="348"/>
      <c r="F415" s="348"/>
      <c r="G415" s="348"/>
      <c r="H415" s="348"/>
      <c r="I415" s="348"/>
      <c r="J415" s="348"/>
      <c r="K415" s="348"/>
      <c r="L415" s="348"/>
      <c r="M415" s="348"/>
      <c r="N415" s="348"/>
      <c r="O415" s="348"/>
      <c r="P415" s="348"/>
      <c r="Q415" s="348"/>
      <c r="R415" s="348"/>
      <c r="S415" s="348"/>
      <c r="T415" s="348"/>
      <c r="U415" s="348"/>
      <c r="V415" s="348"/>
      <c r="W415" s="348"/>
      <c r="X415" s="272"/>
      <c r="Y415" s="272"/>
      <c r="Z415" s="272"/>
      <c r="AA415" s="272"/>
      <c r="AB415" s="272"/>
      <c r="AC415" s="272"/>
      <c r="AD415" s="272"/>
      <c r="AE415" s="272"/>
      <c r="AF415" s="272"/>
      <c r="AG415" s="272"/>
      <c r="AH415" s="272"/>
      <c r="AI415" s="272"/>
      <c r="AJ415" s="272"/>
      <c r="AK415" s="272"/>
      <c r="AL415" s="272"/>
      <c r="AM415" s="272"/>
      <c r="AN415" s="272"/>
      <c r="AO415" s="272"/>
      <c r="AP415" s="272"/>
      <c r="AQ415" s="272"/>
      <c r="AR415" s="272"/>
      <c r="AS415" s="272"/>
      <c r="AT415" s="272"/>
      <c r="AU415" s="272"/>
      <c r="AV415" s="272"/>
      <c r="AW415" s="272"/>
      <c r="AX415" s="272"/>
      <c r="AY415" s="272"/>
      <c r="AZ415" s="272"/>
      <c r="BA415" s="272"/>
      <c r="BB415" s="272"/>
    </row>
    <row r="416" spans="1:54" ht="15.75" customHeight="1">
      <c r="A416" s="348"/>
      <c r="B416" s="348"/>
      <c r="C416" s="348"/>
      <c r="D416" s="348"/>
      <c r="E416" s="348"/>
      <c r="F416" s="348"/>
      <c r="G416" s="348"/>
      <c r="H416" s="348"/>
      <c r="I416" s="348"/>
      <c r="J416" s="348"/>
      <c r="K416" s="348"/>
      <c r="L416" s="348"/>
      <c r="M416" s="348"/>
      <c r="N416" s="348"/>
      <c r="O416" s="348"/>
      <c r="P416" s="348"/>
      <c r="Q416" s="348"/>
      <c r="R416" s="348"/>
      <c r="S416" s="348"/>
      <c r="T416" s="348"/>
      <c r="U416" s="348"/>
      <c r="V416" s="348"/>
      <c r="W416" s="348"/>
      <c r="X416" s="272"/>
      <c r="Y416" s="272"/>
      <c r="Z416" s="272"/>
      <c r="AA416" s="272"/>
      <c r="AB416" s="272"/>
      <c r="AC416" s="272"/>
      <c r="AD416" s="272"/>
      <c r="AE416" s="272"/>
      <c r="AF416" s="272"/>
      <c r="AG416" s="272"/>
      <c r="AH416" s="272"/>
      <c r="AI416" s="272"/>
      <c r="AJ416" s="272"/>
      <c r="AK416" s="272"/>
      <c r="AL416" s="272"/>
      <c r="AM416" s="272"/>
      <c r="AN416" s="272"/>
      <c r="AO416" s="272"/>
      <c r="AP416" s="272"/>
      <c r="AQ416" s="272"/>
      <c r="AR416" s="272"/>
      <c r="AS416" s="272"/>
      <c r="AT416" s="272"/>
      <c r="AU416" s="272"/>
      <c r="AV416" s="272"/>
      <c r="AW416" s="272"/>
      <c r="AX416" s="272"/>
      <c r="AY416" s="272"/>
      <c r="AZ416" s="272"/>
      <c r="BA416" s="272"/>
      <c r="BB416" s="272"/>
    </row>
    <row r="417" spans="1:54" ht="15.75" customHeight="1">
      <c r="A417" s="348"/>
      <c r="B417" s="348"/>
      <c r="C417" s="348"/>
      <c r="D417" s="348"/>
      <c r="E417" s="348"/>
      <c r="F417" s="348"/>
      <c r="G417" s="348"/>
      <c r="H417" s="348"/>
      <c r="I417" s="348"/>
      <c r="J417" s="348"/>
      <c r="K417" s="348"/>
      <c r="L417" s="348"/>
      <c r="M417" s="348"/>
      <c r="N417" s="348"/>
      <c r="O417" s="348"/>
      <c r="P417" s="348"/>
      <c r="Q417" s="348"/>
      <c r="R417" s="348"/>
      <c r="S417" s="348"/>
      <c r="T417" s="348"/>
      <c r="U417" s="348"/>
      <c r="V417" s="348"/>
      <c r="W417" s="348"/>
      <c r="X417" s="272"/>
      <c r="Y417" s="272"/>
      <c r="Z417" s="272"/>
      <c r="AA417" s="272"/>
      <c r="AB417" s="272"/>
      <c r="AC417" s="272"/>
      <c r="AD417" s="272"/>
      <c r="AE417" s="272"/>
      <c r="AF417" s="272"/>
      <c r="AG417" s="272"/>
      <c r="AH417" s="272"/>
      <c r="AI417" s="272"/>
      <c r="AJ417" s="272"/>
      <c r="AK417" s="272"/>
      <c r="AL417" s="272"/>
      <c r="AM417" s="272"/>
      <c r="AN417" s="272"/>
      <c r="AO417" s="272"/>
      <c r="AP417" s="272"/>
      <c r="AQ417" s="272"/>
      <c r="AR417" s="272"/>
      <c r="AS417" s="272"/>
      <c r="AT417" s="272"/>
      <c r="AU417" s="272"/>
      <c r="AV417" s="272"/>
      <c r="AW417" s="272"/>
      <c r="AX417" s="272"/>
      <c r="AY417" s="272"/>
      <c r="AZ417" s="272"/>
      <c r="BA417" s="272"/>
      <c r="BB417" s="272"/>
    </row>
    <row r="418" spans="1:54" ht="15.75" customHeight="1">
      <c r="A418" s="348"/>
      <c r="B418" s="348"/>
      <c r="C418" s="348"/>
      <c r="D418" s="348"/>
      <c r="E418" s="348"/>
      <c r="F418" s="348"/>
      <c r="G418" s="348"/>
      <c r="H418" s="348"/>
      <c r="I418" s="348"/>
      <c r="J418" s="348"/>
      <c r="K418" s="348"/>
      <c r="L418" s="348"/>
      <c r="M418" s="348"/>
      <c r="N418" s="348"/>
      <c r="O418" s="348"/>
      <c r="P418" s="348"/>
      <c r="Q418" s="348"/>
      <c r="R418" s="348"/>
      <c r="S418" s="348"/>
      <c r="T418" s="348"/>
      <c r="U418" s="348"/>
      <c r="V418" s="348"/>
      <c r="W418" s="348"/>
      <c r="X418" s="272"/>
      <c r="Y418" s="272"/>
      <c r="Z418" s="272"/>
      <c r="AA418" s="272"/>
      <c r="AB418" s="272"/>
      <c r="AC418" s="272"/>
      <c r="AD418" s="272"/>
      <c r="AE418" s="272"/>
      <c r="AF418" s="272"/>
      <c r="AG418" s="272"/>
      <c r="AH418" s="272"/>
      <c r="AI418" s="272"/>
      <c r="AJ418" s="272"/>
      <c r="AK418" s="272"/>
      <c r="AL418" s="272"/>
      <c r="AM418" s="272"/>
      <c r="AN418" s="272"/>
      <c r="AO418" s="272"/>
      <c r="AP418" s="272"/>
      <c r="AQ418" s="272"/>
      <c r="AR418" s="272"/>
      <c r="AS418" s="272"/>
      <c r="AT418" s="272"/>
      <c r="AU418" s="272"/>
      <c r="AV418" s="272"/>
      <c r="AW418" s="272"/>
      <c r="AX418" s="272"/>
      <c r="AY418" s="272"/>
      <c r="AZ418" s="272"/>
      <c r="BA418" s="272"/>
      <c r="BB418" s="272"/>
    </row>
    <row r="419" spans="1:54" ht="15.75" customHeight="1">
      <c r="A419" s="348"/>
      <c r="B419" s="348"/>
      <c r="C419" s="348"/>
      <c r="D419" s="348"/>
      <c r="E419" s="348"/>
      <c r="F419" s="348"/>
      <c r="G419" s="348"/>
      <c r="H419" s="348"/>
      <c r="I419" s="348"/>
      <c r="J419" s="348"/>
      <c r="K419" s="348"/>
      <c r="L419" s="348"/>
      <c r="M419" s="348"/>
      <c r="N419" s="348"/>
      <c r="O419" s="348"/>
      <c r="P419" s="348"/>
      <c r="Q419" s="348"/>
      <c r="R419" s="348"/>
      <c r="S419" s="348"/>
      <c r="T419" s="348"/>
      <c r="U419" s="348"/>
      <c r="V419" s="348"/>
      <c r="W419" s="348"/>
      <c r="X419" s="272"/>
      <c r="Y419" s="272"/>
      <c r="Z419" s="272"/>
      <c r="AA419" s="272"/>
      <c r="AB419" s="272"/>
      <c r="AC419" s="272"/>
      <c r="AD419" s="272"/>
      <c r="AE419" s="272"/>
      <c r="AF419" s="272"/>
      <c r="AG419" s="272"/>
      <c r="AH419" s="272"/>
      <c r="AI419" s="272"/>
      <c r="AJ419" s="272"/>
      <c r="AK419" s="272"/>
      <c r="AL419" s="272"/>
      <c r="AM419" s="272"/>
      <c r="AN419" s="272"/>
      <c r="AO419" s="272"/>
      <c r="AP419" s="272"/>
      <c r="AQ419" s="272"/>
      <c r="AR419" s="272"/>
      <c r="AS419" s="272"/>
      <c r="AT419" s="272"/>
      <c r="AU419" s="272"/>
      <c r="AV419" s="272"/>
      <c r="AW419" s="272"/>
      <c r="AX419" s="272"/>
      <c r="AY419" s="272"/>
      <c r="AZ419" s="272"/>
      <c r="BA419" s="272"/>
      <c r="BB419" s="272"/>
    </row>
    <row r="420" spans="1:54" ht="15.75" customHeight="1">
      <c r="A420" s="348"/>
      <c r="B420" s="348"/>
      <c r="C420" s="348"/>
      <c r="D420" s="348"/>
      <c r="E420" s="348"/>
      <c r="F420" s="348"/>
      <c r="G420" s="348"/>
      <c r="H420" s="348"/>
      <c r="I420" s="348"/>
      <c r="J420" s="348"/>
      <c r="K420" s="348"/>
      <c r="L420" s="348"/>
      <c r="M420" s="348"/>
      <c r="N420" s="348"/>
      <c r="O420" s="348"/>
      <c r="P420" s="348"/>
      <c r="Q420" s="348"/>
      <c r="R420" s="348"/>
      <c r="S420" s="348"/>
      <c r="T420" s="348"/>
      <c r="U420" s="348"/>
      <c r="V420" s="348"/>
      <c r="W420" s="348"/>
      <c r="X420" s="272"/>
      <c r="Y420" s="272"/>
      <c r="Z420" s="272"/>
      <c r="AA420" s="272"/>
      <c r="AB420" s="272"/>
      <c r="AC420" s="272"/>
      <c r="AD420" s="272"/>
      <c r="AE420" s="272"/>
      <c r="AF420" s="272"/>
      <c r="AG420" s="272"/>
      <c r="AH420" s="272"/>
      <c r="AI420" s="272"/>
      <c r="AJ420" s="272"/>
      <c r="AK420" s="272"/>
      <c r="AL420" s="272"/>
      <c r="AM420" s="272"/>
      <c r="AN420" s="272"/>
      <c r="AO420" s="272"/>
      <c r="AP420" s="272"/>
      <c r="AQ420" s="272"/>
      <c r="AR420" s="272"/>
      <c r="AS420" s="272"/>
      <c r="AT420" s="272"/>
      <c r="AU420" s="272"/>
      <c r="AV420" s="272"/>
      <c r="AW420" s="272"/>
      <c r="AX420" s="272"/>
      <c r="AY420" s="272"/>
      <c r="AZ420" s="272"/>
      <c r="BA420" s="272"/>
      <c r="BB420" s="272"/>
    </row>
    <row r="421" spans="1:54" ht="15.75" customHeight="1">
      <c r="A421" s="348"/>
      <c r="B421" s="348"/>
      <c r="C421" s="348"/>
      <c r="D421" s="348"/>
      <c r="E421" s="348"/>
      <c r="F421" s="348"/>
      <c r="G421" s="348"/>
      <c r="H421" s="348"/>
      <c r="I421" s="348"/>
      <c r="J421" s="348"/>
      <c r="K421" s="348"/>
      <c r="L421" s="348"/>
      <c r="M421" s="348"/>
      <c r="N421" s="348"/>
      <c r="O421" s="348"/>
      <c r="P421" s="348"/>
      <c r="Q421" s="348"/>
      <c r="R421" s="348"/>
      <c r="S421" s="348"/>
      <c r="T421" s="348"/>
      <c r="U421" s="348"/>
      <c r="V421" s="348"/>
      <c r="W421" s="348"/>
      <c r="X421" s="272"/>
      <c r="Y421" s="272"/>
      <c r="Z421" s="272"/>
      <c r="AA421" s="272"/>
      <c r="AB421" s="272"/>
      <c r="AC421" s="272"/>
      <c r="AD421" s="272"/>
      <c r="AE421" s="272"/>
      <c r="AF421" s="272"/>
      <c r="AG421" s="272"/>
      <c r="AH421" s="272"/>
      <c r="AI421" s="272"/>
      <c r="AJ421" s="272"/>
      <c r="AK421" s="272"/>
      <c r="AL421" s="272"/>
      <c r="AM421" s="272"/>
      <c r="AN421" s="272"/>
      <c r="AO421" s="272"/>
      <c r="AP421" s="272"/>
      <c r="AQ421" s="272"/>
      <c r="AR421" s="272"/>
      <c r="AS421" s="272"/>
      <c r="AT421" s="272"/>
      <c r="AU421" s="272"/>
      <c r="AV421" s="272"/>
      <c r="AW421" s="272"/>
      <c r="AX421" s="272"/>
      <c r="AY421" s="272"/>
      <c r="AZ421" s="272"/>
      <c r="BA421" s="272"/>
      <c r="BB421" s="272"/>
    </row>
    <row r="422" spans="1:54" ht="15.75" customHeight="1">
      <c r="A422" s="348"/>
      <c r="B422" s="348"/>
      <c r="C422" s="348"/>
      <c r="D422" s="348"/>
      <c r="E422" s="348"/>
      <c r="F422" s="348"/>
      <c r="G422" s="348"/>
      <c r="H422" s="348"/>
      <c r="I422" s="348"/>
      <c r="J422" s="348"/>
      <c r="K422" s="348"/>
      <c r="L422" s="348"/>
      <c r="M422" s="348"/>
      <c r="N422" s="348"/>
      <c r="O422" s="348"/>
      <c r="P422" s="348"/>
      <c r="Q422" s="348"/>
      <c r="R422" s="348"/>
      <c r="S422" s="348"/>
      <c r="T422" s="348"/>
      <c r="U422" s="348"/>
      <c r="V422" s="348"/>
      <c r="W422" s="348"/>
      <c r="X422" s="272"/>
      <c r="Y422" s="272"/>
      <c r="Z422" s="272"/>
      <c r="AA422" s="272"/>
      <c r="AB422" s="272"/>
      <c r="AC422" s="272"/>
      <c r="AD422" s="272"/>
      <c r="AE422" s="272"/>
      <c r="AF422" s="272"/>
      <c r="AG422" s="272"/>
      <c r="AH422" s="272"/>
      <c r="AI422" s="272"/>
      <c r="AJ422" s="272"/>
      <c r="AK422" s="272"/>
      <c r="AL422" s="272"/>
      <c r="AM422" s="272"/>
      <c r="AN422" s="272"/>
      <c r="AO422" s="272"/>
      <c r="AP422" s="272"/>
      <c r="AQ422" s="272"/>
      <c r="AR422" s="272"/>
      <c r="AS422" s="272"/>
      <c r="AT422" s="272"/>
      <c r="AU422" s="272"/>
      <c r="AV422" s="272"/>
      <c r="AW422" s="272"/>
      <c r="AX422" s="272"/>
      <c r="AY422" s="272"/>
      <c r="AZ422" s="272"/>
      <c r="BA422" s="272"/>
      <c r="BB422" s="272"/>
    </row>
    <row r="423" spans="1:54" ht="15.75" customHeight="1">
      <c r="A423" s="348"/>
      <c r="B423" s="348"/>
      <c r="C423" s="348"/>
      <c r="D423" s="348"/>
      <c r="E423" s="348"/>
      <c r="F423" s="348"/>
      <c r="G423" s="348"/>
      <c r="H423" s="348"/>
      <c r="I423" s="348"/>
      <c r="J423" s="348"/>
      <c r="K423" s="348"/>
      <c r="L423" s="348"/>
      <c r="M423" s="348"/>
      <c r="N423" s="348"/>
      <c r="O423" s="348"/>
      <c r="P423" s="348"/>
      <c r="Q423" s="348"/>
      <c r="R423" s="348"/>
      <c r="S423" s="348"/>
      <c r="T423" s="348"/>
      <c r="U423" s="348"/>
      <c r="V423" s="348"/>
      <c r="W423" s="348"/>
      <c r="X423" s="272"/>
      <c r="Y423" s="272"/>
      <c r="Z423" s="272"/>
      <c r="AA423" s="272"/>
      <c r="AB423" s="272"/>
      <c r="AC423" s="272"/>
      <c r="AD423" s="272"/>
      <c r="AE423" s="272"/>
      <c r="AF423" s="272"/>
      <c r="AG423" s="272"/>
      <c r="AH423" s="272"/>
      <c r="AI423" s="272"/>
      <c r="AJ423" s="272"/>
      <c r="AK423" s="272"/>
      <c r="AL423" s="272"/>
      <c r="AM423" s="272"/>
      <c r="AN423" s="272"/>
      <c r="AO423" s="272"/>
      <c r="AP423" s="272"/>
      <c r="AQ423" s="272"/>
      <c r="AR423" s="272"/>
      <c r="AS423" s="272"/>
      <c r="AT423" s="272"/>
      <c r="AU423" s="272"/>
      <c r="AV423" s="272"/>
      <c r="AW423" s="272"/>
      <c r="AX423" s="272"/>
      <c r="AY423" s="272"/>
      <c r="AZ423" s="272"/>
      <c r="BA423" s="272"/>
      <c r="BB423" s="272"/>
    </row>
    <row r="424" spans="1:54" ht="15.75" customHeight="1">
      <c r="A424" s="348"/>
      <c r="B424" s="348"/>
      <c r="C424" s="348"/>
      <c r="D424" s="348"/>
      <c r="E424" s="348"/>
      <c r="F424" s="348"/>
      <c r="G424" s="348"/>
      <c r="H424" s="348"/>
      <c r="I424" s="348"/>
      <c r="J424" s="348"/>
      <c r="K424" s="348"/>
      <c r="L424" s="348"/>
      <c r="M424" s="348"/>
      <c r="N424" s="348"/>
      <c r="O424" s="348"/>
      <c r="P424" s="348"/>
      <c r="Q424" s="348"/>
      <c r="R424" s="348"/>
      <c r="S424" s="348"/>
      <c r="T424" s="348"/>
      <c r="U424" s="348"/>
      <c r="V424" s="348"/>
      <c r="W424" s="348"/>
      <c r="X424" s="272"/>
      <c r="Y424" s="272"/>
      <c r="Z424" s="272"/>
      <c r="AA424" s="272"/>
      <c r="AB424" s="272"/>
      <c r="AC424" s="272"/>
      <c r="AD424" s="272"/>
      <c r="AE424" s="272"/>
      <c r="AF424" s="272"/>
      <c r="AG424" s="272"/>
      <c r="AH424" s="272"/>
      <c r="AI424" s="272"/>
      <c r="AJ424" s="272"/>
      <c r="AK424" s="272"/>
      <c r="AL424" s="272"/>
      <c r="AM424" s="272"/>
      <c r="AN424" s="272"/>
      <c r="AO424" s="272"/>
      <c r="AP424" s="272"/>
      <c r="AQ424" s="272"/>
      <c r="AR424" s="272"/>
      <c r="AS424" s="272"/>
      <c r="AT424" s="272"/>
      <c r="AU424" s="272"/>
      <c r="AV424" s="272"/>
      <c r="AW424" s="272"/>
      <c r="AX424" s="272"/>
      <c r="AY424" s="272"/>
      <c r="AZ424" s="272"/>
      <c r="BA424" s="272"/>
      <c r="BB424" s="272"/>
    </row>
    <row r="425" spans="1:54" ht="15.75" customHeight="1">
      <c r="A425" s="348"/>
      <c r="B425" s="348"/>
      <c r="C425" s="348"/>
      <c r="D425" s="348"/>
      <c r="E425" s="348"/>
      <c r="F425" s="348"/>
      <c r="G425" s="348"/>
      <c r="H425" s="348"/>
      <c r="I425" s="348"/>
      <c r="J425" s="348"/>
      <c r="K425" s="348"/>
      <c r="L425" s="348"/>
      <c r="M425" s="348"/>
      <c r="N425" s="348"/>
      <c r="O425" s="348"/>
      <c r="P425" s="348"/>
      <c r="Q425" s="348"/>
      <c r="R425" s="348"/>
      <c r="S425" s="348"/>
      <c r="T425" s="348"/>
      <c r="U425" s="348"/>
      <c r="V425" s="348"/>
      <c r="W425" s="348"/>
      <c r="X425" s="272"/>
      <c r="Y425" s="272"/>
      <c r="Z425" s="272"/>
      <c r="AA425" s="272"/>
      <c r="AB425" s="272"/>
      <c r="AC425" s="272"/>
      <c r="AD425" s="272"/>
      <c r="AE425" s="272"/>
      <c r="AF425" s="272"/>
      <c r="AG425" s="272"/>
      <c r="AH425" s="272"/>
      <c r="AI425" s="272"/>
      <c r="AJ425" s="272"/>
      <c r="AK425" s="272"/>
      <c r="AL425" s="272"/>
      <c r="AM425" s="272"/>
      <c r="AN425" s="272"/>
      <c r="AO425" s="272"/>
      <c r="AP425" s="272"/>
      <c r="AQ425" s="272"/>
      <c r="AR425" s="272"/>
      <c r="AS425" s="272"/>
      <c r="AT425" s="272"/>
      <c r="AU425" s="272"/>
      <c r="AV425" s="272"/>
      <c r="AW425" s="272"/>
      <c r="AX425" s="272"/>
      <c r="AY425" s="272"/>
      <c r="AZ425" s="272"/>
      <c r="BA425" s="272"/>
      <c r="BB425" s="272"/>
    </row>
    <row r="426" spans="1:54" ht="15.75" customHeight="1">
      <c r="V426" s="348"/>
      <c r="W426" s="348"/>
      <c r="X426" s="272"/>
      <c r="Y426" s="272"/>
      <c r="Z426" s="272"/>
      <c r="AA426" s="272"/>
      <c r="AB426" s="272"/>
      <c r="AC426" s="272"/>
      <c r="AD426" s="272"/>
      <c r="AE426" s="272"/>
      <c r="AF426" s="272"/>
      <c r="AG426" s="272"/>
      <c r="AH426" s="272"/>
      <c r="AI426" s="272"/>
      <c r="AJ426" s="272"/>
      <c r="AK426" s="272"/>
      <c r="AL426" s="272"/>
      <c r="AM426" s="272"/>
      <c r="AN426" s="272"/>
      <c r="AO426" s="272"/>
      <c r="AP426" s="272"/>
      <c r="AQ426" s="272"/>
      <c r="AR426" s="272"/>
      <c r="AS426" s="272"/>
      <c r="AT426" s="272"/>
      <c r="AU426" s="272"/>
      <c r="AV426" s="272"/>
      <c r="AW426" s="272"/>
      <c r="AX426" s="272"/>
      <c r="AY426" s="272"/>
      <c r="AZ426" s="272"/>
      <c r="BA426" s="272"/>
      <c r="BB426" s="272"/>
    </row>
    <row r="427" spans="1:54" ht="15.75" customHeight="1">
      <c r="V427" s="348"/>
      <c r="W427" s="348"/>
      <c r="AA427" s="272"/>
      <c r="AB427" s="272"/>
      <c r="AC427" s="272"/>
      <c r="AD427" s="272"/>
      <c r="AE427" s="272"/>
      <c r="AF427" s="272"/>
      <c r="AG427" s="272"/>
      <c r="AH427" s="272"/>
      <c r="AI427" s="272"/>
      <c r="AJ427" s="272"/>
      <c r="AK427" s="272"/>
      <c r="AL427" s="272"/>
      <c r="AM427" s="272"/>
      <c r="AN427" s="272"/>
      <c r="AO427" s="272"/>
      <c r="AP427" s="272"/>
      <c r="AQ427" s="272"/>
      <c r="AR427" s="272"/>
      <c r="AS427" s="272"/>
      <c r="AT427" s="272"/>
      <c r="AU427" s="272"/>
      <c r="AV427" s="272"/>
      <c r="AW427" s="272"/>
      <c r="AX427" s="272"/>
      <c r="AY427" s="272"/>
      <c r="AZ427" s="272"/>
      <c r="BA427" s="272"/>
      <c r="BB427" s="272"/>
    </row>
  </sheetData>
  <sheetProtection password="DDA1" sheet="1" objects="1" scenarios="1" selectLockedCells="1"/>
  <mergeCells count="371">
    <mergeCell ref="A1:P1"/>
    <mergeCell ref="A3:P3"/>
    <mergeCell ref="A5:P5"/>
    <mergeCell ref="A7:P7"/>
    <mergeCell ref="A8:P8"/>
    <mergeCell ref="A9:P9"/>
    <mergeCell ref="A12:P12"/>
    <mergeCell ref="A14:N14"/>
    <mergeCell ref="A15:B16"/>
    <mergeCell ref="C15:D16"/>
    <mergeCell ref="E15:F16"/>
    <mergeCell ref="G15:H16"/>
    <mergeCell ref="I15:J16"/>
    <mergeCell ref="K15:N15"/>
    <mergeCell ref="K16:L16"/>
    <mergeCell ref="M16:N16"/>
    <mergeCell ref="M17:N17"/>
    <mergeCell ref="A19:O19"/>
    <mergeCell ref="A20:B20"/>
    <mergeCell ref="C20:F20"/>
    <mergeCell ref="G20:J20"/>
    <mergeCell ref="K20:N20"/>
    <mergeCell ref="A17:B17"/>
    <mergeCell ref="C17:D17"/>
    <mergeCell ref="E17:F17"/>
    <mergeCell ref="G17:H17"/>
    <mergeCell ref="I17:J17"/>
    <mergeCell ref="K17:L17"/>
    <mergeCell ref="A23:B23"/>
    <mergeCell ref="C23:F23"/>
    <mergeCell ref="G23:J23"/>
    <mergeCell ref="K23:N23"/>
    <mergeCell ref="A24:B24"/>
    <mergeCell ref="C24:O24"/>
    <mergeCell ref="A21:B21"/>
    <mergeCell ref="C21:F21"/>
    <mergeCell ref="G21:J21"/>
    <mergeCell ref="K21:N21"/>
    <mergeCell ref="A22:B22"/>
    <mergeCell ref="C22:F22"/>
    <mergeCell ref="G22:J22"/>
    <mergeCell ref="K22:N22"/>
    <mergeCell ref="A25:B25"/>
    <mergeCell ref="C25:O25"/>
    <mergeCell ref="A27:Q27"/>
    <mergeCell ref="A28:B29"/>
    <mergeCell ref="C28:P28"/>
    <mergeCell ref="Q28:Q29"/>
    <mergeCell ref="C29:D29"/>
    <mergeCell ref="E29:F29"/>
    <mergeCell ref="G29:H29"/>
    <mergeCell ref="I29:J29"/>
    <mergeCell ref="K29:L29"/>
    <mergeCell ref="M29:N29"/>
    <mergeCell ref="O29:P29"/>
    <mergeCell ref="A30:B30"/>
    <mergeCell ref="C30:D30"/>
    <mergeCell ref="E30:F30"/>
    <mergeCell ref="G30:H30"/>
    <mergeCell ref="I30:J30"/>
    <mergeCell ref="K30:L30"/>
    <mergeCell ref="M30:N30"/>
    <mergeCell ref="O30:P30"/>
    <mergeCell ref="A31:B31"/>
    <mergeCell ref="C31:D31"/>
    <mergeCell ref="E31:F31"/>
    <mergeCell ref="G31:H31"/>
    <mergeCell ref="I31:J31"/>
    <mergeCell ref="K31:L31"/>
    <mergeCell ref="M31:N31"/>
    <mergeCell ref="O31:P31"/>
    <mergeCell ref="A32:B32"/>
    <mergeCell ref="C32:Q32"/>
    <mergeCell ref="A33:B33"/>
    <mergeCell ref="C33:Q33"/>
    <mergeCell ref="A35:B36"/>
    <mergeCell ref="C35:H35"/>
    <mergeCell ref="I35:M35"/>
    <mergeCell ref="N35:R35"/>
    <mergeCell ref="C36:H36"/>
    <mergeCell ref="I36:M36"/>
    <mergeCell ref="N36:R36"/>
    <mergeCell ref="A37:B37"/>
    <mergeCell ref="C37:D37"/>
    <mergeCell ref="E37:F37"/>
    <mergeCell ref="G37:H37"/>
    <mergeCell ref="I37:J37"/>
    <mergeCell ref="K37:L37"/>
    <mergeCell ref="N37:O37"/>
    <mergeCell ref="P37:Q37"/>
    <mergeCell ref="N38:O38"/>
    <mergeCell ref="P38:Q38"/>
    <mergeCell ref="A39:B39"/>
    <mergeCell ref="C39:D39"/>
    <mergeCell ref="E39:F39"/>
    <mergeCell ref="G39:H39"/>
    <mergeCell ref="I39:J39"/>
    <mergeCell ref="K39:L39"/>
    <mergeCell ref="N39:O39"/>
    <mergeCell ref="P39:Q39"/>
    <mergeCell ref="A38:B38"/>
    <mergeCell ref="C38:D38"/>
    <mergeCell ref="E38:F38"/>
    <mergeCell ref="G38:H38"/>
    <mergeCell ref="I38:J38"/>
    <mergeCell ref="K38:L38"/>
    <mergeCell ref="A43:R43"/>
    <mergeCell ref="S43:T43"/>
    <mergeCell ref="A45:B46"/>
    <mergeCell ref="C45:R45"/>
    <mergeCell ref="C46:L46"/>
    <mergeCell ref="M46:R46"/>
    <mergeCell ref="A40:B40"/>
    <mergeCell ref="C40:H40"/>
    <mergeCell ref="I40:M40"/>
    <mergeCell ref="N40:R40"/>
    <mergeCell ref="A41:B41"/>
    <mergeCell ref="C41:H41"/>
    <mergeCell ref="I41:M41"/>
    <mergeCell ref="N41:R41"/>
    <mergeCell ref="M47:N47"/>
    <mergeCell ref="O47:P47"/>
    <mergeCell ref="Q47:R47"/>
    <mergeCell ref="S47:T47"/>
    <mergeCell ref="C48:D48"/>
    <mergeCell ref="E48:F48"/>
    <mergeCell ref="G48:H48"/>
    <mergeCell ref="I48:J48"/>
    <mergeCell ref="K48:L48"/>
    <mergeCell ref="A47:B48"/>
    <mergeCell ref="C47:L47"/>
    <mergeCell ref="A50:B50"/>
    <mergeCell ref="C50:D50"/>
    <mergeCell ref="E50:F50"/>
    <mergeCell ref="G50:H50"/>
    <mergeCell ref="I50:J50"/>
    <mergeCell ref="K50:L50"/>
    <mergeCell ref="A49:B49"/>
    <mergeCell ref="C49:D49"/>
    <mergeCell ref="E49:F49"/>
    <mergeCell ref="G49:H49"/>
    <mergeCell ref="I49:J49"/>
    <mergeCell ref="K49:L49"/>
    <mergeCell ref="O56:P56"/>
    <mergeCell ref="Q56:R56"/>
    <mergeCell ref="C57:D57"/>
    <mergeCell ref="E57:F57"/>
    <mergeCell ref="G57:H57"/>
    <mergeCell ref="I57:J57"/>
    <mergeCell ref="K57:L57"/>
    <mergeCell ref="A51:B51"/>
    <mergeCell ref="C51:R51"/>
    <mergeCell ref="A52:B52"/>
    <mergeCell ref="C52:R52"/>
    <mergeCell ref="A54:B55"/>
    <mergeCell ref="C54:R54"/>
    <mergeCell ref="C55:L55"/>
    <mergeCell ref="M55:R55"/>
    <mergeCell ref="A58:B58"/>
    <mergeCell ref="C58:D58"/>
    <mergeCell ref="E58:F58"/>
    <mergeCell ref="G58:H58"/>
    <mergeCell ref="I58:J58"/>
    <mergeCell ref="K58:L58"/>
    <mergeCell ref="A56:B57"/>
    <mergeCell ref="C56:L56"/>
    <mergeCell ref="M56:N56"/>
    <mergeCell ref="A60:B60"/>
    <mergeCell ref="C60:R60"/>
    <mergeCell ref="A61:B61"/>
    <mergeCell ref="C61:R61"/>
    <mergeCell ref="S61:U61"/>
    <mergeCell ref="A63:E63"/>
    <mergeCell ref="A59:B59"/>
    <mergeCell ref="C59:D59"/>
    <mergeCell ref="E59:F59"/>
    <mergeCell ref="G59:H59"/>
    <mergeCell ref="I59:J59"/>
    <mergeCell ref="K59:L59"/>
    <mergeCell ref="A64:P64"/>
    <mergeCell ref="A65:D65"/>
    <mergeCell ref="E65:J65"/>
    <mergeCell ref="K65:P65"/>
    <mergeCell ref="A66:B66"/>
    <mergeCell ref="C66:D66"/>
    <mergeCell ref="E66:F66"/>
    <mergeCell ref="G66:H66"/>
    <mergeCell ref="I66:J66"/>
    <mergeCell ref="K66:L66"/>
    <mergeCell ref="M66:N66"/>
    <mergeCell ref="O66:P66"/>
    <mergeCell ref="A67:B67"/>
    <mergeCell ref="C67:D67"/>
    <mergeCell ref="E67:F67"/>
    <mergeCell ref="G67:H67"/>
    <mergeCell ref="I67:J67"/>
    <mergeCell ref="K67:L67"/>
    <mergeCell ref="M67:N67"/>
    <mergeCell ref="O67:P67"/>
    <mergeCell ref="M68:N68"/>
    <mergeCell ref="O68:P68"/>
    <mergeCell ref="A69:B69"/>
    <mergeCell ref="C69:D69"/>
    <mergeCell ref="E69:F69"/>
    <mergeCell ref="G69:H69"/>
    <mergeCell ref="I69:J69"/>
    <mergeCell ref="K69:L69"/>
    <mergeCell ref="M69:N69"/>
    <mergeCell ref="O69:P69"/>
    <mergeCell ref="A68:B68"/>
    <mergeCell ref="C68:D68"/>
    <mergeCell ref="E68:F68"/>
    <mergeCell ref="G68:H68"/>
    <mergeCell ref="I68:J68"/>
    <mergeCell ref="K68:L68"/>
    <mergeCell ref="M70:N70"/>
    <mergeCell ref="O70:P70"/>
    <mergeCell ref="A71:B71"/>
    <mergeCell ref="C71:D71"/>
    <mergeCell ref="E71:F71"/>
    <mergeCell ref="G71:H71"/>
    <mergeCell ref="I71:J71"/>
    <mergeCell ref="K71:L71"/>
    <mergeCell ref="M71:N71"/>
    <mergeCell ref="O71:P71"/>
    <mergeCell ref="A70:B70"/>
    <mergeCell ref="C70:D70"/>
    <mergeCell ref="E70:F70"/>
    <mergeCell ref="G70:H70"/>
    <mergeCell ref="I70:J70"/>
    <mergeCell ref="K70:L70"/>
    <mergeCell ref="M72:N72"/>
    <mergeCell ref="O72:P72"/>
    <mergeCell ref="A73:B73"/>
    <mergeCell ref="C73:D73"/>
    <mergeCell ref="E73:F73"/>
    <mergeCell ref="G73:H73"/>
    <mergeCell ref="I73:J73"/>
    <mergeCell ref="K73:L73"/>
    <mergeCell ref="M73:N73"/>
    <mergeCell ref="O73:P73"/>
    <mergeCell ref="A72:B72"/>
    <mergeCell ref="C72:D72"/>
    <mergeCell ref="E72:F72"/>
    <mergeCell ref="G72:H72"/>
    <mergeCell ref="I72:J72"/>
    <mergeCell ref="K72:L72"/>
    <mergeCell ref="M74:N74"/>
    <mergeCell ref="O74:P74"/>
    <mergeCell ref="A75:B75"/>
    <mergeCell ref="C75:D75"/>
    <mergeCell ref="E75:F75"/>
    <mergeCell ref="G75:H75"/>
    <mergeCell ref="I75:J75"/>
    <mergeCell ref="K75:L75"/>
    <mergeCell ref="M75:N75"/>
    <mergeCell ref="O75:P75"/>
    <mergeCell ref="A74:B74"/>
    <mergeCell ref="C74:D74"/>
    <mergeCell ref="E74:F74"/>
    <mergeCell ref="G74:H74"/>
    <mergeCell ref="I74:J74"/>
    <mergeCell ref="K74:L74"/>
    <mergeCell ref="M76:N76"/>
    <mergeCell ref="O76:P76"/>
    <mergeCell ref="A77:B77"/>
    <mergeCell ref="C77:D77"/>
    <mergeCell ref="E77:F77"/>
    <mergeCell ref="G77:H77"/>
    <mergeCell ref="I77:J77"/>
    <mergeCell ref="K77:L77"/>
    <mergeCell ref="M77:N77"/>
    <mergeCell ref="O77:P77"/>
    <mergeCell ref="A76:B76"/>
    <mergeCell ref="C76:D76"/>
    <mergeCell ref="E76:F76"/>
    <mergeCell ref="G76:H76"/>
    <mergeCell ref="I76:J76"/>
    <mergeCell ref="K76:L76"/>
    <mergeCell ref="M78:N78"/>
    <mergeCell ref="O78:P78"/>
    <mergeCell ref="A79:B79"/>
    <mergeCell ref="C79:D79"/>
    <mergeCell ref="E79:F79"/>
    <mergeCell ref="G79:H79"/>
    <mergeCell ref="I79:J79"/>
    <mergeCell ref="K79:L79"/>
    <mergeCell ref="M79:N79"/>
    <mergeCell ref="O79:P79"/>
    <mergeCell ref="A78:B78"/>
    <mergeCell ref="C78:D78"/>
    <mergeCell ref="E78:F78"/>
    <mergeCell ref="G78:H78"/>
    <mergeCell ref="I78:J78"/>
    <mergeCell ref="K78:L78"/>
    <mergeCell ref="M80:N80"/>
    <mergeCell ref="O80:P80"/>
    <mergeCell ref="A81:B81"/>
    <mergeCell ref="C81:D81"/>
    <mergeCell ref="E81:F81"/>
    <mergeCell ref="G81:H81"/>
    <mergeCell ref="I81:J81"/>
    <mergeCell ref="K81:L81"/>
    <mergeCell ref="M81:N81"/>
    <mergeCell ref="O81:P81"/>
    <mergeCell ref="A80:B80"/>
    <mergeCell ref="C80:D80"/>
    <mergeCell ref="E80:F80"/>
    <mergeCell ref="G80:H80"/>
    <mergeCell ref="I80:J80"/>
    <mergeCell ref="K80:L80"/>
    <mergeCell ref="M82:N82"/>
    <mergeCell ref="O82:P82"/>
    <mergeCell ref="M83:N83"/>
    <mergeCell ref="O83:P83"/>
    <mergeCell ref="A83:B83"/>
    <mergeCell ref="C83:D83"/>
    <mergeCell ref="E83:F83"/>
    <mergeCell ref="G83:H83"/>
    <mergeCell ref="I83:J83"/>
    <mergeCell ref="K83:L83"/>
    <mergeCell ref="A82:B82"/>
    <mergeCell ref="C82:D82"/>
    <mergeCell ref="E82:F82"/>
    <mergeCell ref="G82:H82"/>
    <mergeCell ref="I82:J82"/>
    <mergeCell ref="K82:L82"/>
    <mergeCell ref="M84:N84"/>
    <mergeCell ref="O84:P84"/>
    <mergeCell ref="A85:D85"/>
    <mergeCell ref="E85:H85"/>
    <mergeCell ref="I85:J85"/>
    <mergeCell ref="K85:N85"/>
    <mergeCell ref="O85:P85"/>
    <mergeCell ref="A84:B84"/>
    <mergeCell ref="C84:D84"/>
    <mergeCell ref="E84:F84"/>
    <mergeCell ref="G84:H84"/>
    <mergeCell ref="I84:J84"/>
    <mergeCell ref="K84:L84"/>
    <mergeCell ref="A86:D86"/>
    <mergeCell ref="E86:H86"/>
    <mergeCell ref="I86:J86"/>
    <mergeCell ref="K86:N86"/>
    <mergeCell ref="O86:P86"/>
    <mergeCell ref="A87:D87"/>
    <mergeCell ref="E87:H87"/>
    <mergeCell ref="I87:J87"/>
    <mergeCell ref="K87:N87"/>
    <mergeCell ref="O87:P87"/>
    <mergeCell ref="A88:D88"/>
    <mergeCell ref="E88:H88"/>
    <mergeCell ref="I88:J88"/>
    <mergeCell ref="K88:N88"/>
    <mergeCell ref="O88:P88"/>
    <mergeCell ref="A89:D89"/>
    <mergeCell ref="E89:H89"/>
    <mergeCell ref="I89:J89"/>
    <mergeCell ref="K89:N89"/>
    <mergeCell ref="O89:P89"/>
    <mergeCell ref="B115:C115"/>
    <mergeCell ref="D115:E115"/>
    <mergeCell ref="A90:D90"/>
    <mergeCell ref="E90:P90"/>
    <mergeCell ref="A91:D91"/>
    <mergeCell ref="E91:P91"/>
    <mergeCell ref="C93:M93"/>
    <mergeCell ref="C94:E94"/>
    <mergeCell ref="F94:G95"/>
    <mergeCell ref="H94:J94"/>
    <mergeCell ref="K94:M94"/>
  </mergeCells>
  <dataValidations count="11">
    <dataValidation type="list" allowBlank="1" showInputMessage="1" showErrorMessage="1" sqref="Q30:Q31">
      <formula1>$DZ$14:$DZ$15</formula1>
    </dataValidation>
    <dataValidation type="list" allowBlank="1" showInputMessage="1" showErrorMessage="1" sqref="I30:J31">
      <formula1>$AN$38:$AN$40</formula1>
    </dataValidation>
    <dataValidation type="list" allowBlank="1" showInputMessage="1" showErrorMessage="1" sqref="P38:P39 I38:L39 N38:N39 C38:D39">
      <formula1>$AG$7:$AG$8</formula1>
    </dataValidation>
    <dataValidation type="list" allowBlank="1" showInputMessage="1" showErrorMessage="1" sqref="O30:P31">
      <formula1>$AQ$45:$AQ$48</formula1>
    </dataValidation>
    <dataValidation type="list" allowBlank="1" showInputMessage="1" showErrorMessage="1" sqref="M30:N31">
      <formula1>$AN$42:$AN$44</formula1>
    </dataValidation>
    <dataValidation type="list" allowBlank="1" showInputMessage="1" showErrorMessage="1" sqref="K30:L31">
      <formula1>$AQ$38:$AQ$41</formula1>
    </dataValidation>
    <dataValidation type="list" allowBlank="1" showInputMessage="1" showErrorMessage="1" sqref="G30:H31">
      <formula1>$AP$33:$AP$36</formula1>
    </dataValidation>
    <dataValidation type="list" allowBlank="1" showInputMessage="1" showErrorMessage="1" sqref="E30:F31">
      <formula1>$AN$33:$AN$35</formula1>
    </dataValidation>
    <dataValidation type="list" allowBlank="1" showInputMessage="1" showErrorMessage="1" sqref="C30:D31">
      <formula1>$AL$33:$AL$37</formula1>
    </dataValidation>
    <dataValidation type="list" allowBlank="1" showInputMessage="1" showErrorMessage="1" sqref="C22:N23">
      <formula1>$AG$26:$AG$28</formula1>
    </dataValidation>
    <dataValidation type="list" allowBlank="1" showInputMessage="1" showErrorMessage="1" sqref="C21:N21">
      <formula1>$AG$35:$AG$40</formula1>
    </dataValidation>
  </dataValidations>
  <hyperlinks>
    <hyperlink ref="A12:P12" location="'Instructions '!Zone_d_impression" display="Conformité : IMPORTANT: La liste des tests à effectuer, les mires à utiliser et les critères de conformité sont détaillés dans l'onglet Instructions."/>
  </hyperlinks>
  <printOptions horizontalCentered="1" verticalCentered="1"/>
  <pageMargins left="0.31496062992125984" right="0.31496062992125984" top="0.55118110236220474" bottom="0.35433070866141736" header="0.31496062992125984" footer="0.51181102362204722"/>
  <pageSetup scale="36" orientation="landscape" r:id="rId1"/>
  <headerFooter>
    <oddFooter>&amp;L&amp;10CECR - Outil de compilation des données
Gabarit disponible au www.chus.qc.ca/cecr&amp;C&amp;10&amp;A&amp;R&amp;10Contrôle de qualité TDM - volet physicien ou ingénieur</oddFooter>
  </headerFooter>
  <rowBreaks count="2" manualBreakCount="2">
    <brk id="61" max="17" man="1"/>
    <brk id="143" max="20" man="1"/>
  </rowBreaks>
  <colBreaks count="1" manualBreakCount="1">
    <brk id="23" max="91"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C427"/>
  <sheetViews>
    <sheetView showGridLines="0" zoomScaleNormal="100" zoomScaleSheetLayoutView="40" zoomScalePageLayoutView="30" workbookViewId="0">
      <selection activeCell="C24" sqref="C24:O24"/>
    </sheetView>
  </sheetViews>
  <sheetFormatPr baseColWidth="10" defaultRowHeight="15.75" customHeight="1"/>
  <cols>
    <col min="1" max="1" width="4.28515625" style="6" customWidth="1"/>
    <col min="2" max="2" width="18.28515625" style="6" customWidth="1"/>
    <col min="3" max="3" width="17.85546875" style="6" customWidth="1"/>
    <col min="4" max="4" width="10" style="6" customWidth="1"/>
    <col min="5" max="5" width="16.140625" style="6" customWidth="1"/>
    <col min="6" max="6" width="10.5703125" style="6" customWidth="1"/>
    <col min="7" max="7" width="13.42578125" style="6" customWidth="1"/>
    <col min="8" max="8" width="15.28515625" style="6" customWidth="1"/>
    <col min="9" max="9" width="19" style="6" customWidth="1"/>
    <col min="10" max="10" width="17.5703125" style="6" customWidth="1"/>
    <col min="11" max="11" width="14.42578125" style="6" customWidth="1"/>
    <col min="12" max="12" width="18.85546875" style="6" customWidth="1"/>
    <col min="13" max="13" width="16.42578125" style="6" customWidth="1"/>
    <col min="14" max="14" width="18.28515625" style="6" customWidth="1"/>
    <col min="15" max="15" width="19.140625" style="6" customWidth="1"/>
    <col min="16" max="16" width="22.7109375" style="6" customWidth="1"/>
    <col min="17" max="17" width="21.140625" style="6" customWidth="1"/>
    <col min="18" max="18" width="16.85546875" style="6" customWidth="1"/>
    <col min="19" max="19" width="18.42578125" style="6" customWidth="1"/>
    <col min="20" max="20" width="23.42578125" style="6" customWidth="1"/>
    <col min="21" max="21" width="19.7109375" style="6" customWidth="1"/>
    <col min="22" max="22" width="16.85546875" style="6" hidden="1" customWidth="1"/>
    <col min="23" max="23" width="22.7109375" style="6" customWidth="1"/>
    <col min="24" max="24" width="18.85546875" style="6" customWidth="1"/>
    <col min="25" max="25" width="18.5703125" style="6" customWidth="1"/>
    <col min="26" max="26" width="11.42578125" style="6" customWidth="1"/>
    <col min="27" max="27" width="20.7109375" style="6" customWidth="1"/>
    <col min="28" max="28" width="17.5703125" style="6" customWidth="1"/>
    <col min="29" max="29" width="15.85546875" style="6" customWidth="1"/>
    <col min="30" max="30" width="24.140625" style="6" customWidth="1"/>
    <col min="31" max="31" width="29.42578125" style="6" customWidth="1"/>
    <col min="32" max="32" width="16.140625" style="6" customWidth="1"/>
    <col min="33" max="33" width="19.85546875" style="6" hidden="1" customWidth="1"/>
    <col min="34" max="34" width="16.42578125" style="6" hidden="1" customWidth="1"/>
    <col min="35" max="35" width="16" style="6" hidden="1" customWidth="1"/>
    <col min="36" max="36" width="15.7109375" style="6" hidden="1" customWidth="1"/>
    <col min="37" max="37" width="20.7109375" style="6" hidden="1" customWidth="1"/>
    <col min="38" max="38" width="14.42578125" style="6" hidden="1" customWidth="1"/>
    <col min="39" max="39" width="27.85546875" style="6" hidden="1" customWidth="1"/>
    <col min="40" max="40" width="21.140625" style="6" hidden="1" customWidth="1"/>
    <col min="41" max="41" width="31" style="6" hidden="1" customWidth="1"/>
    <col min="42" max="42" width="26.5703125" style="6" hidden="1" customWidth="1"/>
    <col min="43" max="43" width="26.42578125" style="6" hidden="1" customWidth="1"/>
    <col min="44" max="45" width="11.42578125" style="6" hidden="1" customWidth="1"/>
    <col min="46" max="46" width="11.42578125" style="6" customWidth="1"/>
    <col min="47" max="47" width="11.42578125" style="6"/>
    <col min="48" max="49" width="11.42578125" style="6" customWidth="1"/>
    <col min="50" max="126" width="11.42578125" style="6"/>
    <col min="127" max="128" width="0" style="6" hidden="1" customWidth="1"/>
    <col min="129" max="133" width="11.42578125" style="6" hidden="1" customWidth="1"/>
    <col min="134" max="134" width="0" style="6" hidden="1" customWidth="1"/>
    <col min="135" max="16384" width="11.42578125" style="6"/>
  </cols>
  <sheetData>
    <row r="1" spans="1:132" s="311" customFormat="1" ht="30" customHeight="1">
      <c r="A1" s="1699" t="s">
        <v>316</v>
      </c>
      <c r="B1" s="1699"/>
      <c r="C1" s="1699"/>
      <c r="D1" s="1699"/>
      <c r="E1" s="1699"/>
      <c r="F1" s="1699"/>
      <c r="G1" s="1699"/>
      <c r="H1" s="1699"/>
      <c r="I1" s="1699"/>
      <c r="J1" s="1699"/>
      <c r="K1" s="1699"/>
      <c r="L1" s="1699"/>
      <c r="M1" s="1699"/>
      <c r="N1" s="1699"/>
      <c r="O1" s="1699"/>
      <c r="P1" s="1699"/>
      <c r="Q1" s="100"/>
      <c r="R1" s="100"/>
      <c r="S1" s="99"/>
    </row>
    <row r="2" spans="1:132" s="311" customFormat="1" ht="13.5" customHeight="1"/>
    <row r="3" spans="1:132" s="152" customFormat="1" ht="30.75" customHeight="1">
      <c r="A3" s="1777" t="s">
        <v>218</v>
      </c>
      <c r="B3" s="1777"/>
      <c r="C3" s="1777"/>
      <c r="D3" s="1777"/>
      <c r="E3" s="1777"/>
      <c r="F3" s="1777"/>
      <c r="G3" s="1777"/>
      <c r="H3" s="1777"/>
      <c r="I3" s="1777"/>
      <c r="J3" s="1777"/>
      <c r="K3" s="1777"/>
      <c r="L3" s="1777"/>
      <c r="M3" s="1777"/>
      <c r="N3" s="1777"/>
      <c r="O3" s="1777"/>
      <c r="P3" s="1777"/>
      <c r="Q3" s="127"/>
      <c r="R3" s="127"/>
      <c r="S3" s="218"/>
    </row>
    <row r="4" spans="1:132" ht="18.75" customHeight="1" thickBot="1"/>
    <row r="5" spans="1:132" ht="45" customHeight="1" thickBot="1">
      <c r="A5" s="1756" t="s">
        <v>312</v>
      </c>
      <c r="B5" s="1756"/>
      <c r="C5" s="1756"/>
      <c r="D5" s="1756"/>
      <c r="E5" s="1756"/>
      <c r="F5" s="1756"/>
      <c r="G5" s="1756"/>
      <c r="H5" s="1756"/>
      <c r="I5" s="1756"/>
      <c r="J5" s="1756"/>
      <c r="K5" s="1756"/>
      <c r="L5" s="1756"/>
      <c r="M5" s="1756"/>
      <c r="N5" s="1756"/>
      <c r="O5" s="1756"/>
      <c r="P5" s="1756"/>
      <c r="Q5" s="162"/>
      <c r="R5" s="162"/>
      <c r="S5" s="226"/>
      <c r="V5" s="272" t="s">
        <v>49</v>
      </c>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DZ5" s="287" t="str">
        <f>IF($C$21="","",IF($C$21&lt;&gt;"Aucune anomalie observée","Non conforme", "Conforme"))</f>
        <v/>
      </c>
      <c r="EA5" s="287" t="str">
        <f>IF($G$21="","",IF($G$21&lt;&gt;"Aucune anomalie observée","Non conforme", "Conforme"))</f>
        <v/>
      </c>
      <c r="EB5" s="287" t="str">
        <f>IF($K$21="","",IF($K$21&lt;&gt;"Aucune anomalie observée","Non conforme", "Conforme"))</f>
        <v/>
      </c>
    </row>
    <row r="6" spans="1:132" ht="7.5" customHeight="1" thickBot="1">
      <c r="A6" s="41"/>
      <c r="B6" s="190"/>
      <c r="C6" s="190"/>
      <c r="D6" s="190"/>
      <c r="E6" s="190"/>
      <c r="F6" s="190"/>
      <c r="G6" s="190"/>
      <c r="H6" s="37"/>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DZ6" s="287" t="str">
        <f>IF($C$22="","",IF($C$22&lt;&gt;"Aucune anomalie observée","Non conforme", "Conforme"))</f>
        <v/>
      </c>
      <c r="EA6" s="287" t="str">
        <f>IF($G$22="","",IF($G$22&lt;&gt;"Aucune anomalie observée","Non conforme", "Conforme"))</f>
        <v/>
      </c>
      <c r="EB6" s="287" t="str">
        <f>IF($K$22="","",IF($K$22&lt;&gt;"Aucune anomalie observée","Non conforme", "Conforme"))</f>
        <v/>
      </c>
    </row>
    <row r="7" spans="1:132" ht="15" customHeight="1">
      <c r="A7" s="2328" t="s">
        <v>313</v>
      </c>
      <c r="B7" s="2328"/>
      <c r="C7" s="2328"/>
      <c r="D7" s="2328"/>
      <c r="E7" s="2328"/>
      <c r="F7" s="2328"/>
      <c r="G7" s="2328"/>
      <c r="H7" s="2328"/>
      <c r="I7" s="2328"/>
      <c r="J7" s="2328"/>
      <c r="K7" s="2328"/>
      <c r="L7" s="2328"/>
      <c r="M7" s="2328"/>
      <c r="N7" s="2328"/>
      <c r="O7" s="2328"/>
      <c r="P7" s="2328"/>
      <c r="Q7" s="227"/>
      <c r="R7" s="227"/>
      <c r="S7" s="225"/>
      <c r="V7" s="272"/>
      <c r="W7" s="272"/>
      <c r="X7" s="272"/>
      <c r="Y7" s="272"/>
      <c r="Z7" s="272"/>
      <c r="AA7" s="272"/>
      <c r="AB7" s="272"/>
      <c r="AC7" s="272"/>
      <c r="AD7" s="272"/>
      <c r="AE7" s="272"/>
      <c r="AF7" s="272"/>
      <c r="AG7" s="34" t="s">
        <v>49</v>
      </c>
      <c r="AS7" s="272"/>
      <c r="AT7" s="272"/>
      <c r="AU7" s="272"/>
      <c r="AV7" s="272"/>
      <c r="AW7" s="272"/>
      <c r="AX7" s="272"/>
      <c r="AY7" s="272"/>
      <c r="AZ7" s="272"/>
      <c r="BA7" s="272"/>
      <c r="BB7" s="272"/>
      <c r="DZ7" s="287" t="str">
        <f>IF($C$23="","",IF($C$23&lt;&gt;"Aucune anomalie observée","Non conforme", "Conforme"))</f>
        <v/>
      </c>
      <c r="EA7" s="287" t="str">
        <f>IF($G$23="","",IF($G$23&lt;&gt;"Aucune anomalie observée","Non conforme", "Conforme"))</f>
        <v/>
      </c>
      <c r="EB7" s="287" t="str">
        <f>IF($K$23="","",IF($K$23&lt;&gt;"Aucune anomalie observée","Non conforme", "Conforme"))</f>
        <v/>
      </c>
    </row>
    <row r="8" spans="1:132" ht="15" customHeight="1">
      <c r="A8" s="2329" t="s">
        <v>371</v>
      </c>
      <c r="B8" s="2329"/>
      <c r="C8" s="2329"/>
      <c r="D8" s="2329"/>
      <c r="E8" s="2329"/>
      <c r="F8" s="2329"/>
      <c r="G8" s="2329"/>
      <c r="H8" s="2329"/>
      <c r="I8" s="2329"/>
      <c r="J8" s="2329"/>
      <c r="K8" s="2329"/>
      <c r="L8" s="2329"/>
      <c r="M8" s="2329"/>
      <c r="N8" s="2329"/>
      <c r="O8" s="2329"/>
      <c r="P8" s="2329"/>
      <c r="Q8" s="8"/>
      <c r="R8" s="8"/>
      <c r="S8" s="8"/>
      <c r="V8" s="272"/>
      <c r="W8" s="272"/>
      <c r="X8" s="272"/>
      <c r="Y8" s="272"/>
      <c r="Z8" s="272"/>
      <c r="AA8" s="272"/>
      <c r="AB8" s="272"/>
      <c r="AC8" s="272"/>
      <c r="AD8" s="272"/>
      <c r="AE8" s="272"/>
      <c r="AF8" s="272"/>
      <c r="AG8" s="34" t="s">
        <v>50</v>
      </c>
      <c r="AS8" s="272"/>
      <c r="AT8" s="272"/>
      <c r="AU8" s="272"/>
      <c r="AV8" s="272"/>
      <c r="AW8" s="272"/>
      <c r="AX8" s="272"/>
      <c r="AY8" s="272"/>
      <c r="AZ8" s="272"/>
      <c r="BA8" s="272"/>
      <c r="BB8" s="272"/>
    </row>
    <row r="9" spans="1:132" ht="15" customHeight="1">
      <c r="A9" s="2329" t="s">
        <v>370</v>
      </c>
      <c r="B9" s="2329"/>
      <c r="C9" s="2329"/>
      <c r="D9" s="2329"/>
      <c r="E9" s="2329"/>
      <c r="F9" s="2329"/>
      <c r="G9" s="2329"/>
      <c r="H9" s="2329"/>
      <c r="I9" s="2329"/>
      <c r="J9" s="2329"/>
      <c r="K9" s="2329"/>
      <c r="L9" s="2329"/>
      <c r="M9" s="2329"/>
      <c r="N9" s="2329"/>
      <c r="O9" s="2329"/>
      <c r="P9" s="2329"/>
      <c r="Q9" s="8"/>
      <c r="R9" s="8"/>
      <c r="S9" s="8"/>
      <c r="V9" s="272"/>
      <c r="W9" s="272"/>
      <c r="X9" s="272"/>
      <c r="Y9" s="272"/>
      <c r="Z9" s="272"/>
      <c r="AA9" s="272"/>
      <c r="AB9" s="272"/>
      <c r="AC9" s="272"/>
      <c r="AD9" s="272"/>
      <c r="AE9" s="272"/>
      <c r="AF9" s="272"/>
      <c r="AS9" s="272"/>
      <c r="AT9" s="272"/>
      <c r="AU9" s="272"/>
      <c r="AV9" s="272"/>
      <c r="AW9" s="272"/>
      <c r="AX9" s="272"/>
      <c r="AY9" s="272"/>
      <c r="AZ9" s="272"/>
      <c r="BA9" s="272"/>
      <c r="BB9" s="272"/>
    </row>
    <row r="10" spans="1:132" ht="23.25" hidden="1" customHeight="1">
      <c r="A10" s="163"/>
      <c r="B10" s="164"/>
      <c r="C10" s="165"/>
      <c r="D10" s="165"/>
      <c r="E10" s="161"/>
      <c r="F10" s="161"/>
      <c r="G10" s="161"/>
      <c r="H10" s="161"/>
      <c r="I10" s="161"/>
      <c r="J10" s="161"/>
      <c r="K10" s="161"/>
      <c r="L10" s="161"/>
      <c r="M10" s="161"/>
      <c r="N10" s="161"/>
      <c r="O10" s="161"/>
      <c r="V10" s="272"/>
      <c r="W10" s="272"/>
      <c r="X10" s="272"/>
      <c r="Y10" s="272"/>
      <c r="Z10" s="272"/>
      <c r="AA10" s="272"/>
      <c r="AB10" s="272"/>
      <c r="AC10" s="272"/>
      <c r="AD10" s="272"/>
      <c r="AE10" s="272"/>
      <c r="AF10" s="272"/>
      <c r="AS10" s="272"/>
      <c r="AT10" s="272"/>
      <c r="AU10" s="272"/>
      <c r="AV10" s="272"/>
      <c r="AW10" s="272"/>
      <c r="AX10" s="272"/>
      <c r="AY10" s="272"/>
      <c r="AZ10" s="272"/>
      <c r="BA10" s="272"/>
      <c r="BB10" s="272"/>
    </row>
    <row r="11" spans="1:132" ht="7.5" customHeight="1">
      <c r="V11" s="272"/>
      <c r="W11" s="272"/>
      <c r="X11" s="272"/>
      <c r="Y11" s="272"/>
      <c r="Z11" s="272"/>
      <c r="AA11" s="272"/>
      <c r="AB11" s="272"/>
      <c r="AC11" s="272"/>
      <c r="AD11" s="272"/>
      <c r="AE11" s="272"/>
      <c r="AF11" s="272"/>
      <c r="AS11" s="272"/>
      <c r="AT11" s="272"/>
      <c r="AU11" s="272"/>
      <c r="AV11" s="272"/>
      <c r="AW11" s="272"/>
      <c r="AX11" s="272"/>
      <c r="AY11" s="272"/>
      <c r="AZ11" s="272"/>
      <c r="BA11" s="272"/>
      <c r="BB11" s="272"/>
    </row>
    <row r="12" spans="1:132" ht="15" customHeight="1">
      <c r="A12" s="2330" t="s">
        <v>462</v>
      </c>
      <c r="B12" s="2330"/>
      <c r="C12" s="2330"/>
      <c r="D12" s="2330"/>
      <c r="E12" s="2330"/>
      <c r="F12" s="2330"/>
      <c r="G12" s="2330"/>
      <c r="H12" s="2330"/>
      <c r="I12" s="2330"/>
      <c r="J12" s="2330"/>
      <c r="K12" s="2330"/>
      <c r="L12" s="2330"/>
      <c r="M12" s="2330"/>
      <c r="N12" s="2330"/>
      <c r="O12" s="2330"/>
      <c r="P12" s="2330"/>
      <c r="Q12" s="8"/>
      <c r="R12" s="8"/>
      <c r="S12" s="8"/>
      <c r="V12" s="272"/>
      <c r="W12" s="272"/>
      <c r="X12" s="272"/>
      <c r="Y12" s="272"/>
      <c r="Z12" s="272"/>
      <c r="AA12" s="272"/>
      <c r="AB12" s="272"/>
      <c r="AC12" s="272"/>
      <c r="AD12" s="272"/>
      <c r="AE12" s="272"/>
      <c r="AF12" s="272"/>
      <c r="AS12" s="272"/>
      <c r="AT12" s="272"/>
      <c r="AU12" s="272"/>
      <c r="AV12" s="272"/>
      <c r="AW12" s="272"/>
      <c r="AX12" s="272"/>
      <c r="AY12" s="272"/>
      <c r="AZ12" s="272"/>
      <c r="BA12" s="272"/>
      <c r="BB12" s="272"/>
    </row>
    <row r="13" spans="1:132" s="55" customFormat="1" ht="7.5" customHeight="1" thickBot="1">
      <c r="V13" s="272"/>
      <c r="W13" s="272"/>
      <c r="X13" s="272"/>
      <c r="Y13" s="272"/>
      <c r="Z13" s="272"/>
      <c r="AA13" s="272"/>
      <c r="AB13" s="272"/>
      <c r="AC13" s="272"/>
      <c r="AD13" s="272"/>
      <c r="AE13" s="272"/>
      <c r="AF13" s="272"/>
      <c r="AG13" s="8"/>
      <c r="AH13" s="8"/>
      <c r="AI13" s="8"/>
      <c r="AJ13" s="8"/>
      <c r="AK13" s="8"/>
      <c r="AL13" s="8"/>
      <c r="AM13" s="8"/>
      <c r="AN13" s="8"/>
      <c r="AO13" s="8"/>
      <c r="AP13" s="8"/>
      <c r="AQ13" s="8"/>
      <c r="AR13" s="8"/>
      <c r="AS13" s="272"/>
      <c r="AT13" s="272"/>
      <c r="AU13" s="272"/>
      <c r="AV13" s="272"/>
      <c r="AW13" s="272"/>
      <c r="AX13" s="272"/>
      <c r="AY13" s="272"/>
      <c r="AZ13" s="272"/>
      <c r="BA13" s="272"/>
      <c r="BB13" s="272"/>
    </row>
    <row r="14" spans="1:132" ht="18.75" customHeight="1" thickBot="1">
      <c r="A14" s="2131" t="s">
        <v>121</v>
      </c>
      <c r="B14" s="2131"/>
      <c r="C14" s="2131"/>
      <c r="D14" s="2131"/>
      <c r="E14" s="2131"/>
      <c r="F14" s="2131"/>
      <c r="G14" s="2131"/>
      <c r="H14" s="2131"/>
      <c r="I14" s="2131"/>
      <c r="J14" s="2131"/>
      <c r="K14" s="2131"/>
      <c r="L14" s="2131"/>
      <c r="M14" s="2131"/>
      <c r="N14" s="2131"/>
      <c r="O14" s="652"/>
      <c r="P14" s="246"/>
      <c r="V14" s="272"/>
      <c r="W14" s="272"/>
      <c r="X14" s="272"/>
      <c r="Y14" s="272"/>
      <c r="Z14" s="272"/>
      <c r="AA14" s="272"/>
      <c r="AB14" s="272"/>
      <c r="AC14" s="272"/>
      <c r="AD14" s="272"/>
      <c r="AE14" s="272"/>
      <c r="AF14" s="272"/>
      <c r="AG14" s="8"/>
      <c r="AH14" s="8"/>
      <c r="AI14" s="8"/>
      <c r="AJ14" s="8"/>
      <c r="AK14" s="8"/>
      <c r="AL14" s="8"/>
      <c r="AM14" s="8"/>
      <c r="AN14" s="8"/>
      <c r="AO14" s="8"/>
      <c r="AP14" s="8"/>
      <c r="AQ14" s="8"/>
      <c r="AR14" s="8"/>
      <c r="AS14" s="272"/>
      <c r="AT14" s="272"/>
      <c r="AU14" s="272"/>
      <c r="AV14" s="272"/>
      <c r="AW14" s="272"/>
      <c r="AX14" s="272"/>
      <c r="AY14" s="272"/>
      <c r="AZ14" s="272"/>
      <c r="BA14" s="272"/>
      <c r="BB14" s="272"/>
      <c r="DZ14" s="287" t="s">
        <v>131</v>
      </c>
    </row>
    <row r="15" spans="1:132" ht="18.75" customHeight="1">
      <c r="A15" s="2131" t="s">
        <v>87</v>
      </c>
      <c r="B15" s="2202"/>
      <c r="C15" s="2203" t="s">
        <v>991</v>
      </c>
      <c r="D15" s="2203"/>
      <c r="E15" s="2203" t="s">
        <v>88</v>
      </c>
      <c r="F15" s="2203"/>
      <c r="G15" s="2203" t="s">
        <v>75</v>
      </c>
      <c r="H15" s="2203"/>
      <c r="I15" s="2203" t="s">
        <v>372</v>
      </c>
      <c r="J15" s="2203"/>
      <c r="K15" s="2430" t="s">
        <v>76</v>
      </c>
      <c r="L15" s="2056"/>
      <c r="M15" s="2056"/>
      <c r="N15" s="2056"/>
      <c r="O15" s="728"/>
      <c r="V15" s="272"/>
      <c r="W15" s="272"/>
      <c r="X15" s="272"/>
      <c r="Y15" s="272"/>
      <c r="Z15" s="272"/>
      <c r="AA15" s="272"/>
      <c r="AB15" s="272"/>
      <c r="AC15" s="272"/>
      <c r="AD15" s="272"/>
      <c r="AE15" s="272"/>
      <c r="AF15" s="272"/>
      <c r="AG15" s="8"/>
      <c r="AH15" s="8"/>
      <c r="AI15" s="8"/>
      <c r="AJ15" s="8"/>
      <c r="AK15" s="8"/>
      <c r="AL15" s="8"/>
      <c r="AM15" s="8"/>
      <c r="AN15" s="8"/>
      <c r="AO15" s="8"/>
      <c r="AP15" s="8"/>
      <c r="AQ15" s="8"/>
      <c r="AR15" s="8"/>
      <c r="AS15" s="272"/>
      <c r="AT15" s="272"/>
      <c r="AU15" s="272"/>
      <c r="AV15" s="272"/>
      <c r="AW15" s="272"/>
      <c r="AX15" s="272"/>
      <c r="AY15" s="272"/>
      <c r="AZ15" s="272"/>
      <c r="BA15" s="272"/>
      <c r="BB15" s="272"/>
      <c r="DZ15" s="287" t="s">
        <v>132</v>
      </c>
    </row>
    <row r="16" spans="1:132" ht="15" customHeight="1">
      <c r="A16" s="2131"/>
      <c r="B16" s="2202"/>
      <c r="C16" s="2203"/>
      <c r="D16" s="2203"/>
      <c r="E16" s="2203"/>
      <c r="F16" s="2203"/>
      <c r="G16" s="2203"/>
      <c r="H16" s="2203"/>
      <c r="I16" s="2203"/>
      <c r="J16" s="2203"/>
      <c r="K16" s="2324" t="s">
        <v>124</v>
      </c>
      <c r="L16" s="2325"/>
      <c r="M16" s="2204" t="s">
        <v>373</v>
      </c>
      <c r="N16" s="2131"/>
      <c r="O16" s="730"/>
      <c r="V16" s="272"/>
      <c r="W16" s="272"/>
      <c r="X16" s="272"/>
      <c r="Y16" s="272"/>
      <c r="Z16" s="272"/>
      <c r="AA16" s="272"/>
      <c r="AB16" s="272"/>
      <c r="AC16" s="272"/>
      <c r="AD16" s="272"/>
      <c r="AE16" s="272"/>
      <c r="AF16" s="272"/>
      <c r="AG16" s="8"/>
      <c r="AH16" s="8"/>
      <c r="AI16" s="8"/>
      <c r="AJ16" s="8"/>
      <c r="AK16" s="8"/>
      <c r="AL16" s="8"/>
      <c r="AM16" s="8"/>
      <c r="AN16" s="8"/>
      <c r="AO16" s="8"/>
      <c r="AP16" s="8"/>
      <c r="AQ16" s="8"/>
      <c r="AR16" s="8"/>
      <c r="AS16" s="272"/>
      <c r="AT16" s="272"/>
      <c r="AU16" s="272"/>
      <c r="AV16" s="272"/>
      <c r="AW16" s="272"/>
      <c r="AX16" s="272"/>
      <c r="AY16" s="272"/>
      <c r="AZ16" s="272"/>
      <c r="BA16" s="272"/>
      <c r="BB16" s="272"/>
    </row>
    <row r="17" spans="1:54" ht="18.75" customHeight="1">
      <c r="A17" s="2334" t="str">
        <f>IF(Identification!B21="","",Identification!B21)</f>
        <v/>
      </c>
      <c r="B17" s="2335"/>
      <c r="C17" s="2336" t="str">
        <f>IF(Identification!B22="","",Identification!B22)</f>
        <v/>
      </c>
      <c r="D17" s="2336"/>
      <c r="E17" s="2336" t="str">
        <f>IF(Identification!B23="","",Identification!B23)</f>
        <v/>
      </c>
      <c r="F17" s="2336"/>
      <c r="G17" s="2336" t="str">
        <f>IF(Identification!B24="","",Identification!B24)</f>
        <v/>
      </c>
      <c r="H17" s="2336"/>
      <c r="I17" s="2342" t="str">
        <f>IF(Identification!B25="","",Identification!B25)</f>
        <v/>
      </c>
      <c r="J17" s="2342"/>
      <c r="K17" s="2337" t="str">
        <f>IF(Identification!B26="","",Identification!B26)</f>
        <v/>
      </c>
      <c r="L17" s="2338"/>
      <c r="M17" s="2343" t="str">
        <f>IF(Identification!B27="","",Identification!B27)</f>
        <v/>
      </c>
      <c r="N17" s="2334"/>
      <c r="O17" s="733"/>
      <c r="V17" s="272"/>
      <c r="W17" s="272"/>
      <c r="X17" s="272"/>
      <c r="Y17" s="272"/>
      <c r="Z17" s="272"/>
      <c r="AA17" s="272"/>
      <c r="AB17" s="272"/>
      <c r="AC17" s="272"/>
      <c r="AD17" s="272"/>
      <c r="AE17" s="272"/>
      <c r="AF17" s="272"/>
      <c r="AG17" s="8"/>
      <c r="AH17" s="8"/>
      <c r="AI17" s="8"/>
      <c r="AJ17" s="8"/>
      <c r="AK17" s="8"/>
      <c r="AL17" s="8"/>
      <c r="AM17" s="8"/>
      <c r="AN17" s="8"/>
      <c r="AO17" s="8"/>
      <c r="AP17" s="8"/>
      <c r="AQ17" s="8"/>
      <c r="AR17" s="8"/>
      <c r="AS17" s="272"/>
      <c r="AT17" s="272"/>
      <c r="AU17" s="272"/>
      <c r="AV17" s="272"/>
      <c r="AW17" s="272"/>
      <c r="AX17" s="272"/>
      <c r="AY17" s="272"/>
      <c r="AZ17" s="272"/>
      <c r="BA17" s="272"/>
      <c r="BB17" s="272"/>
    </row>
    <row r="18" spans="1:54" ht="15.75" hidden="1" customHeight="1">
      <c r="A18" s="642"/>
      <c r="B18" s="642"/>
      <c r="C18" s="642"/>
      <c r="D18" s="642"/>
      <c r="E18" s="642"/>
      <c r="F18" s="642"/>
      <c r="G18" s="642"/>
      <c r="H18" s="642"/>
      <c r="I18" s="642"/>
      <c r="J18" s="642"/>
      <c r="K18" s="642"/>
      <c r="L18" s="642"/>
      <c r="M18" s="642"/>
      <c r="N18" s="642"/>
      <c r="O18" s="642"/>
      <c r="V18" s="272"/>
      <c r="W18" s="272"/>
      <c r="X18" s="272"/>
      <c r="Y18" s="272"/>
      <c r="Z18" s="272"/>
      <c r="AA18" s="272"/>
      <c r="AB18" s="272"/>
      <c r="AC18" s="272"/>
      <c r="AD18" s="272"/>
      <c r="AE18" s="272"/>
      <c r="AF18" s="272"/>
      <c r="AG18" s="55"/>
      <c r="AH18" s="55"/>
      <c r="AI18" s="55"/>
      <c r="AJ18" s="55"/>
      <c r="AK18" s="55"/>
      <c r="AL18" s="55"/>
      <c r="AM18" s="55"/>
      <c r="AN18" s="55"/>
      <c r="AO18" s="55"/>
      <c r="AP18" s="55"/>
      <c r="AQ18" s="55"/>
      <c r="AR18" s="55"/>
      <c r="AS18" s="272"/>
      <c r="AT18" s="272"/>
      <c r="AU18" s="272"/>
      <c r="AV18" s="272"/>
      <c r="AW18" s="272"/>
      <c r="AX18" s="272"/>
      <c r="AY18" s="272"/>
      <c r="AZ18" s="272"/>
      <c r="BA18" s="272"/>
      <c r="BB18" s="272"/>
    </row>
    <row r="19" spans="1:54" ht="18.75" customHeight="1">
      <c r="A19" s="2156" t="s">
        <v>481</v>
      </c>
      <c r="B19" s="2156"/>
      <c r="C19" s="2156"/>
      <c r="D19" s="2156"/>
      <c r="E19" s="2156"/>
      <c r="F19" s="2156"/>
      <c r="G19" s="2156"/>
      <c r="H19" s="2156"/>
      <c r="I19" s="2156"/>
      <c r="J19" s="2156"/>
      <c r="K19" s="2156"/>
      <c r="L19" s="2156"/>
      <c r="M19" s="2156"/>
      <c r="N19" s="2156"/>
      <c r="O19" s="2156"/>
      <c r="P19" s="288"/>
      <c r="Q19" s="288"/>
      <c r="R19" s="288"/>
      <c r="S19" s="288"/>
      <c r="V19" s="272"/>
      <c r="W19" s="272"/>
      <c r="X19" s="272"/>
      <c r="Y19" s="272"/>
      <c r="Z19" s="272"/>
      <c r="AA19" s="272"/>
      <c r="AB19" s="272"/>
      <c r="AC19" s="272"/>
      <c r="AD19" s="272"/>
      <c r="AE19" s="272"/>
      <c r="AF19" s="272"/>
      <c r="AS19" s="272"/>
      <c r="AT19" s="272"/>
      <c r="AU19" s="272"/>
      <c r="AV19" s="272"/>
      <c r="AW19" s="272"/>
      <c r="AX19" s="272"/>
      <c r="AY19" s="272"/>
      <c r="AZ19" s="272"/>
      <c r="BA19" s="272"/>
      <c r="BB19" s="272"/>
    </row>
    <row r="20" spans="1:54" ht="18.75" customHeight="1">
      <c r="A20" s="2156"/>
      <c r="B20" s="2344"/>
      <c r="C20" s="2345" t="s">
        <v>385</v>
      </c>
      <c r="D20" s="2345"/>
      <c r="E20" s="2345"/>
      <c r="F20" s="2345"/>
      <c r="G20" s="2345" t="s">
        <v>386</v>
      </c>
      <c r="H20" s="2345"/>
      <c r="I20" s="2345"/>
      <c r="J20" s="2345"/>
      <c r="K20" s="2345" t="s">
        <v>387</v>
      </c>
      <c r="L20" s="2345"/>
      <c r="M20" s="2345"/>
      <c r="N20" s="2345"/>
      <c r="O20" s="656" t="s">
        <v>3</v>
      </c>
      <c r="P20" s="288"/>
      <c r="Q20" s="288"/>
      <c r="R20" s="288"/>
      <c r="S20" s="288"/>
      <c r="V20" s="272"/>
      <c r="W20" s="272"/>
      <c r="X20" s="272"/>
      <c r="Y20" s="272"/>
      <c r="Z20" s="272"/>
      <c r="AA20" s="272"/>
      <c r="AB20" s="272"/>
      <c r="AC20" s="272"/>
      <c r="AD20" s="272"/>
      <c r="AE20" s="272"/>
      <c r="AF20" s="272"/>
      <c r="AS20" s="272"/>
      <c r="AT20" s="272"/>
      <c r="AU20" s="272"/>
      <c r="AV20" s="272"/>
      <c r="AW20" s="272"/>
      <c r="AX20" s="272"/>
      <c r="AY20" s="272"/>
      <c r="AZ20" s="272"/>
      <c r="BA20" s="272"/>
      <c r="BB20" s="272"/>
    </row>
    <row r="21" spans="1:54" ht="37.5" customHeight="1">
      <c r="A21" s="2339" t="s">
        <v>388</v>
      </c>
      <c r="B21" s="2340"/>
      <c r="C21" s="2341"/>
      <c r="D21" s="2341"/>
      <c r="E21" s="2341"/>
      <c r="F21" s="2341"/>
      <c r="G21" s="2341"/>
      <c r="H21" s="2341"/>
      <c r="I21" s="2341"/>
      <c r="J21" s="2341"/>
      <c r="K21" s="2341"/>
      <c r="L21" s="2341"/>
      <c r="M21" s="2341"/>
      <c r="N21" s="2341"/>
      <c r="O21" s="653" t="str">
        <f>IF(AND(DZ5="",EA5="",EB5=""),"",IF(AND(DZ5="Conforme",EA5&lt;&gt;"Non conforme",EB5&lt;&gt;"Non conforme"),"Conforme", IF(AND(DZ5&lt;&gt;"Non conforme", EA5="Conforme",EB5&lt;&gt;"Non conforme"),"Conforme", IF(AND(DZ5&lt;&gt;"Non conforme", EA5&lt;&gt;"Non conforme",EB5="Conforme"),"Conforme", "Non conforme"))))</f>
        <v/>
      </c>
      <c r="P21" s="289"/>
      <c r="Q21" s="289"/>
      <c r="R21" s="289"/>
      <c r="S21" s="289"/>
      <c r="V21" s="272"/>
      <c r="W21" s="272"/>
      <c r="X21" s="272"/>
      <c r="Y21" s="272"/>
      <c r="Z21" s="272"/>
      <c r="AA21" s="272"/>
      <c r="AB21" s="272"/>
      <c r="AC21" s="272"/>
      <c r="AD21" s="272"/>
      <c r="AE21" s="272"/>
      <c r="AF21" s="272"/>
      <c r="AS21" s="272"/>
      <c r="AT21" s="272"/>
      <c r="AU21" s="272"/>
      <c r="AV21" s="272"/>
      <c r="AW21" s="272"/>
      <c r="AX21" s="272"/>
      <c r="AY21" s="272"/>
      <c r="AZ21" s="272"/>
      <c r="BA21" s="272"/>
      <c r="BB21" s="272"/>
    </row>
    <row r="22" spans="1:54" ht="41.25" customHeight="1">
      <c r="A22" s="2352" t="s">
        <v>124</v>
      </c>
      <c r="B22" s="1590"/>
      <c r="C22" s="2346"/>
      <c r="D22" s="2346"/>
      <c r="E22" s="2346"/>
      <c r="F22" s="2346"/>
      <c r="G22" s="2346"/>
      <c r="H22" s="2346"/>
      <c r="I22" s="2346"/>
      <c r="J22" s="2346"/>
      <c r="K22" s="2346"/>
      <c r="L22" s="2346"/>
      <c r="M22" s="2346"/>
      <c r="N22" s="2346"/>
      <c r="O22" s="654" t="str">
        <f>IF(AND(DZ6="",EA6="",EB6=""),"",IF(AND(DZ6="Conforme",EA6&lt;&gt;"Non conforme",EB6&lt;&gt;"Non conforme"),"Conforme", IF(AND(DZ6&lt;&gt;"Non conforme", EA6="Conforme",EB6&lt;&gt;"Non conforme"),"Conforme", IF(AND(DZ6&lt;&gt;"Non conforme", EA6&lt;&gt;"Non conforme",EB6="Conforme"),"Conforme", "Non conforme"))))</f>
        <v/>
      </c>
      <c r="P22" s="289"/>
      <c r="Q22" s="289"/>
      <c r="R22" s="289"/>
      <c r="S22" s="289"/>
      <c r="V22" s="272"/>
      <c r="W22" s="272"/>
      <c r="X22" s="272"/>
      <c r="Y22" s="272"/>
      <c r="Z22" s="272"/>
      <c r="AA22" s="272"/>
      <c r="AB22" s="272"/>
      <c r="AC22" s="272"/>
      <c r="AD22" s="272"/>
      <c r="AE22" s="272"/>
      <c r="AF22" s="272"/>
      <c r="AG22" s="273" t="s">
        <v>89</v>
      </c>
      <c r="AL22" s="274" t="s">
        <v>79</v>
      </c>
      <c r="AM22" s="78"/>
      <c r="AN22" s="274" t="s">
        <v>78</v>
      </c>
      <c r="AO22" s="78"/>
      <c r="AP22" s="274" t="s">
        <v>77</v>
      </c>
      <c r="AQ22" s="57"/>
      <c r="AS22" s="272"/>
      <c r="AT22" s="272"/>
      <c r="AU22" s="272"/>
      <c r="AV22" s="272"/>
      <c r="AW22" s="272"/>
      <c r="AX22" s="272"/>
      <c r="AY22" s="272"/>
      <c r="AZ22" s="272"/>
      <c r="BA22" s="272"/>
      <c r="BB22" s="272"/>
    </row>
    <row r="23" spans="1:54" ht="27" customHeight="1">
      <c r="A23" s="2347" t="s">
        <v>94</v>
      </c>
      <c r="B23" s="2348"/>
      <c r="C23" s="2349"/>
      <c r="D23" s="1884"/>
      <c r="E23" s="1884"/>
      <c r="F23" s="1885"/>
      <c r="G23" s="2349"/>
      <c r="H23" s="1884"/>
      <c r="I23" s="1884"/>
      <c r="J23" s="1885"/>
      <c r="K23" s="2349"/>
      <c r="L23" s="1884"/>
      <c r="M23" s="1884"/>
      <c r="N23" s="1885"/>
      <c r="O23" s="655" t="str">
        <f>IF(AND(DZ7="",EA7="",EB7=""),"",IF(AND(DZ7="Conforme",EA7&lt;&gt;"Non conforme",EB7&lt;&gt;"Non conforme"),"Conforme", IF(AND(DZ7&lt;&gt;"Non conforme", EA7="Conforme",EB7&lt;&gt;"Non conforme"),"Conforme", IF(AND(DZ7&lt;&gt;"Non conforme", EA7&lt;&gt;"Non conforme",EB7="Conforme"),"Conforme", "Non conforme"))))</f>
        <v/>
      </c>
      <c r="P23" s="289"/>
      <c r="Q23" s="289"/>
      <c r="R23" s="289"/>
      <c r="S23" s="289"/>
      <c r="V23" s="272"/>
      <c r="W23" s="272"/>
      <c r="X23" s="272"/>
      <c r="Y23" s="272"/>
      <c r="Z23" s="272"/>
      <c r="AA23" s="272"/>
      <c r="AB23" s="272"/>
      <c r="AC23" s="272"/>
      <c r="AD23" s="272"/>
      <c r="AE23" s="272"/>
      <c r="AF23" s="272"/>
      <c r="AG23" s="56" t="s">
        <v>70</v>
      </c>
      <c r="AL23" s="78"/>
      <c r="AM23" s="78"/>
      <c r="AN23" s="53"/>
      <c r="AO23" s="78"/>
      <c r="AP23" s="57"/>
      <c r="AQ23" s="57"/>
      <c r="AS23" s="272"/>
      <c r="AT23" s="272"/>
      <c r="AU23" s="272"/>
      <c r="AV23" s="272"/>
      <c r="AW23" s="272"/>
      <c r="AX23" s="272"/>
      <c r="AY23" s="272"/>
      <c r="AZ23" s="272"/>
      <c r="BA23" s="272"/>
      <c r="BB23" s="272"/>
    </row>
    <row r="24" spans="1:54" ht="27" customHeight="1">
      <c r="A24" s="1769" t="s">
        <v>73</v>
      </c>
      <c r="B24" s="1770"/>
      <c r="C24" s="2350"/>
      <c r="D24" s="2351"/>
      <c r="E24" s="2351"/>
      <c r="F24" s="2351"/>
      <c r="G24" s="2351"/>
      <c r="H24" s="2351"/>
      <c r="I24" s="2351"/>
      <c r="J24" s="2351"/>
      <c r="K24" s="2351"/>
      <c r="L24" s="2351"/>
      <c r="M24" s="2351"/>
      <c r="N24" s="2351"/>
      <c r="O24" s="2351"/>
      <c r="P24" s="290"/>
      <c r="Q24" s="290"/>
      <c r="R24" s="290"/>
      <c r="S24" s="290"/>
      <c r="V24" s="272"/>
      <c r="W24" s="272"/>
      <c r="X24" s="272"/>
      <c r="Y24" s="272"/>
      <c r="Z24" s="272"/>
      <c r="AA24" s="272"/>
      <c r="AB24" s="272"/>
      <c r="AC24" s="272"/>
      <c r="AD24" s="272"/>
      <c r="AE24" s="272"/>
      <c r="AF24" s="272"/>
      <c r="AG24" s="56" t="s">
        <v>389</v>
      </c>
      <c r="AL24" s="58" t="s">
        <v>70</v>
      </c>
      <c r="AM24" s="78"/>
      <c r="AN24" s="56" t="s">
        <v>70</v>
      </c>
      <c r="AO24" s="78"/>
      <c r="AP24" s="59" t="s">
        <v>70</v>
      </c>
      <c r="AQ24" s="59"/>
      <c r="AS24" s="272"/>
      <c r="AT24" s="272"/>
      <c r="AU24" s="272"/>
      <c r="AV24" s="272"/>
      <c r="AW24" s="272"/>
      <c r="AX24" s="272"/>
      <c r="AY24" s="272"/>
      <c r="AZ24" s="272"/>
      <c r="BA24" s="272"/>
      <c r="BB24" s="272"/>
    </row>
    <row r="25" spans="1:54" ht="32.25" customHeight="1">
      <c r="A25" s="1769" t="s">
        <v>738</v>
      </c>
      <c r="B25" s="1770"/>
      <c r="C25" s="1748"/>
      <c r="D25" s="1749"/>
      <c r="E25" s="1749"/>
      <c r="F25" s="1749"/>
      <c r="G25" s="1749"/>
      <c r="H25" s="1749"/>
      <c r="I25" s="1749"/>
      <c r="J25" s="1749"/>
      <c r="K25" s="1749"/>
      <c r="L25" s="1749"/>
      <c r="M25" s="1749"/>
      <c r="N25" s="1749"/>
      <c r="O25" s="1749"/>
      <c r="P25" s="290"/>
      <c r="Q25" s="290"/>
      <c r="R25" s="290"/>
      <c r="S25" s="290"/>
      <c r="V25" s="272"/>
      <c r="W25" s="272"/>
      <c r="X25" s="272"/>
      <c r="Y25" s="272"/>
      <c r="Z25" s="272"/>
      <c r="AA25" s="272"/>
      <c r="AB25" s="272"/>
      <c r="AC25" s="272"/>
      <c r="AD25" s="272"/>
      <c r="AE25" s="272"/>
      <c r="AF25" s="272"/>
      <c r="AL25" s="59" t="s">
        <v>81</v>
      </c>
      <c r="AM25" s="78"/>
      <c r="AN25" s="59" t="s">
        <v>91</v>
      </c>
      <c r="AO25" s="78"/>
      <c r="AP25" s="59" t="s">
        <v>92</v>
      </c>
      <c r="AQ25" s="59"/>
      <c r="AS25" s="272"/>
      <c r="AT25" s="272"/>
      <c r="AU25" s="272"/>
      <c r="AV25" s="272"/>
      <c r="AW25" s="272"/>
      <c r="AX25" s="272"/>
      <c r="AY25" s="272"/>
      <c r="AZ25" s="272"/>
      <c r="BA25" s="272"/>
      <c r="BB25" s="272"/>
    </row>
    <row r="26" spans="1:54" ht="37.5" customHeight="1">
      <c r="V26" s="272"/>
      <c r="W26" s="272"/>
      <c r="X26" s="272"/>
      <c r="Y26" s="272"/>
      <c r="Z26" s="272"/>
      <c r="AA26" s="272"/>
      <c r="AB26" s="272"/>
      <c r="AC26" s="272"/>
      <c r="AD26" s="272"/>
      <c r="AE26" s="272"/>
      <c r="AF26" s="272"/>
      <c r="AG26" s="34" t="s">
        <v>70</v>
      </c>
      <c r="AL26" s="59"/>
      <c r="AM26" s="78"/>
      <c r="AN26" s="59"/>
      <c r="AO26" s="78"/>
      <c r="AP26" s="59"/>
      <c r="AQ26" s="59"/>
      <c r="AS26" s="272"/>
      <c r="AT26" s="272"/>
      <c r="AU26" s="272"/>
      <c r="AV26" s="272"/>
      <c r="AW26" s="272"/>
      <c r="AX26" s="272"/>
      <c r="AY26" s="272"/>
      <c r="AZ26" s="272"/>
      <c r="BA26" s="272"/>
      <c r="BB26" s="272"/>
    </row>
    <row r="27" spans="1:54" ht="37.5" customHeight="1">
      <c r="A27" s="2056" t="s">
        <v>106</v>
      </c>
      <c r="B27" s="2056"/>
      <c r="C27" s="2056"/>
      <c r="D27" s="2056"/>
      <c r="E27" s="2056"/>
      <c r="F27" s="2056"/>
      <c r="G27" s="2056"/>
      <c r="H27" s="2056"/>
      <c r="I27" s="2056"/>
      <c r="J27" s="2056"/>
      <c r="K27" s="2056"/>
      <c r="L27" s="2056"/>
      <c r="M27" s="2056"/>
      <c r="N27" s="2056"/>
      <c r="O27" s="2056"/>
      <c r="P27" s="2056"/>
      <c r="Q27" s="2056"/>
      <c r="R27" s="188"/>
      <c r="S27" s="188"/>
      <c r="T27" s="292"/>
      <c r="V27" s="272"/>
      <c r="W27" s="272"/>
      <c r="X27" s="272"/>
      <c r="Y27" s="272"/>
      <c r="Z27" s="272"/>
      <c r="AA27" s="272"/>
      <c r="AB27" s="272"/>
      <c r="AC27" s="272"/>
      <c r="AD27" s="272"/>
      <c r="AE27" s="272"/>
      <c r="AF27" s="272"/>
      <c r="AG27" s="34" t="s">
        <v>389</v>
      </c>
      <c r="AL27" s="56" t="s">
        <v>82</v>
      </c>
      <c r="AM27" s="78"/>
      <c r="AN27" s="56" t="s">
        <v>80</v>
      </c>
      <c r="AO27" s="78"/>
      <c r="AP27" s="59" t="s">
        <v>93</v>
      </c>
      <c r="AQ27" s="59"/>
      <c r="AS27" s="272"/>
      <c r="AT27" s="272"/>
      <c r="AU27" s="272"/>
      <c r="AV27" s="272"/>
      <c r="AW27" s="272"/>
      <c r="AX27" s="272"/>
      <c r="AY27" s="272"/>
      <c r="AZ27" s="272"/>
      <c r="BA27" s="272"/>
      <c r="BB27" s="272"/>
    </row>
    <row r="28" spans="1:54" ht="27.75" customHeight="1">
      <c r="A28" s="2353" t="s">
        <v>384</v>
      </c>
      <c r="B28" s="2354"/>
      <c r="C28" s="2357" t="s">
        <v>464</v>
      </c>
      <c r="D28" s="2056"/>
      <c r="E28" s="2056"/>
      <c r="F28" s="2056"/>
      <c r="G28" s="2056"/>
      <c r="H28" s="2056"/>
      <c r="I28" s="2056"/>
      <c r="J28" s="2056"/>
      <c r="K28" s="2056"/>
      <c r="L28" s="2056"/>
      <c r="M28" s="2056"/>
      <c r="N28" s="2056"/>
      <c r="O28" s="2056"/>
      <c r="P28" s="2056"/>
      <c r="Q28" s="2131" t="s">
        <v>380</v>
      </c>
      <c r="R28" s="246"/>
      <c r="S28" s="246"/>
      <c r="V28" s="272"/>
      <c r="W28" s="272"/>
      <c r="X28" s="272"/>
      <c r="Y28" s="272"/>
      <c r="Z28" s="272"/>
      <c r="AA28" s="272"/>
      <c r="AB28" s="272"/>
      <c r="AC28" s="272"/>
      <c r="AD28" s="272"/>
      <c r="AE28" s="272"/>
      <c r="AF28" s="272"/>
      <c r="AG28" s="56" t="s">
        <v>390</v>
      </c>
      <c r="AL28" s="78"/>
      <c r="AM28" s="78"/>
      <c r="AN28" s="56" t="s">
        <v>82</v>
      </c>
      <c r="AO28" s="78"/>
      <c r="AP28" s="59" t="s">
        <v>82</v>
      </c>
      <c r="AQ28" s="78"/>
      <c r="AS28" s="272"/>
      <c r="AT28" s="272"/>
      <c r="AU28" s="272"/>
      <c r="AV28" s="272"/>
      <c r="AW28" s="272"/>
      <c r="AX28" s="272"/>
      <c r="AY28" s="272"/>
      <c r="AZ28" s="272"/>
      <c r="BA28" s="272"/>
      <c r="BB28" s="272"/>
    </row>
    <row r="29" spans="1:54" ht="38.25" customHeight="1">
      <c r="A29" s="2355"/>
      <c r="B29" s="2356"/>
      <c r="C29" s="2086" t="s">
        <v>374</v>
      </c>
      <c r="D29" s="2086"/>
      <c r="E29" s="2086" t="s">
        <v>375</v>
      </c>
      <c r="F29" s="2086"/>
      <c r="G29" s="2086" t="s">
        <v>376</v>
      </c>
      <c r="H29" s="2086"/>
      <c r="I29" s="2086" t="s">
        <v>364</v>
      </c>
      <c r="J29" s="2086"/>
      <c r="K29" s="2086" t="s">
        <v>377</v>
      </c>
      <c r="L29" s="2086"/>
      <c r="M29" s="2086" t="s">
        <v>378</v>
      </c>
      <c r="N29" s="2086"/>
      <c r="O29" s="2086" t="s">
        <v>379</v>
      </c>
      <c r="P29" s="2086"/>
      <c r="Q29" s="2204"/>
      <c r="R29" s="246"/>
      <c r="S29" s="246"/>
      <c r="V29" s="272"/>
      <c r="W29" s="272"/>
      <c r="X29" s="272"/>
      <c r="Y29" s="272"/>
      <c r="Z29" s="272"/>
      <c r="AA29" s="272"/>
      <c r="AB29" s="272"/>
      <c r="AC29" s="272"/>
      <c r="AD29" s="272"/>
      <c r="AE29" s="272"/>
      <c r="AF29" s="272"/>
      <c r="AS29" s="272"/>
      <c r="AT29" s="272"/>
      <c r="AU29" s="272"/>
      <c r="AV29" s="272"/>
      <c r="AW29" s="272"/>
      <c r="AX29" s="272"/>
      <c r="AY29" s="272"/>
      <c r="AZ29" s="272"/>
      <c r="BA29" s="272"/>
      <c r="BB29" s="272"/>
    </row>
    <row r="30" spans="1:54" ht="33.75" customHeight="1">
      <c r="A30" s="2062" t="s">
        <v>85</v>
      </c>
      <c r="B30" s="2063"/>
      <c r="C30" s="2212"/>
      <c r="D30" s="2212"/>
      <c r="E30" s="2212"/>
      <c r="F30" s="2212"/>
      <c r="G30" s="2212"/>
      <c r="H30" s="2212"/>
      <c r="I30" s="2212"/>
      <c r="J30" s="2212"/>
      <c r="K30" s="2212"/>
      <c r="L30" s="2212"/>
      <c r="M30" s="2212"/>
      <c r="N30" s="2212"/>
      <c r="O30" s="2212"/>
      <c r="P30" s="2212"/>
      <c r="Q30" s="794"/>
      <c r="R30" s="291"/>
      <c r="S30" s="291"/>
      <c r="V30" s="272"/>
      <c r="W30" s="272"/>
      <c r="X30" s="272"/>
      <c r="Y30" s="272"/>
      <c r="Z30" s="272"/>
      <c r="AA30" s="272"/>
      <c r="AB30" s="272"/>
      <c r="AC30" s="272"/>
      <c r="AD30" s="272"/>
      <c r="AE30" s="272"/>
      <c r="AF30" s="272"/>
      <c r="AS30" s="272"/>
      <c r="AT30" s="272"/>
      <c r="AU30" s="272"/>
      <c r="AV30" s="272"/>
      <c r="AW30" s="272"/>
      <c r="AX30" s="272"/>
      <c r="AY30" s="272"/>
      <c r="AZ30" s="272"/>
      <c r="BA30" s="272"/>
      <c r="BB30" s="272"/>
    </row>
    <row r="31" spans="1:54" ht="31.5" customHeight="1">
      <c r="A31" s="2062" t="s">
        <v>86</v>
      </c>
      <c r="B31" s="2063"/>
      <c r="C31" s="2358"/>
      <c r="D31" s="2358"/>
      <c r="E31" s="2358"/>
      <c r="F31" s="2358"/>
      <c r="G31" s="2358"/>
      <c r="H31" s="2358"/>
      <c r="I31" s="2358"/>
      <c r="J31" s="2358"/>
      <c r="K31" s="2358"/>
      <c r="L31" s="2358"/>
      <c r="M31" s="2358"/>
      <c r="N31" s="2358"/>
      <c r="O31" s="2358"/>
      <c r="P31" s="2358"/>
      <c r="Q31" s="794"/>
      <c r="R31" s="291"/>
      <c r="S31" s="291"/>
      <c r="V31" s="272"/>
      <c r="W31" s="272"/>
      <c r="X31" s="272"/>
      <c r="Y31" s="272"/>
      <c r="Z31" s="272"/>
      <c r="AA31" s="272"/>
      <c r="AB31" s="272"/>
      <c r="AC31" s="272"/>
      <c r="AD31" s="272"/>
      <c r="AE31" s="272"/>
      <c r="AF31" s="272"/>
      <c r="AS31" s="272"/>
      <c r="AT31" s="272"/>
      <c r="AU31" s="272"/>
      <c r="AV31" s="272"/>
      <c r="AW31" s="272"/>
      <c r="AX31" s="272"/>
      <c r="AY31" s="272"/>
      <c r="AZ31" s="272"/>
      <c r="BA31" s="272"/>
      <c r="BB31" s="272"/>
    </row>
    <row r="32" spans="1:54" ht="37.5" customHeight="1">
      <c r="A32" s="2062" t="s">
        <v>73</v>
      </c>
      <c r="B32" s="2063"/>
      <c r="C32" s="2061"/>
      <c r="D32" s="2258"/>
      <c r="E32" s="2258"/>
      <c r="F32" s="2258"/>
      <c r="G32" s="2258"/>
      <c r="H32" s="2258"/>
      <c r="I32" s="2258"/>
      <c r="J32" s="2258"/>
      <c r="K32" s="2258"/>
      <c r="L32" s="2258"/>
      <c r="M32" s="2258"/>
      <c r="N32" s="2258"/>
      <c r="O32" s="2258"/>
      <c r="P32" s="2258"/>
      <c r="Q32" s="2258"/>
      <c r="R32" s="189"/>
      <c r="S32" s="189"/>
      <c r="V32" s="272"/>
      <c r="W32" s="272"/>
      <c r="X32" s="272"/>
      <c r="Y32" s="272"/>
      <c r="Z32" s="272"/>
      <c r="AA32" s="272"/>
      <c r="AB32" s="272"/>
      <c r="AC32" s="272"/>
      <c r="AD32" s="272"/>
      <c r="AE32" s="272"/>
      <c r="AF32" s="272"/>
      <c r="AS32" s="272"/>
      <c r="AT32" s="272"/>
      <c r="AU32" s="272"/>
      <c r="AV32" s="272"/>
      <c r="AW32" s="272"/>
      <c r="AX32" s="272"/>
      <c r="AY32" s="272"/>
      <c r="AZ32" s="272"/>
      <c r="BA32" s="272"/>
      <c r="BB32" s="272"/>
    </row>
    <row r="33" spans="1:54" ht="37.5" customHeight="1">
      <c r="A33" s="2062" t="s">
        <v>738</v>
      </c>
      <c r="B33" s="2063"/>
      <c r="C33" s="2114"/>
      <c r="D33" s="2149"/>
      <c r="E33" s="2149"/>
      <c r="F33" s="2149"/>
      <c r="G33" s="2149"/>
      <c r="H33" s="2149"/>
      <c r="I33" s="2149"/>
      <c r="J33" s="2149"/>
      <c r="K33" s="2149"/>
      <c r="L33" s="2149"/>
      <c r="M33" s="2149"/>
      <c r="N33" s="2149"/>
      <c r="O33" s="2149"/>
      <c r="P33" s="2149"/>
      <c r="Q33" s="2149"/>
      <c r="R33" s="189"/>
      <c r="S33" s="189"/>
      <c r="V33" s="272"/>
      <c r="W33" s="272"/>
      <c r="X33" s="272"/>
      <c r="Y33" s="272"/>
      <c r="Z33" s="272"/>
      <c r="AA33" s="272"/>
      <c r="AB33" s="272"/>
      <c r="AC33" s="272"/>
      <c r="AD33" s="272"/>
      <c r="AE33" s="272"/>
      <c r="AF33" s="272"/>
      <c r="AL33" s="34" t="s">
        <v>70</v>
      </c>
      <c r="AN33" s="34" t="s">
        <v>70</v>
      </c>
      <c r="AP33" s="34" t="s">
        <v>70</v>
      </c>
      <c r="AS33" s="272"/>
      <c r="AT33" s="272"/>
      <c r="AU33" s="272"/>
      <c r="AV33" s="272"/>
      <c r="AW33" s="272"/>
      <c r="AX33" s="272"/>
      <c r="AY33" s="272"/>
      <c r="AZ33" s="272"/>
      <c r="BA33" s="272"/>
      <c r="BB33" s="272"/>
    </row>
    <row r="34" spans="1:54" ht="37.5" customHeight="1">
      <c r="V34" s="272"/>
      <c r="W34" s="272"/>
      <c r="X34" s="272"/>
      <c r="Y34" s="272"/>
      <c r="Z34" s="272"/>
      <c r="AA34" s="272"/>
      <c r="AB34" s="272"/>
      <c r="AC34" s="272"/>
      <c r="AD34" s="272"/>
      <c r="AE34" s="272"/>
      <c r="AF34" s="272"/>
      <c r="AL34" s="34" t="s">
        <v>393</v>
      </c>
      <c r="AN34" s="34" t="s">
        <v>396</v>
      </c>
      <c r="AP34" s="34" t="s">
        <v>397</v>
      </c>
      <c r="AS34" s="272"/>
      <c r="AT34" s="272"/>
      <c r="AU34" s="272"/>
      <c r="AV34" s="272"/>
      <c r="AW34" s="272"/>
      <c r="AX34" s="272"/>
      <c r="AY34" s="272"/>
      <c r="AZ34" s="272"/>
      <c r="BA34" s="272"/>
      <c r="BB34" s="272"/>
    </row>
    <row r="35" spans="1:54" ht="37.5" customHeight="1">
      <c r="A35" s="2359"/>
      <c r="B35" s="2359"/>
      <c r="C35" s="2156" t="s">
        <v>83</v>
      </c>
      <c r="D35" s="2156"/>
      <c r="E35" s="2156"/>
      <c r="F35" s="2156"/>
      <c r="G35" s="2156"/>
      <c r="H35" s="2156"/>
      <c r="I35" s="2156" t="s">
        <v>405</v>
      </c>
      <c r="J35" s="2156"/>
      <c r="K35" s="2156"/>
      <c r="L35" s="2156"/>
      <c r="M35" s="2156"/>
      <c r="N35" s="2156" t="s">
        <v>407</v>
      </c>
      <c r="O35" s="2156"/>
      <c r="P35" s="2156"/>
      <c r="Q35" s="2156"/>
      <c r="R35" s="2156"/>
      <c r="S35" s="293"/>
      <c r="T35" s="293"/>
      <c r="U35" s="293"/>
      <c r="V35" s="272"/>
      <c r="W35" s="272"/>
      <c r="X35" s="272"/>
      <c r="Y35" s="272"/>
      <c r="Z35" s="272"/>
      <c r="AA35" s="272"/>
      <c r="AB35" s="272"/>
      <c r="AC35" s="272"/>
      <c r="AD35" s="272"/>
      <c r="AE35" s="272"/>
      <c r="AF35" s="272"/>
      <c r="AG35" s="56" t="s">
        <v>70</v>
      </c>
      <c r="AL35" s="34" t="s">
        <v>394</v>
      </c>
      <c r="AN35" s="34" t="s">
        <v>390</v>
      </c>
      <c r="AP35" s="34" t="s">
        <v>398</v>
      </c>
      <c r="AS35" s="272"/>
      <c r="AT35" s="272"/>
      <c r="AU35" s="272"/>
      <c r="AV35" s="272"/>
      <c r="AW35" s="272"/>
      <c r="AX35" s="272"/>
      <c r="AY35" s="272"/>
      <c r="AZ35" s="272"/>
      <c r="BA35" s="272"/>
      <c r="BB35" s="272"/>
    </row>
    <row r="36" spans="1:54" ht="27.75" customHeight="1">
      <c r="A36" s="2359"/>
      <c r="B36" s="2360"/>
      <c r="C36" s="2345" t="s">
        <v>381</v>
      </c>
      <c r="D36" s="2361"/>
      <c r="E36" s="2361"/>
      <c r="F36" s="2361"/>
      <c r="G36" s="2361"/>
      <c r="H36" s="2361"/>
      <c r="I36" s="2345" t="s">
        <v>406</v>
      </c>
      <c r="J36" s="2345"/>
      <c r="K36" s="2345"/>
      <c r="L36" s="2345"/>
      <c r="M36" s="2345"/>
      <c r="N36" s="2345" t="s">
        <v>408</v>
      </c>
      <c r="O36" s="2345"/>
      <c r="P36" s="2345"/>
      <c r="Q36" s="2345"/>
      <c r="R36" s="2324"/>
      <c r="S36" s="288"/>
      <c r="T36" s="288"/>
      <c r="U36" s="293"/>
      <c r="V36" s="272"/>
      <c r="W36" s="272"/>
      <c r="X36" s="272"/>
      <c r="Y36" s="272"/>
      <c r="Z36" s="272"/>
      <c r="AA36" s="272"/>
      <c r="AB36" s="272"/>
      <c r="AC36" s="272"/>
      <c r="AD36" s="272"/>
      <c r="AE36" s="272"/>
      <c r="AF36" s="272"/>
      <c r="AG36" s="34" t="s">
        <v>471</v>
      </c>
      <c r="AL36" s="34" t="s">
        <v>395</v>
      </c>
      <c r="AP36" s="34" t="s">
        <v>390</v>
      </c>
      <c r="AS36" s="272"/>
      <c r="AT36" s="272"/>
      <c r="AU36" s="272"/>
      <c r="AV36" s="272"/>
      <c r="AW36" s="272"/>
      <c r="AX36" s="272"/>
      <c r="AY36" s="272"/>
      <c r="AZ36" s="272"/>
      <c r="BA36" s="272"/>
      <c r="BB36" s="272"/>
    </row>
    <row r="37" spans="1:54" ht="48" customHeight="1">
      <c r="A37" s="2340" t="s">
        <v>84</v>
      </c>
      <c r="B37" s="2362"/>
      <c r="C37" s="2363" t="s">
        <v>382</v>
      </c>
      <c r="D37" s="2363"/>
      <c r="E37" s="2363" t="s">
        <v>1037</v>
      </c>
      <c r="F37" s="2363"/>
      <c r="G37" s="2363" t="s">
        <v>3</v>
      </c>
      <c r="H37" s="2363"/>
      <c r="I37" s="2363" t="s">
        <v>383</v>
      </c>
      <c r="J37" s="2363"/>
      <c r="K37" s="2363" t="s">
        <v>985</v>
      </c>
      <c r="L37" s="2363"/>
      <c r="M37" s="734" t="s">
        <v>3</v>
      </c>
      <c r="N37" s="2363" t="s">
        <v>383</v>
      </c>
      <c r="O37" s="2363"/>
      <c r="P37" s="2363" t="s">
        <v>986</v>
      </c>
      <c r="Q37" s="2363"/>
      <c r="R37" s="657" t="s">
        <v>3</v>
      </c>
      <c r="S37" s="262"/>
      <c r="U37" s="288"/>
      <c r="V37" s="272"/>
      <c r="W37" s="272"/>
      <c r="X37" s="272"/>
      <c r="Y37" s="272"/>
      <c r="Z37" s="272"/>
      <c r="AA37" s="272"/>
      <c r="AB37" s="272"/>
      <c r="AC37" s="272"/>
      <c r="AD37" s="272"/>
      <c r="AE37" s="272"/>
      <c r="AF37" s="272"/>
      <c r="AG37" s="56" t="s">
        <v>90</v>
      </c>
      <c r="AL37" s="34" t="s">
        <v>463</v>
      </c>
      <c r="AS37" s="272"/>
      <c r="AT37" s="272"/>
      <c r="AU37" s="272"/>
      <c r="AV37" s="272"/>
      <c r="AW37" s="272"/>
      <c r="AX37" s="272"/>
      <c r="AY37" s="272"/>
      <c r="AZ37" s="272"/>
      <c r="BA37" s="272"/>
      <c r="BB37" s="272"/>
    </row>
    <row r="38" spans="1:54" ht="26.25" customHeight="1">
      <c r="A38" s="2364" t="s">
        <v>85</v>
      </c>
      <c r="B38" s="2352"/>
      <c r="C38" s="2365"/>
      <c r="D38" s="2365"/>
      <c r="E38" s="2365"/>
      <c r="F38" s="2365"/>
      <c r="G38" s="2366" t="str">
        <f>IF(C38="","", IF(OR(C38="Non", E38&lt;56), "Non conforme","Conforme"))</f>
        <v/>
      </c>
      <c r="H38" s="2366"/>
      <c r="I38" s="2346"/>
      <c r="J38" s="2346"/>
      <c r="K38" s="2346"/>
      <c r="L38" s="2346"/>
      <c r="M38" s="658" t="str">
        <f>IF(I38="","", IF(OR(I38="Non", K38="Non"), "Non conforme","Conforme"))</f>
        <v/>
      </c>
      <c r="N38" s="2346"/>
      <c r="O38" s="2346"/>
      <c r="P38" s="2346"/>
      <c r="Q38" s="2346"/>
      <c r="R38" s="654" t="str">
        <f>IF(N38="","", IF(OR(N38="Non", P38="Non"), "Non conforme","Conforme"))</f>
        <v/>
      </c>
      <c r="S38" s="257"/>
      <c r="T38" s="296"/>
      <c r="U38" s="294"/>
      <c r="V38" s="272"/>
      <c r="W38" s="272"/>
      <c r="X38" s="272"/>
      <c r="Y38" s="272"/>
      <c r="Z38" s="272"/>
      <c r="AA38" s="272"/>
      <c r="AB38" s="272"/>
      <c r="AC38" s="272"/>
      <c r="AD38" s="272"/>
      <c r="AE38" s="272"/>
      <c r="AF38" s="272"/>
      <c r="AG38" s="56" t="s">
        <v>391</v>
      </c>
      <c r="AL38" s="34" t="s">
        <v>390</v>
      </c>
      <c r="AN38" s="34" t="s">
        <v>70</v>
      </c>
      <c r="AQ38" s="34" t="s">
        <v>70</v>
      </c>
      <c r="AS38" s="272"/>
      <c r="AT38" s="272"/>
      <c r="AU38" s="272"/>
      <c r="AV38" s="272"/>
      <c r="AW38" s="272"/>
      <c r="AX38" s="272"/>
      <c r="AY38" s="272"/>
      <c r="AZ38" s="272"/>
      <c r="BA38" s="272"/>
      <c r="BB38" s="272"/>
    </row>
    <row r="39" spans="1:54" ht="30" customHeight="1">
      <c r="A39" s="2367" t="s">
        <v>86</v>
      </c>
      <c r="B39" s="2347"/>
      <c r="C39" s="2365"/>
      <c r="D39" s="2365"/>
      <c r="E39" s="2365"/>
      <c r="F39" s="2365"/>
      <c r="G39" s="2366" t="str">
        <f>IF(C39="","", IF(OR(C39="Non", E39&lt;56), "Non conforme","Conforme"))</f>
        <v/>
      </c>
      <c r="H39" s="2366"/>
      <c r="I39" s="2346"/>
      <c r="J39" s="2346"/>
      <c r="K39" s="2346"/>
      <c r="L39" s="2346"/>
      <c r="M39" s="658" t="str">
        <f>IF(I39="","", IF(OR(I39="Non", K39="Non"), "Non conforme","Conforme"))</f>
        <v/>
      </c>
      <c r="N39" s="2346"/>
      <c r="O39" s="2346"/>
      <c r="P39" s="2346"/>
      <c r="Q39" s="2346"/>
      <c r="R39" s="654" t="str">
        <f>IF(N39="","", IF(OR(N39="Non", P39="Non"), "Non conforme","Conforme"))</f>
        <v/>
      </c>
      <c r="S39" s="257"/>
      <c r="T39" s="296"/>
      <c r="U39" s="294"/>
      <c r="V39" s="272"/>
      <c r="W39" s="272"/>
      <c r="X39" s="272"/>
      <c r="Y39" s="272"/>
      <c r="Z39" s="272"/>
      <c r="AA39" s="272"/>
      <c r="AB39" s="272"/>
      <c r="AC39" s="272"/>
      <c r="AD39" s="272"/>
      <c r="AE39" s="272"/>
      <c r="AF39" s="272"/>
      <c r="AG39" s="34" t="s">
        <v>392</v>
      </c>
      <c r="AN39" s="34" t="s">
        <v>399</v>
      </c>
      <c r="AQ39" s="34" t="s">
        <v>400</v>
      </c>
      <c r="AS39" s="272"/>
      <c r="AT39" s="272"/>
      <c r="AU39" s="272"/>
      <c r="AV39" s="272"/>
      <c r="AW39" s="272"/>
      <c r="AX39" s="272"/>
      <c r="AY39" s="272"/>
      <c r="AZ39" s="272"/>
      <c r="BA39" s="272"/>
      <c r="BB39" s="272"/>
    </row>
    <row r="40" spans="1:54" ht="27.75" customHeight="1">
      <c r="A40" s="1769" t="s">
        <v>607</v>
      </c>
      <c r="B40" s="1770"/>
      <c r="C40" s="2368"/>
      <c r="D40" s="2368"/>
      <c r="E40" s="2368"/>
      <c r="F40" s="2368"/>
      <c r="G40" s="2368"/>
      <c r="H40" s="2368"/>
      <c r="I40" s="2368"/>
      <c r="J40" s="2368"/>
      <c r="K40" s="2368"/>
      <c r="L40" s="2368"/>
      <c r="M40" s="2368"/>
      <c r="N40" s="2350"/>
      <c r="O40" s="2351"/>
      <c r="P40" s="2351"/>
      <c r="Q40" s="2351"/>
      <c r="R40" s="2351"/>
      <c r="S40" s="290"/>
      <c r="T40" s="290"/>
      <c r="U40" s="290"/>
      <c r="V40" s="272"/>
      <c r="W40" s="272"/>
      <c r="X40" s="272"/>
      <c r="Y40" s="272"/>
      <c r="Z40" s="272"/>
      <c r="AA40" s="272"/>
      <c r="AB40" s="272"/>
      <c r="AC40" s="272"/>
      <c r="AD40" s="272"/>
      <c r="AE40" s="272"/>
      <c r="AF40" s="272"/>
      <c r="AG40" s="34" t="s">
        <v>390</v>
      </c>
      <c r="AN40" s="34" t="s">
        <v>390</v>
      </c>
      <c r="AQ40" s="34" t="s">
        <v>401</v>
      </c>
      <c r="AS40" s="272"/>
      <c r="AT40" s="272"/>
      <c r="AU40" s="272"/>
      <c r="AV40" s="272"/>
      <c r="AW40" s="272"/>
      <c r="AX40" s="272"/>
      <c r="AY40" s="272"/>
      <c r="AZ40" s="272"/>
      <c r="BA40" s="272"/>
      <c r="BB40" s="272"/>
    </row>
    <row r="41" spans="1:54" ht="26.25" customHeight="1">
      <c r="A41" s="1769" t="s">
        <v>738</v>
      </c>
      <c r="B41" s="1770"/>
      <c r="C41" s="2369"/>
      <c r="D41" s="2369"/>
      <c r="E41" s="2369"/>
      <c r="F41" s="2369"/>
      <c r="G41" s="2369"/>
      <c r="H41" s="2369"/>
      <c r="I41" s="2369"/>
      <c r="J41" s="2369"/>
      <c r="K41" s="2369"/>
      <c r="L41" s="2369"/>
      <c r="M41" s="2369"/>
      <c r="N41" s="1748"/>
      <c r="O41" s="1749"/>
      <c r="P41" s="1749"/>
      <c r="Q41" s="1749"/>
      <c r="R41" s="1749"/>
      <c r="S41" s="290"/>
      <c r="T41" s="290"/>
      <c r="U41" s="290"/>
      <c r="V41" s="272"/>
      <c r="W41" s="272"/>
      <c r="X41" s="272"/>
      <c r="Y41" s="272"/>
      <c r="Z41" s="272"/>
      <c r="AA41" s="272"/>
      <c r="AB41" s="272"/>
      <c r="AC41" s="272"/>
      <c r="AD41" s="272"/>
      <c r="AE41" s="272"/>
      <c r="AF41" s="272"/>
      <c r="AQ41" s="34" t="s">
        <v>390</v>
      </c>
      <c r="AS41" s="272"/>
      <c r="AT41" s="272"/>
      <c r="AU41" s="272"/>
      <c r="AV41" s="272"/>
      <c r="AW41" s="272"/>
      <c r="AX41" s="272"/>
      <c r="AY41" s="272"/>
      <c r="AZ41" s="272"/>
      <c r="BA41" s="272"/>
      <c r="BB41" s="272"/>
    </row>
    <row r="42" spans="1:54" ht="37.5" customHeight="1">
      <c r="A42" s="224"/>
      <c r="B42" s="224"/>
      <c r="C42" s="219"/>
      <c r="D42" s="219"/>
      <c r="E42" s="219"/>
      <c r="F42" s="219"/>
      <c r="G42" s="219"/>
      <c r="H42" s="219"/>
      <c r="I42" s="219"/>
      <c r="J42" s="219"/>
      <c r="K42" s="724"/>
      <c r="L42" s="724"/>
      <c r="M42" s="724"/>
      <c r="N42" s="724"/>
      <c r="O42" s="724"/>
      <c r="P42" s="724"/>
      <c r="Q42" s="219"/>
      <c r="R42" s="724"/>
      <c r="S42" s="724"/>
      <c r="T42" s="724"/>
      <c r="U42" s="8"/>
      <c r="V42" s="272"/>
      <c r="W42" s="272"/>
      <c r="X42" s="272"/>
      <c r="Y42" s="272"/>
      <c r="Z42" s="272"/>
      <c r="AA42" s="272"/>
      <c r="AB42" s="272"/>
      <c r="AC42" s="272"/>
      <c r="AD42" s="272"/>
      <c r="AE42" s="272"/>
      <c r="AF42" s="272"/>
      <c r="AN42" s="34" t="s">
        <v>70</v>
      </c>
      <c r="AS42" s="272"/>
      <c r="AT42" s="272"/>
      <c r="AU42" s="272"/>
      <c r="AV42" s="272"/>
      <c r="AW42" s="272"/>
      <c r="AX42" s="272"/>
      <c r="AY42" s="272"/>
      <c r="AZ42" s="272"/>
      <c r="BA42" s="272"/>
      <c r="BB42" s="272"/>
    </row>
    <row r="43" spans="1:54" ht="37.5" customHeight="1">
      <c r="A43" s="2157" t="s">
        <v>987</v>
      </c>
      <c r="B43" s="2157"/>
      <c r="C43" s="2157"/>
      <c r="D43" s="2157"/>
      <c r="E43" s="2157"/>
      <c r="F43" s="2157"/>
      <c r="G43" s="2157"/>
      <c r="H43" s="2157"/>
      <c r="I43" s="2157"/>
      <c r="J43" s="2157"/>
      <c r="K43" s="2157"/>
      <c r="L43" s="2157"/>
      <c r="M43" s="2157"/>
      <c r="N43" s="2157"/>
      <c r="O43" s="2157"/>
      <c r="P43" s="2157"/>
      <c r="Q43" s="2157"/>
      <c r="R43" s="2157"/>
      <c r="S43" s="2370"/>
      <c r="T43" s="2370"/>
      <c r="U43" s="301"/>
      <c r="V43" s="272"/>
      <c r="W43" s="272"/>
      <c r="X43" s="272"/>
      <c r="Y43" s="272"/>
      <c r="Z43" s="272"/>
      <c r="AA43" s="272"/>
      <c r="AB43" s="272"/>
      <c r="AC43" s="272"/>
      <c r="AD43" s="272"/>
      <c r="AE43" s="272"/>
      <c r="AF43" s="272"/>
      <c r="AN43" s="34" t="s">
        <v>402</v>
      </c>
      <c r="AQ43" s="34"/>
      <c r="AS43" s="272"/>
      <c r="AT43" s="272"/>
      <c r="AU43" s="272"/>
      <c r="AV43" s="272"/>
      <c r="AW43" s="272"/>
      <c r="AX43" s="272"/>
      <c r="AY43" s="272"/>
      <c r="AZ43" s="272"/>
      <c r="BA43" s="272"/>
      <c r="BB43" s="272"/>
    </row>
    <row r="44" spans="1:54" s="8" customFormat="1" ht="6" hidden="1" customHeight="1">
      <c r="A44" s="643"/>
      <c r="B44" s="295"/>
      <c r="C44" s="295"/>
      <c r="D44" s="295"/>
      <c r="E44" s="295"/>
      <c r="F44" s="295"/>
      <c r="G44" s="295"/>
      <c r="H44" s="295"/>
      <c r="I44" s="295"/>
      <c r="J44" s="295"/>
      <c r="K44" s="295"/>
      <c r="L44" s="295"/>
      <c r="M44" s="295"/>
      <c r="N44" s="295"/>
      <c r="O44" s="295"/>
      <c r="P44" s="295"/>
      <c r="Q44" s="295"/>
      <c r="R44" s="295"/>
      <c r="S44" s="295"/>
      <c r="T44" s="295"/>
      <c r="U44" s="295"/>
      <c r="V44" s="272"/>
      <c r="W44" s="272"/>
      <c r="X44" s="272"/>
      <c r="Y44" s="272"/>
      <c r="Z44" s="272"/>
      <c r="AA44" s="272"/>
      <c r="AB44" s="272"/>
      <c r="AC44" s="272"/>
      <c r="AD44" s="272"/>
      <c r="AE44" s="272"/>
      <c r="AF44" s="272"/>
      <c r="AG44" s="6"/>
      <c r="AH44" s="6"/>
      <c r="AI44" s="6"/>
      <c r="AJ44" s="6"/>
      <c r="AK44" s="6"/>
      <c r="AL44" s="6"/>
      <c r="AM44" s="6"/>
      <c r="AN44" s="34" t="s">
        <v>390</v>
      </c>
      <c r="AO44" s="6"/>
      <c r="AP44" s="6"/>
      <c r="AQ44" s="6"/>
      <c r="AR44" s="6"/>
      <c r="AS44" s="272"/>
      <c r="AT44" s="272"/>
      <c r="AU44" s="272"/>
      <c r="AV44" s="272"/>
      <c r="AW44" s="272"/>
      <c r="AX44" s="272"/>
      <c r="AY44" s="272"/>
      <c r="AZ44" s="272"/>
      <c r="BA44" s="272"/>
      <c r="BB44" s="272"/>
    </row>
    <row r="45" spans="1:54" ht="33" customHeight="1">
      <c r="A45" s="2371"/>
      <c r="B45" s="2371"/>
      <c r="C45" s="2156" t="s">
        <v>96</v>
      </c>
      <c r="D45" s="2156"/>
      <c r="E45" s="2156"/>
      <c r="F45" s="2156"/>
      <c r="G45" s="2156"/>
      <c r="H45" s="2156"/>
      <c r="I45" s="2156"/>
      <c r="J45" s="2156"/>
      <c r="K45" s="2156"/>
      <c r="L45" s="2156"/>
      <c r="M45" s="2156"/>
      <c r="N45" s="2156"/>
      <c r="O45" s="2156"/>
      <c r="P45" s="2156"/>
      <c r="Q45" s="2156"/>
      <c r="R45" s="2156"/>
      <c r="S45" s="288"/>
      <c r="T45" s="288"/>
      <c r="U45" s="725"/>
      <c r="V45" s="272"/>
      <c r="W45" s="272"/>
      <c r="X45" s="272"/>
      <c r="Y45" s="272"/>
      <c r="Z45" s="272"/>
      <c r="AA45" s="272"/>
      <c r="AB45" s="272"/>
      <c r="AC45" s="272"/>
      <c r="AD45" s="272"/>
      <c r="AE45" s="272"/>
      <c r="AF45" s="272"/>
      <c r="AQ45" s="34" t="s">
        <v>70</v>
      </c>
      <c r="AS45" s="272"/>
      <c r="AT45" s="272"/>
      <c r="AU45" s="272"/>
      <c r="AV45" s="272"/>
      <c r="AW45" s="272"/>
      <c r="AX45" s="272"/>
      <c r="AY45" s="272"/>
      <c r="AZ45" s="272"/>
      <c r="BA45" s="272"/>
      <c r="BB45" s="272"/>
    </row>
    <row r="46" spans="1:54" ht="26.25" customHeight="1">
      <c r="A46" s="2371"/>
      <c r="B46" s="2372"/>
      <c r="C46" s="2373" t="s">
        <v>97</v>
      </c>
      <c r="D46" s="2373"/>
      <c r="E46" s="2118"/>
      <c r="F46" s="2118"/>
      <c r="G46" s="2118"/>
      <c r="H46" s="2118"/>
      <c r="I46" s="2118"/>
      <c r="J46" s="2118"/>
      <c r="K46" s="2118"/>
      <c r="L46" s="2118"/>
      <c r="M46" s="2374" t="s">
        <v>3</v>
      </c>
      <c r="N46" s="2310"/>
      <c r="O46" s="2310"/>
      <c r="P46" s="2310"/>
      <c r="Q46" s="2310"/>
      <c r="R46" s="2375"/>
      <c r="S46" s="297"/>
      <c r="T46" s="297"/>
      <c r="U46" s="725"/>
      <c r="V46" s="272"/>
      <c r="W46" s="272"/>
      <c r="X46" s="272"/>
      <c r="Y46" s="272"/>
      <c r="Z46" s="272"/>
      <c r="AA46" s="272"/>
      <c r="AB46" s="272"/>
      <c r="AC46" s="272"/>
      <c r="AD46" s="272"/>
      <c r="AE46" s="272"/>
      <c r="AF46" s="272"/>
      <c r="AG46" s="272"/>
      <c r="AH46" s="272"/>
      <c r="AI46" s="272"/>
      <c r="AJ46" s="272"/>
      <c r="AK46" s="272"/>
      <c r="AL46" s="272"/>
      <c r="AM46" s="272"/>
      <c r="AN46" s="272"/>
      <c r="AO46" s="272"/>
      <c r="AP46" s="272"/>
      <c r="AQ46" s="272" t="s">
        <v>403</v>
      </c>
      <c r="AR46" s="272"/>
      <c r="AS46" s="272"/>
      <c r="AT46" s="272"/>
      <c r="AU46" s="272"/>
      <c r="AV46" s="272"/>
      <c r="AW46" s="272"/>
      <c r="AX46" s="272"/>
      <c r="AY46" s="272"/>
      <c r="AZ46" s="272"/>
      <c r="BA46" s="272"/>
      <c r="BB46" s="272"/>
    </row>
    <row r="47" spans="1:54" s="8" customFormat="1" ht="61.5" customHeight="1">
      <c r="A47" s="2156" t="s">
        <v>98</v>
      </c>
      <c r="B47" s="2344"/>
      <c r="C47" s="2013" t="s">
        <v>295</v>
      </c>
      <c r="D47" s="2013"/>
      <c r="E47" s="2071"/>
      <c r="F47" s="2071"/>
      <c r="G47" s="2071"/>
      <c r="H47" s="2071"/>
      <c r="I47" s="2071"/>
      <c r="J47" s="2071"/>
      <c r="K47" s="2071"/>
      <c r="L47" s="2071"/>
      <c r="M47" s="2013" t="s">
        <v>1044</v>
      </c>
      <c r="N47" s="2013"/>
      <c r="O47" s="2013" t="s">
        <v>1045</v>
      </c>
      <c r="P47" s="2013"/>
      <c r="Q47" s="2376" t="s">
        <v>479</v>
      </c>
      <c r="R47" s="2013"/>
      <c r="S47" s="2377" t="s">
        <v>478</v>
      </c>
      <c r="T47" s="2377"/>
      <c r="U47" s="725"/>
      <c r="V47" s="272"/>
      <c r="W47" s="272"/>
      <c r="X47" s="272"/>
      <c r="Y47" s="272"/>
      <c r="Z47" s="272"/>
      <c r="AA47" s="272"/>
      <c r="AB47" s="272"/>
      <c r="AC47" s="272"/>
      <c r="AD47" s="272"/>
      <c r="AE47" s="272"/>
      <c r="AF47" s="272"/>
      <c r="AG47" s="272"/>
      <c r="AH47" s="272"/>
      <c r="AI47" s="272"/>
      <c r="AJ47" s="272"/>
      <c r="AK47" s="272"/>
      <c r="AL47" s="272"/>
      <c r="AM47" s="272"/>
      <c r="AN47" s="272"/>
      <c r="AO47" s="272"/>
      <c r="AP47" s="272"/>
      <c r="AQ47" s="272" t="s">
        <v>404</v>
      </c>
      <c r="AR47" s="272"/>
      <c r="AS47" s="272"/>
      <c r="AT47" s="272"/>
      <c r="AU47" s="272"/>
      <c r="AV47" s="272"/>
      <c r="AW47" s="272"/>
      <c r="AX47" s="272"/>
      <c r="AY47" s="272"/>
      <c r="AZ47" s="272"/>
      <c r="BA47" s="272"/>
      <c r="BB47" s="272"/>
    </row>
    <row r="48" spans="1:54" ht="56.25" customHeight="1">
      <c r="A48" s="2156"/>
      <c r="B48" s="2344"/>
      <c r="C48" s="2312" t="s">
        <v>910</v>
      </c>
      <c r="D48" s="2312"/>
      <c r="E48" s="2312" t="s">
        <v>911</v>
      </c>
      <c r="F48" s="2312"/>
      <c r="G48" s="2312" t="s">
        <v>912</v>
      </c>
      <c r="H48" s="2312"/>
      <c r="I48" s="2312" t="s">
        <v>913</v>
      </c>
      <c r="J48" s="2312"/>
      <c r="K48" s="2312" t="s">
        <v>914</v>
      </c>
      <c r="L48" s="2312"/>
      <c r="M48" s="731" t="s">
        <v>411</v>
      </c>
      <c r="N48" s="731" t="s">
        <v>3</v>
      </c>
      <c r="O48" s="731" t="s">
        <v>465</v>
      </c>
      <c r="P48" s="731" t="s">
        <v>3</v>
      </c>
      <c r="Q48" s="731" t="s">
        <v>480</v>
      </c>
      <c r="R48" s="732" t="s">
        <v>3</v>
      </c>
      <c r="S48" s="298"/>
      <c r="T48" s="298"/>
      <c r="U48" s="725"/>
      <c r="V48" s="272"/>
      <c r="W48" s="272"/>
      <c r="X48" s="272"/>
      <c r="Y48" s="272"/>
      <c r="Z48" s="272"/>
      <c r="AA48" s="272"/>
      <c r="AB48" s="272"/>
      <c r="AC48" s="272"/>
      <c r="AD48" s="272"/>
      <c r="AE48" s="272"/>
      <c r="AF48" s="272"/>
      <c r="AG48" s="272"/>
      <c r="AH48" s="272"/>
      <c r="AI48" s="272"/>
      <c r="AJ48" s="272"/>
      <c r="AK48" s="272"/>
      <c r="AL48" s="272"/>
      <c r="AM48" s="272"/>
      <c r="AN48" s="272"/>
      <c r="AO48" s="272"/>
      <c r="AP48" s="272"/>
      <c r="AQ48" s="272" t="s">
        <v>390</v>
      </c>
      <c r="AR48" s="272"/>
      <c r="AS48" s="272"/>
      <c r="AT48" s="272"/>
      <c r="AU48" s="272"/>
      <c r="AV48" s="272"/>
      <c r="AW48" s="272"/>
      <c r="AX48" s="272"/>
      <c r="AY48" s="272"/>
      <c r="AZ48" s="272"/>
      <c r="BA48" s="272"/>
      <c r="BB48" s="272"/>
    </row>
    <row r="49" spans="1:54" ht="42" customHeight="1">
      <c r="A49" s="2339" t="s">
        <v>85</v>
      </c>
      <c r="B49" s="2340"/>
      <c r="C49" s="2378"/>
      <c r="D49" s="2378"/>
      <c r="E49" s="2378"/>
      <c r="F49" s="2378"/>
      <c r="G49" s="2378"/>
      <c r="H49" s="2378"/>
      <c r="I49" s="2378"/>
      <c r="J49" s="2378"/>
      <c r="K49" s="2378"/>
      <c r="L49" s="2378"/>
      <c r="M49" s="663" t="str">
        <f>IF(C49="","",MAX(ABS(MAX(C49:L49)-AVERAGE(C49:L49))/AVERAGE(C49:L49), ABS(MIN(C49:L49)-AVERAGE(C49:L49))/AVERAGE(C49:L49)))</f>
        <v/>
      </c>
      <c r="N49" s="659" t="str">
        <f>IF(M49="","",IF(M49&lt;=15%,"Conforme","Non conforme"))</f>
        <v/>
      </c>
      <c r="O49" s="660" t="str">
        <f>IF(C49="","",MAX(ABS(MAX(C49:L49)-G49)/G49, ABS(MIN(C49:L49)-G49)/G49))</f>
        <v/>
      </c>
      <c r="P49" s="661" t="str">
        <f>IF(O49="","",IF(O49&lt;=15%,"Conforme","Non conforme"))</f>
        <v/>
      </c>
      <c r="Q49" s="660" t="str">
        <f>IF(C49="","",(2*(MAX(C49:L49)-MIN(C49:L49))/(MAX(C49:L49)+MIN(C49:L49))))</f>
        <v/>
      </c>
      <c r="R49" s="662" t="str">
        <f>IF(Q49="","",IF(Q49&lt;=30%,"Conforme","Non conforme"))</f>
        <v/>
      </c>
      <c r="S49" s="259"/>
      <c r="T49" s="299"/>
      <c r="U49" s="725"/>
      <c r="V49" s="272"/>
      <c r="W49" s="272"/>
      <c r="X49" s="272"/>
      <c r="Y49" s="272"/>
      <c r="Z49" s="272"/>
      <c r="AA49" s="272"/>
      <c r="AB49" s="272"/>
      <c r="AC49" s="272"/>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row>
    <row r="50" spans="1:54" ht="48.75" customHeight="1">
      <c r="A50" s="2339" t="s">
        <v>86</v>
      </c>
      <c r="B50" s="2340"/>
      <c r="C50" s="2378"/>
      <c r="D50" s="2378"/>
      <c r="E50" s="2378"/>
      <c r="F50" s="2378"/>
      <c r="G50" s="2378"/>
      <c r="H50" s="2378"/>
      <c r="I50" s="2378"/>
      <c r="J50" s="2378"/>
      <c r="K50" s="2378"/>
      <c r="L50" s="2378"/>
      <c r="M50" s="663" t="str">
        <f>IF(C50="","",MAX(ABS(MAX(C50:L50)-AVERAGE(C50:L50))/AVERAGE(C50:L50), ABS(MIN(C50:L50)-AVERAGE(C50:L50))/AVERAGE(C50:L50)))</f>
        <v/>
      </c>
      <c r="N50" s="659" t="str">
        <f>IF(M50="","",IF(M50&lt;=15%,"Conforme","Non conforme"))</f>
        <v/>
      </c>
      <c r="O50" s="660" t="str">
        <f>IF(C50="","",MAX(ABS(MAX(C50:L50)-G50)/G50, ABS(MIN(C50:L50)-G50)/G50))</f>
        <v/>
      </c>
      <c r="P50" s="661" t="str">
        <f>IF(O50="","",IF(O50&lt;=15%,"Conforme","Non conforme"))</f>
        <v/>
      </c>
      <c r="Q50" s="660" t="str">
        <f>IF(C50="","",(2*(MAX(C50:L50)-MIN(C50:L50))/(MAX(C50:L50)+MIN(C50:L50))))</f>
        <v/>
      </c>
      <c r="R50" s="662" t="str">
        <f>IF(Q50="","",IF(Q50&lt;=30%,"Conforme","Non conforme"))</f>
        <v/>
      </c>
      <c r="S50" s="259"/>
      <c r="T50" s="299"/>
      <c r="U50" s="725"/>
      <c r="V50" s="272"/>
      <c r="W50" s="272"/>
      <c r="X50" s="272"/>
      <c r="Y50" s="272"/>
      <c r="Z50" s="272"/>
      <c r="AA50" s="272"/>
      <c r="AB50" s="272"/>
      <c r="AC50" s="272"/>
      <c r="AD50" s="272"/>
      <c r="AE50" s="272"/>
      <c r="AF50" s="272"/>
      <c r="AG50" s="272"/>
      <c r="AH50" s="272"/>
      <c r="AI50" s="272"/>
      <c r="AJ50" s="272"/>
      <c r="AK50" s="272"/>
      <c r="AL50" s="272"/>
      <c r="AM50" s="272"/>
      <c r="AN50" s="272"/>
      <c r="AO50" s="272"/>
      <c r="AP50" s="272"/>
      <c r="AQ50" s="272"/>
      <c r="AR50" s="272"/>
      <c r="AS50" s="272"/>
      <c r="AT50" s="272"/>
      <c r="AU50" s="272"/>
      <c r="AV50" s="272"/>
      <c r="AW50" s="272"/>
      <c r="AX50" s="272"/>
      <c r="AY50" s="272"/>
      <c r="AZ50" s="272"/>
      <c r="BA50" s="272"/>
      <c r="BB50" s="272"/>
    </row>
    <row r="51" spans="1:54" ht="35.25" customHeight="1">
      <c r="A51" s="2339" t="s">
        <v>607</v>
      </c>
      <c r="B51" s="2340"/>
      <c r="C51" s="2379"/>
      <c r="D51" s="2379"/>
      <c r="E51" s="2379"/>
      <c r="F51" s="2379"/>
      <c r="G51" s="2379"/>
      <c r="H51" s="2379"/>
      <c r="I51" s="2379"/>
      <c r="J51" s="2379"/>
      <c r="K51" s="2379"/>
      <c r="L51" s="2379"/>
      <c r="M51" s="2379"/>
      <c r="N51" s="2379"/>
      <c r="O51" s="2379"/>
      <c r="P51" s="2379"/>
      <c r="Q51" s="2379"/>
      <c r="R51" s="2187"/>
      <c r="S51" s="300"/>
      <c r="T51" s="300"/>
      <c r="U51" s="300"/>
      <c r="V51" s="272"/>
      <c r="W51" s="272"/>
      <c r="X51" s="272"/>
      <c r="Y51" s="272"/>
      <c r="Z51" s="272"/>
      <c r="AA51" s="272"/>
      <c r="AB51" s="272"/>
      <c r="AC51" s="272"/>
      <c r="AD51" s="272"/>
      <c r="AE51" s="272"/>
      <c r="AF51" s="272"/>
      <c r="AG51" s="272"/>
      <c r="AH51" s="272"/>
      <c r="AI51" s="272"/>
      <c r="AJ51" s="272"/>
      <c r="AK51" s="272"/>
      <c r="AL51" s="272"/>
      <c r="AM51" s="272"/>
      <c r="AN51" s="272"/>
      <c r="AO51" s="272"/>
      <c r="AP51" s="272"/>
      <c r="AQ51" s="272"/>
      <c r="AR51" s="272"/>
      <c r="AS51" s="272"/>
      <c r="AT51" s="272"/>
      <c r="AU51" s="272"/>
      <c r="AV51" s="272"/>
      <c r="AW51" s="272"/>
      <c r="AX51" s="272"/>
      <c r="AY51" s="272"/>
      <c r="AZ51" s="272"/>
      <c r="BA51" s="272"/>
      <c r="BB51" s="272"/>
    </row>
    <row r="52" spans="1:54" ht="30.75" customHeight="1">
      <c r="A52" s="2339" t="s">
        <v>738</v>
      </c>
      <c r="B52" s="2340"/>
      <c r="C52" s="2126"/>
      <c r="D52" s="2127"/>
      <c r="E52" s="2127"/>
      <c r="F52" s="2127"/>
      <c r="G52" s="2127"/>
      <c r="H52" s="2127"/>
      <c r="I52" s="2127"/>
      <c r="J52" s="2127"/>
      <c r="K52" s="2127"/>
      <c r="L52" s="2127"/>
      <c r="M52" s="2127"/>
      <c r="N52" s="2127"/>
      <c r="O52" s="2127"/>
      <c r="P52" s="2127"/>
      <c r="Q52" s="2127"/>
      <c r="R52" s="2127"/>
      <c r="S52" s="300"/>
      <c r="T52" s="300"/>
      <c r="U52" s="300"/>
      <c r="V52" s="272"/>
      <c r="W52" s="272"/>
      <c r="X52" s="272"/>
      <c r="Y52" s="272"/>
      <c r="Z52" s="272"/>
      <c r="AA52" s="272"/>
      <c r="AB52" s="272"/>
      <c r="AC52" s="272"/>
      <c r="AD52" s="272"/>
      <c r="AE52" s="272"/>
      <c r="AF52" s="272"/>
      <c r="AG52" s="272"/>
      <c r="AH52" s="272"/>
      <c r="AI52" s="272"/>
      <c r="AJ52" s="272"/>
      <c r="AK52" s="272"/>
      <c r="AL52" s="272"/>
      <c r="AM52" s="272"/>
      <c r="AN52" s="272"/>
      <c r="AO52" s="272"/>
      <c r="AP52" s="272"/>
      <c r="AQ52" s="272"/>
      <c r="AR52" s="272"/>
      <c r="AS52" s="272"/>
      <c r="AT52" s="272"/>
      <c r="AU52" s="272"/>
      <c r="AV52" s="272"/>
      <c r="AW52" s="272"/>
      <c r="AX52" s="272"/>
      <c r="AY52" s="272"/>
      <c r="AZ52" s="272"/>
      <c r="BA52" s="272"/>
      <c r="BB52" s="272"/>
    </row>
    <row r="53" spans="1:54" ht="32.25" customHeight="1">
      <c r="A53" s="261"/>
      <c r="B53" s="262"/>
      <c r="C53" s="260"/>
      <c r="D53" s="260"/>
      <c r="E53" s="260"/>
      <c r="F53" s="260"/>
      <c r="G53" s="260"/>
      <c r="H53" s="260"/>
      <c r="I53" s="260"/>
      <c r="J53" s="260"/>
      <c r="K53" s="260"/>
      <c r="L53" s="260"/>
      <c r="M53" s="258"/>
      <c r="N53" s="258"/>
      <c r="O53" s="258"/>
      <c r="P53" s="257"/>
      <c r="Q53" s="259"/>
      <c r="R53" s="257"/>
      <c r="S53" s="257"/>
      <c r="T53" s="259"/>
      <c r="U53" s="257"/>
      <c r="V53" s="272"/>
      <c r="W53" s="272"/>
      <c r="X53" s="272"/>
      <c r="Y53" s="27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row>
    <row r="54" spans="1:54" ht="37.5" customHeight="1">
      <c r="A54" s="2371"/>
      <c r="B54" s="2372"/>
      <c r="C54" s="2156" t="s">
        <v>412</v>
      </c>
      <c r="D54" s="2156"/>
      <c r="E54" s="2156"/>
      <c r="F54" s="2156"/>
      <c r="G54" s="2156"/>
      <c r="H54" s="2156"/>
      <c r="I54" s="2156"/>
      <c r="J54" s="2156"/>
      <c r="K54" s="2156"/>
      <c r="L54" s="2156"/>
      <c r="M54" s="2156"/>
      <c r="N54" s="2156"/>
      <c r="O54" s="2156"/>
      <c r="P54" s="2156"/>
      <c r="Q54" s="2156"/>
      <c r="R54" s="2156"/>
      <c r="S54" s="725"/>
      <c r="T54" s="725"/>
      <c r="U54" s="725"/>
      <c r="V54" s="272"/>
      <c r="W54" s="272"/>
      <c r="X54" s="272"/>
      <c r="Y54" s="272"/>
      <c r="Z54" s="272"/>
      <c r="AA54" s="272"/>
      <c r="AB54" s="272"/>
      <c r="AC54" s="272"/>
      <c r="AD54" s="272"/>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272"/>
    </row>
    <row r="55" spans="1:54" ht="37.5" customHeight="1">
      <c r="A55" s="2371"/>
      <c r="B55" s="2372"/>
      <c r="C55" s="2373" t="s">
        <v>97</v>
      </c>
      <c r="D55" s="2373"/>
      <c r="E55" s="2118"/>
      <c r="F55" s="2118"/>
      <c r="G55" s="2118"/>
      <c r="H55" s="2118"/>
      <c r="I55" s="2118"/>
      <c r="J55" s="2118"/>
      <c r="K55" s="2118"/>
      <c r="L55" s="2118"/>
      <c r="M55" s="2373" t="s">
        <v>3</v>
      </c>
      <c r="N55" s="2373"/>
      <c r="O55" s="2373"/>
      <c r="P55" s="2373"/>
      <c r="Q55" s="2373"/>
      <c r="R55" s="2373"/>
      <c r="S55" s="297"/>
      <c r="T55" s="297"/>
      <c r="U55" s="297"/>
      <c r="V55" s="272"/>
      <c r="W55" s="272"/>
      <c r="X55" s="272"/>
      <c r="Y55" s="272"/>
      <c r="Z55" s="272"/>
      <c r="AA55" s="272"/>
      <c r="AB55" s="272"/>
      <c r="AC55" s="272"/>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row>
    <row r="56" spans="1:54" s="8" customFormat="1" ht="51" customHeight="1">
      <c r="A56" s="2156" t="s">
        <v>98</v>
      </c>
      <c r="B56" s="2344"/>
      <c r="C56" s="2013" t="s">
        <v>295</v>
      </c>
      <c r="D56" s="2013"/>
      <c r="E56" s="2071"/>
      <c r="F56" s="2071"/>
      <c r="G56" s="2071"/>
      <c r="H56" s="2071"/>
      <c r="I56" s="2071"/>
      <c r="J56" s="2071"/>
      <c r="K56" s="2071"/>
      <c r="L56" s="2071"/>
      <c r="M56" s="2013" t="s">
        <v>909</v>
      </c>
      <c r="N56" s="2013"/>
      <c r="O56" s="2013" t="s">
        <v>988</v>
      </c>
      <c r="P56" s="2013"/>
      <c r="Q56" s="2013" t="s">
        <v>479</v>
      </c>
      <c r="R56" s="2013"/>
      <c r="S56" s="644" t="s">
        <v>478</v>
      </c>
      <c r="T56" s="302"/>
      <c r="U56" s="302"/>
      <c r="V56" s="272"/>
      <c r="W56" s="272"/>
      <c r="X56" s="272"/>
      <c r="Y56" s="272"/>
      <c r="Z56" s="272"/>
      <c r="AA56" s="272"/>
      <c r="AB56" s="272"/>
      <c r="AC56" s="272"/>
      <c r="AD56" s="272"/>
      <c r="AE56" s="272"/>
      <c r="AF56" s="272"/>
      <c r="AG56" s="272"/>
      <c r="AH56" s="272"/>
      <c r="AI56" s="272"/>
      <c r="AJ56" s="272"/>
      <c r="AK56" s="272"/>
      <c r="AL56" s="272"/>
      <c r="AM56" s="272"/>
      <c r="AN56" s="272"/>
      <c r="AO56" s="272"/>
      <c r="AP56" s="272"/>
      <c r="AQ56" s="272"/>
      <c r="AR56" s="272"/>
      <c r="AS56" s="272"/>
      <c r="AT56" s="272"/>
      <c r="AU56" s="272"/>
      <c r="AV56" s="272"/>
      <c r="AW56" s="272"/>
      <c r="AX56" s="272"/>
      <c r="AY56" s="272"/>
      <c r="AZ56" s="272"/>
      <c r="BA56" s="272"/>
      <c r="BB56" s="272"/>
    </row>
    <row r="57" spans="1:54" ht="39" customHeight="1">
      <c r="A57" s="2156"/>
      <c r="B57" s="2344"/>
      <c r="C57" s="2312" t="s">
        <v>910</v>
      </c>
      <c r="D57" s="2312"/>
      <c r="E57" s="2312" t="s">
        <v>911</v>
      </c>
      <c r="F57" s="2312"/>
      <c r="G57" s="2312" t="s">
        <v>912</v>
      </c>
      <c r="H57" s="2312"/>
      <c r="I57" s="2312" t="s">
        <v>913</v>
      </c>
      <c r="J57" s="2312"/>
      <c r="K57" s="2312" t="s">
        <v>914</v>
      </c>
      <c r="L57" s="2312"/>
      <c r="M57" s="731" t="s">
        <v>411</v>
      </c>
      <c r="N57" s="731" t="s">
        <v>3</v>
      </c>
      <c r="O57" s="731" t="s">
        <v>465</v>
      </c>
      <c r="P57" s="731" t="s">
        <v>3</v>
      </c>
      <c r="Q57" s="731" t="s">
        <v>480</v>
      </c>
      <c r="R57" s="732" t="s">
        <v>3</v>
      </c>
      <c r="S57" s="298"/>
      <c r="T57" s="302"/>
      <c r="U57" s="302"/>
      <c r="V57" s="272"/>
      <c r="W57" s="272"/>
      <c r="X57" s="272"/>
      <c r="Y57" s="272"/>
      <c r="Z57" s="272"/>
      <c r="AA57" s="272"/>
      <c r="AB57" s="272"/>
      <c r="AC57" s="272"/>
      <c r="AD57" s="272"/>
      <c r="AE57" s="272"/>
      <c r="AF57" s="272"/>
      <c r="AG57" s="272"/>
      <c r="AH57" s="272"/>
      <c r="AI57" s="272"/>
      <c r="AJ57" s="272"/>
      <c r="AK57" s="272"/>
      <c r="AL57" s="272"/>
      <c r="AM57" s="272"/>
      <c r="AN57" s="272"/>
      <c r="AO57" s="272"/>
      <c r="AP57" s="272"/>
      <c r="AQ57" s="272"/>
      <c r="AR57" s="272"/>
      <c r="AS57" s="272"/>
      <c r="AT57" s="272"/>
      <c r="AU57" s="272"/>
      <c r="AV57" s="272"/>
      <c r="AW57" s="272"/>
      <c r="AX57" s="272"/>
      <c r="AY57" s="272"/>
      <c r="AZ57" s="272"/>
      <c r="BA57" s="272"/>
      <c r="BB57" s="272"/>
    </row>
    <row r="58" spans="1:54" ht="40.5" customHeight="1">
      <c r="A58" s="2339" t="s">
        <v>85</v>
      </c>
      <c r="B58" s="2340"/>
      <c r="C58" s="2380"/>
      <c r="D58" s="2381"/>
      <c r="E58" s="2380"/>
      <c r="F58" s="2381"/>
      <c r="G58" s="2380"/>
      <c r="H58" s="2381"/>
      <c r="I58" s="2380"/>
      <c r="J58" s="2381"/>
      <c r="K58" s="2380"/>
      <c r="L58" s="2381"/>
      <c r="M58" s="660" t="str">
        <f>IF(C58="","",MAX(ABS(MAX(C58:L58)-AVERAGE(C58:L58))/AVERAGE(C58:L58), ABS(MIN(C58:L58)-AVERAGE(C58:L58))/AVERAGE(C58:L58)))</f>
        <v/>
      </c>
      <c r="N58" s="659" t="str">
        <f>IF(M58="","",IF(M58&lt;=15%,"Conforme","Non conforme"))</f>
        <v/>
      </c>
      <c r="O58" s="660" t="str">
        <f>IF(C58="","",MAX(ABS(MAX(C58:L58)-G58)/G58, ABS(MIN(C58:L58)-G58)/G58))</f>
        <v/>
      </c>
      <c r="P58" s="661" t="str">
        <f>IF(O58="","",IF(O58&lt;=15%,"Conforme","Non conforme"))</f>
        <v/>
      </c>
      <c r="Q58" s="660" t="str">
        <f>IF(C58="","",(2*(MAX(C58:L58)-MIN(C58:L58))/(MAX(C58:L58)+MIN(C58:L58))))</f>
        <v/>
      </c>
      <c r="R58" s="662" t="str">
        <f>IF(Q58="","",IF(Q58&lt;=30%,"Conforme","Non conforme"))</f>
        <v/>
      </c>
      <c r="S58" s="259"/>
      <c r="T58" s="303"/>
      <c r="U58" s="303"/>
      <c r="V58" s="272"/>
      <c r="W58" s="272"/>
      <c r="X58" s="272"/>
      <c r="Y58" s="272"/>
      <c r="Z58" s="272"/>
      <c r="AA58" s="272"/>
      <c r="AB58" s="272"/>
      <c r="AC58" s="272"/>
      <c r="AD58" s="272"/>
      <c r="AE58" s="272"/>
      <c r="AF58" s="272"/>
      <c r="AG58" s="272"/>
      <c r="AH58" s="272"/>
      <c r="AI58" s="272"/>
      <c r="AJ58" s="272"/>
      <c r="AK58" s="272"/>
      <c r="AL58" s="272"/>
      <c r="AM58" s="272"/>
      <c r="AN58" s="272"/>
      <c r="AO58" s="272"/>
      <c r="AP58" s="272"/>
      <c r="AQ58" s="272"/>
      <c r="AR58" s="272"/>
      <c r="AS58" s="272"/>
      <c r="AT58" s="272"/>
      <c r="AU58" s="272"/>
      <c r="AV58" s="272"/>
      <c r="AW58" s="272"/>
      <c r="AX58" s="272"/>
      <c r="AY58" s="272"/>
      <c r="AZ58" s="272"/>
      <c r="BA58" s="272"/>
      <c r="BB58" s="272"/>
    </row>
    <row r="59" spans="1:54" ht="48" customHeight="1">
      <c r="A59" s="2339" t="s">
        <v>86</v>
      </c>
      <c r="B59" s="2340"/>
      <c r="C59" s="2380"/>
      <c r="D59" s="2381"/>
      <c r="E59" s="2380"/>
      <c r="F59" s="2381"/>
      <c r="G59" s="2380"/>
      <c r="H59" s="2381"/>
      <c r="I59" s="2380"/>
      <c r="J59" s="2381"/>
      <c r="K59" s="2380"/>
      <c r="L59" s="2381"/>
      <c r="M59" s="660" t="str">
        <f>IF(C59="","",MAX(ABS(MAX(C59:L59)-AVERAGE(C59:L59))/AVERAGE(C59:L59), ABS(MIN(C59:L59)-AVERAGE(C59:L59))/AVERAGE(C59:L59)))</f>
        <v/>
      </c>
      <c r="N59" s="659" t="str">
        <f>IF(M59="","",IF(M59&lt;=15%,"Conforme","Non conforme"))</f>
        <v/>
      </c>
      <c r="O59" s="660" t="str">
        <f>IF(C59="","",MAX(ABS(MAX(C59:L59)-G59)/G59, ABS(MIN(C59:L59)-G59)/G59))</f>
        <v/>
      </c>
      <c r="P59" s="661" t="str">
        <f>IF(O59="","",IF(O59&lt;=15%,"Conforme","Non conforme"))</f>
        <v/>
      </c>
      <c r="Q59" s="660" t="str">
        <f>IF(C59="","",(2*(MAX(C59:L59)-MIN(C59:L59))/(MAX(C59:L59)+MIN(C59:L59))))</f>
        <v/>
      </c>
      <c r="R59" s="662" t="str">
        <f>IF(Q59="","",IF(Q59&lt;=30%,"Conforme","Non conforme"))</f>
        <v/>
      </c>
      <c r="S59" s="259"/>
      <c r="T59" s="303"/>
      <c r="U59" s="303"/>
      <c r="V59" s="272"/>
      <c r="W59" s="272"/>
      <c r="X59" s="272"/>
      <c r="Y59" s="272"/>
      <c r="Z59" s="272"/>
      <c r="AA59" s="272"/>
      <c r="AB59" s="272"/>
      <c r="AC59" s="272"/>
      <c r="AD59" s="272"/>
      <c r="AE59" s="272"/>
      <c r="AF59" s="272"/>
      <c r="AG59" s="272"/>
      <c r="AH59" s="272"/>
      <c r="AI59" s="272"/>
      <c r="AJ59" s="272"/>
      <c r="AK59" s="272"/>
      <c r="AL59" s="272"/>
      <c r="AM59" s="272"/>
      <c r="AN59" s="272"/>
      <c r="AO59" s="272"/>
      <c r="AP59" s="272"/>
      <c r="AQ59" s="272"/>
      <c r="AR59" s="272"/>
      <c r="AS59" s="272"/>
      <c r="AT59" s="272"/>
      <c r="AU59" s="272"/>
      <c r="AV59" s="272"/>
      <c r="AW59" s="272"/>
      <c r="AX59" s="272"/>
      <c r="AY59" s="272"/>
      <c r="AZ59" s="272"/>
      <c r="BA59" s="272"/>
      <c r="BB59" s="272"/>
    </row>
    <row r="60" spans="1:54" ht="53.25" customHeight="1">
      <c r="A60" s="2339" t="s">
        <v>607</v>
      </c>
      <c r="B60" s="2340"/>
      <c r="C60" s="2379"/>
      <c r="D60" s="2379"/>
      <c r="E60" s="2379"/>
      <c r="F60" s="2379"/>
      <c r="G60" s="2379"/>
      <c r="H60" s="2379"/>
      <c r="I60" s="2379"/>
      <c r="J60" s="2379"/>
      <c r="K60" s="2379"/>
      <c r="L60" s="2379"/>
      <c r="M60" s="2379"/>
      <c r="N60" s="2379"/>
      <c r="O60" s="2379"/>
      <c r="P60" s="2379"/>
      <c r="Q60" s="2379"/>
      <c r="R60" s="2187"/>
      <c r="S60" s="300"/>
      <c r="T60" s="300"/>
      <c r="U60" s="300"/>
      <c r="V60" s="272"/>
      <c r="W60" s="272"/>
      <c r="X60" s="272"/>
      <c r="Y60" s="272"/>
      <c r="Z60" s="272"/>
      <c r="AA60" s="272"/>
      <c r="AB60" s="272"/>
      <c r="AC60" s="272"/>
      <c r="AD60" s="272"/>
      <c r="AE60" s="272"/>
      <c r="AF60" s="272"/>
      <c r="AG60" s="272"/>
      <c r="AH60" s="272"/>
      <c r="AI60" s="272"/>
      <c r="AJ60" s="272"/>
      <c r="AK60" s="272"/>
      <c r="AL60" s="272"/>
      <c r="AM60" s="272"/>
      <c r="AN60" s="272"/>
      <c r="AO60" s="272"/>
      <c r="AP60" s="272"/>
      <c r="AQ60" s="272"/>
      <c r="AR60" s="272"/>
      <c r="AS60" s="272"/>
      <c r="AT60" s="272"/>
      <c r="AU60" s="272"/>
      <c r="AV60" s="272"/>
      <c r="AW60" s="272"/>
      <c r="AX60" s="272"/>
      <c r="AY60" s="272"/>
      <c r="AZ60" s="272"/>
      <c r="BA60" s="272"/>
      <c r="BB60" s="272"/>
    </row>
    <row r="61" spans="1:54" ht="30" customHeight="1">
      <c r="A61" s="2339" t="s">
        <v>71</v>
      </c>
      <c r="B61" s="2340"/>
      <c r="C61" s="2126"/>
      <c r="D61" s="2127"/>
      <c r="E61" s="2127"/>
      <c r="F61" s="2127"/>
      <c r="G61" s="2127"/>
      <c r="H61" s="2127"/>
      <c r="I61" s="2127"/>
      <c r="J61" s="2127"/>
      <c r="K61" s="2127"/>
      <c r="L61" s="2127"/>
      <c r="M61" s="2127"/>
      <c r="N61" s="2127"/>
      <c r="O61" s="2127"/>
      <c r="P61" s="2127"/>
      <c r="Q61" s="2127"/>
      <c r="R61" s="2127"/>
      <c r="S61" s="2382"/>
      <c r="T61" s="2382"/>
      <c r="U61" s="2382"/>
      <c r="V61" s="272"/>
      <c r="W61" s="272"/>
      <c r="X61" s="272"/>
      <c r="Y61" s="272"/>
      <c r="Z61" s="272"/>
      <c r="AA61" s="272"/>
      <c r="AB61" s="272"/>
      <c r="AC61" s="272"/>
      <c r="AD61" s="272"/>
      <c r="AE61" s="272"/>
      <c r="AF61" s="272"/>
      <c r="AG61" s="272"/>
      <c r="AH61" s="272"/>
      <c r="AI61" s="272"/>
      <c r="AJ61" s="272"/>
      <c r="AK61" s="272"/>
      <c r="AL61" s="272"/>
      <c r="AM61" s="272"/>
      <c r="AN61" s="272"/>
      <c r="AO61" s="272"/>
      <c r="AP61" s="272"/>
      <c r="AQ61" s="272"/>
      <c r="AR61" s="272"/>
      <c r="AS61" s="272"/>
      <c r="AT61" s="272"/>
      <c r="AU61" s="272"/>
      <c r="AV61" s="272"/>
      <c r="AW61" s="272"/>
      <c r="AX61" s="272"/>
      <c r="AY61" s="272"/>
      <c r="AZ61" s="272"/>
      <c r="BA61" s="272"/>
      <c r="BB61" s="272"/>
    </row>
    <row r="62" spans="1:54" ht="30" customHeight="1">
      <c r="A62" s="254"/>
      <c r="B62" s="254"/>
      <c r="C62" s="254"/>
      <c r="D62" s="254"/>
      <c r="V62" s="272"/>
      <c r="W62" s="272"/>
      <c r="X62" s="272"/>
      <c r="Y62" s="272"/>
      <c r="Z62" s="272"/>
      <c r="AA62" s="272"/>
      <c r="AB62" s="272"/>
      <c r="AC62" s="272"/>
      <c r="AD62" s="272"/>
      <c r="AE62" s="272"/>
      <c r="AF62" s="272"/>
      <c r="AG62" s="272"/>
      <c r="AH62" s="272"/>
      <c r="AI62" s="272"/>
      <c r="AJ62" s="272"/>
      <c r="AK62" s="272"/>
      <c r="AL62" s="272"/>
      <c r="AM62" s="272"/>
      <c r="AN62" s="272"/>
      <c r="AO62" s="272"/>
      <c r="AP62" s="272"/>
      <c r="AQ62" s="272"/>
      <c r="AR62" s="272"/>
      <c r="AS62" s="272"/>
      <c r="AT62" s="272"/>
      <c r="AU62" s="272"/>
      <c r="AV62" s="272"/>
      <c r="AW62" s="272"/>
      <c r="AX62" s="272"/>
      <c r="AY62" s="272"/>
      <c r="AZ62" s="272"/>
      <c r="BA62" s="272"/>
      <c r="BB62" s="272"/>
    </row>
    <row r="63" spans="1:54" ht="37.5" customHeight="1">
      <c r="A63" s="2383" t="s">
        <v>915</v>
      </c>
      <c r="B63" s="2383"/>
      <c r="C63" s="2383"/>
      <c r="D63" s="2383"/>
      <c r="E63" s="2384"/>
      <c r="F63" s="493"/>
      <c r="G63" s="268"/>
      <c r="H63" s="265"/>
      <c r="I63" s="268"/>
      <c r="J63" s="265"/>
      <c r="K63" s="264"/>
      <c r="L63" s="266"/>
      <c r="M63" s="266"/>
      <c r="N63" s="266"/>
      <c r="O63" s="266"/>
      <c r="P63" s="266"/>
      <c r="Q63" s="266"/>
      <c r="V63" s="272"/>
      <c r="W63" s="272"/>
      <c r="X63" s="272"/>
      <c r="Y63" s="272"/>
      <c r="Z63" s="272"/>
      <c r="AA63" s="272"/>
      <c r="AB63" s="272"/>
      <c r="AC63" s="272"/>
      <c r="AD63" s="272"/>
      <c r="AE63" s="272"/>
      <c r="AF63" s="272"/>
      <c r="AG63" s="272"/>
      <c r="AH63" s="272"/>
      <c r="AI63" s="272"/>
      <c r="AJ63" s="272"/>
      <c r="AK63" s="272"/>
      <c r="AL63" s="272"/>
      <c r="AM63" s="272"/>
      <c r="AN63" s="272"/>
      <c r="AO63" s="272"/>
      <c r="AP63" s="272"/>
      <c r="AQ63" s="272"/>
      <c r="AR63" s="272"/>
      <c r="AS63" s="272"/>
      <c r="AT63" s="272"/>
      <c r="AU63" s="272"/>
      <c r="AV63" s="272"/>
      <c r="AW63" s="272"/>
      <c r="AX63" s="272"/>
      <c r="AY63" s="272"/>
      <c r="AZ63" s="272"/>
      <c r="BA63" s="272"/>
      <c r="BB63" s="272"/>
    </row>
    <row r="64" spans="1:54" ht="37.5" customHeight="1">
      <c r="A64" s="2385" t="s">
        <v>1054</v>
      </c>
      <c r="B64" s="1800"/>
      <c r="C64" s="1800"/>
      <c r="D64" s="1800"/>
      <c r="E64" s="1800"/>
      <c r="F64" s="1800"/>
      <c r="G64" s="1800"/>
      <c r="H64" s="1800"/>
      <c r="I64" s="1800"/>
      <c r="J64" s="1800"/>
      <c r="K64" s="1800"/>
      <c r="L64" s="1800"/>
      <c r="M64" s="1800"/>
      <c r="N64" s="1800"/>
      <c r="O64" s="1800"/>
      <c r="P64" s="1800"/>
      <c r="Q64" s="220"/>
      <c r="V64" s="272"/>
      <c r="W64" s="272"/>
      <c r="X64" s="272"/>
      <c r="Y64" s="272"/>
      <c r="Z64" s="272"/>
      <c r="AA64" s="272"/>
      <c r="AB64" s="272"/>
      <c r="AC64" s="272"/>
      <c r="AD64" s="272"/>
      <c r="AE64" s="272"/>
      <c r="AF64" s="272"/>
      <c r="AG64" s="272"/>
      <c r="AH64" s="272"/>
      <c r="AI64" s="272"/>
      <c r="AJ64" s="272"/>
      <c r="AK64" s="272"/>
      <c r="AL64" s="272"/>
      <c r="AM64" s="272"/>
      <c r="AN64" s="272"/>
      <c r="AO64" s="272"/>
      <c r="AP64" s="272"/>
      <c r="AQ64" s="272"/>
      <c r="AR64" s="272"/>
      <c r="AS64" s="272"/>
      <c r="AT64" s="272"/>
      <c r="AU64" s="272"/>
      <c r="AV64" s="272"/>
      <c r="AW64" s="272"/>
      <c r="AX64" s="272"/>
      <c r="AY64" s="272"/>
      <c r="AZ64" s="272"/>
      <c r="BA64" s="272"/>
      <c r="BB64" s="272"/>
    </row>
    <row r="65" spans="1:54" ht="34.5" customHeight="1">
      <c r="A65" s="2111"/>
      <c r="B65" s="2111"/>
      <c r="C65" s="2111"/>
      <c r="D65" s="2386"/>
      <c r="E65" s="2387" t="s">
        <v>102</v>
      </c>
      <c r="F65" s="2142"/>
      <c r="G65" s="2142"/>
      <c r="H65" s="2142"/>
      <c r="I65" s="2142"/>
      <c r="J65" s="2142"/>
      <c r="K65" s="2387" t="s">
        <v>94</v>
      </c>
      <c r="L65" s="2142"/>
      <c r="M65" s="2142"/>
      <c r="N65" s="2142"/>
      <c r="O65" s="2142"/>
      <c r="P65" s="2388"/>
      <c r="Q65" s="726"/>
      <c r="V65" s="272"/>
      <c r="W65" s="272"/>
      <c r="X65" s="272"/>
      <c r="Y65" s="272"/>
      <c r="Z65" s="272"/>
      <c r="AA65" s="272"/>
      <c r="AB65" s="272"/>
      <c r="AC65" s="272"/>
      <c r="AD65" s="272"/>
      <c r="AE65" s="272"/>
      <c r="AF65" s="272"/>
      <c r="AG65" s="272"/>
      <c r="AH65" s="272"/>
      <c r="AI65" s="272"/>
      <c r="AJ65" s="272"/>
      <c r="AK65" s="272"/>
      <c r="AL65" s="272"/>
      <c r="AM65" s="272"/>
      <c r="AN65" s="272"/>
      <c r="AO65" s="272"/>
      <c r="AP65" s="272"/>
      <c r="AQ65" s="272"/>
      <c r="AR65" s="272"/>
      <c r="AS65" s="272"/>
      <c r="AT65" s="272"/>
      <c r="AU65" s="272"/>
      <c r="AV65" s="272"/>
      <c r="AW65" s="272"/>
      <c r="AX65" s="272"/>
      <c r="AY65" s="272"/>
      <c r="AZ65" s="272"/>
      <c r="BA65" s="272"/>
      <c r="BB65" s="272"/>
    </row>
    <row r="66" spans="1:54" ht="53.25" customHeight="1">
      <c r="A66" s="2389" t="s">
        <v>103</v>
      </c>
      <c r="B66" s="2389"/>
      <c r="C66" s="2389" t="s">
        <v>104</v>
      </c>
      <c r="D66" s="2390"/>
      <c r="E66" s="2391" t="s">
        <v>419</v>
      </c>
      <c r="F66" s="2392"/>
      <c r="G66" s="2391" t="s">
        <v>916</v>
      </c>
      <c r="H66" s="2391"/>
      <c r="I66" s="2391" t="s">
        <v>1052</v>
      </c>
      <c r="J66" s="2391"/>
      <c r="K66" s="2391" t="s">
        <v>419</v>
      </c>
      <c r="L66" s="2392"/>
      <c r="M66" s="2391" t="s">
        <v>917</v>
      </c>
      <c r="N66" s="2391"/>
      <c r="O66" s="2391" t="s">
        <v>1053</v>
      </c>
      <c r="P66" s="2393"/>
      <c r="Q66" s="221"/>
      <c r="V66" s="272"/>
      <c r="W66" s="272"/>
      <c r="X66" s="272"/>
      <c r="Y66" s="272"/>
      <c r="Z66" s="272"/>
      <c r="AA66" s="272"/>
      <c r="AB66" s="272"/>
      <c r="AC66" s="272"/>
      <c r="AD66" s="272"/>
      <c r="AE66" s="272"/>
      <c r="AF66" s="272"/>
      <c r="AG66" s="272"/>
      <c r="AH66" s="272"/>
      <c r="AI66" s="272"/>
      <c r="AJ66" s="272"/>
      <c r="AK66" s="272"/>
      <c r="AL66" s="272"/>
      <c r="AM66" s="272"/>
      <c r="AN66" s="272"/>
      <c r="AO66" s="272"/>
      <c r="AP66" s="272"/>
      <c r="AQ66" s="272"/>
      <c r="AR66" s="272"/>
      <c r="AS66" s="272"/>
      <c r="AT66" s="272"/>
      <c r="AU66" s="272"/>
      <c r="AV66" s="272"/>
      <c r="AW66" s="272"/>
      <c r="AX66" s="272"/>
      <c r="AY66" s="272"/>
      <c r="AZ66" s="272"/>
      <c r="BA66" s="272"/>
      <c r="BB66" s="272"/>
    </row>
    <row r="67" spans="1:54" s="311" customFormat="1" ht="31.5" customHeight="1">
      <c r="A67" s="2389">
        <v>1</v>
      </c>
      <c r="B67" s="2389"/>
      <c r="C67" s="2389">
        <v>0</v>
      </c>
      <c r="D67" s="2390"/>
      <c r="E67" s="2378"/>
      <c r="F67" s="2378"/>
      <c r="G67" s="2396"/>
      <c r="H67" s="2397"/>
      <c r="I67" s="2396"/>
      <c r="J67" s="2397"/>
      <c r="K67" s="2378"/>
      <c r="L67" s="2378"/>
      <c r="M67" s="2396"/>
      <c r="N67" s="2397"/>
      <c r="O67" s="2396"/>
      <c r="P67" s="2398"/>
      <c r="Q67" s="221"/>
      <c r="R67" s="6"/>
      <c r="S67" s="6"/>
      <c r="T67" s="6"/>
      <c r="U67" s="6"/>
      <c r="V67" s="272"/>
      <c r="W67" s="272"/>
      <c r="X67" s="272"/>
      <c r="Y67" s="272"/>
      <c r="Z67" s="272"/>
      <c r="AA67" s="272"/>
      <c r="AB67" s="272"/>
      <c r="AC67" s="272"/>
      <c r="AD67" s="272"/>
      <c r="AE67" s="272"/>
      <c r="AF67" s="272"/>
      <c r="AG67" s="272"/>
      <c r="AH67" s="272"/>
      <c r="AI67" s="272"/>
      <c r="AJ67" s="272"/>
      <c r="AK67" s="272"/>
      <c r="AL67" s="272"/>
      <c r="AM67" s="272"/>
      <c r="AN67" s="272"/>
      <c r="AO67" s="272"/>
      <c r="AP67" s="272"/>
      <c r="AQ67" s="272"/>
      <c r="AR67" s="272"/>
      <c r="AS67" s="272"/>
      <c r="AT67" s="272"/>
      <c r="AU67" s="272"/>
      <c r="AV67" s="272"/>
      <c r="AW67" s="272"/>
      <c r="AX67" s="272"/>
      <c r="AY67" s="272"/>
      <c r="AZ67" s="272"/>
      <c r="BA67" s="272"/>
      <c r="BB67" s="272"/>
    </row>
    <row r="68" spans="1:54" s="311" customFormat="1" ht="18.75" customHeight="1">
      <c r="A68" s="2389">
        <f t="shared" ref="A68:A84" si="0">A67+1</f>
        <v>2</v>
      </c>
      <c r="B68" s="2389"/>
      <c r="C68" s="2389">
        <f t="shared" ref="C68:C84" si="1">C67+240</f>
        <v>240</v>
      </c>
      <c r="D68" s="2390"/>
      <c r="E68" s="2378"/>
      <c r="F68" s="2378"/>
      <c r="G68" s="2401" t="str">
        <f>IF($E$84="","",(ABS($E98-J98)/$E98))</f>
        <v/>
      </c>
      <c r="H68" s="2402"/>
      <c r="I68" s="2403" t="str">
        <f>IF($E$84="","",IF(G68&gt;$F$96,"non","oui"))</f>
        <v/>
      </c>
      <c r="J68" s="1185"/>
      <c r="K68" s="2378"/>
      <c r="L68" s="2378"/>
      <c r="M68" s="2401" t="str">
        <f t="shared" ref="M68:M84" si="2">IF($K$84="","",(ABS($E98-M98)/$E98))</f>
        <v/>
      </c>
      <c r="N68" s="2402"/>
      <c r="O68" s="2404" t="str">
        <f>IF($K$84="","",IF(M68&gt;$F$96,"non","oui"))</f>
        <v/>
      </c>
      <c r="P68" s="2405"/>
      <c r="Q68" s="222"/>
      <c r="R68" s="6"/>
      <c r="S68" s="6"/>
      <c r="T68" s="6"/>
      <c r="U68" s="6"/>
      <c r="V68" s="272"/>
      <c r="W68" s="272"/>
      <c r="X68" s="272"/>
      <c r="Y68" s="272"/>
      <c r="Z68" s="272"/>
      <c r="AA68" s="272"/>
      <c r="AB68" s="272"/>
      <c r="AC68" s="272"/>
      <c r="AD68" s="272"/>
      <c r="AE68" s="272"/>
      <c r="AF68" s="272"/>
      <c r="AG68" s="272"/>
      <c r="AH68" s="272"/>
      <c r="AI68" s="272"/>
      <c r="AJ68" s="272"/>
      <c r="AK68" s="272"/>
      <c r="AL68" s="272"/>
      <c r="AM68" s="272"/>
      <c r="AN68" s="272"/>
      <c r="AO68" s="272"/>
      <c r="AP68" s="272"/>
      <c r="AQ68" s="272"/>
      <c r="AR68" s="272"/>
      <c r="AS68" s="272"/>
      <c r="AT68" s="272"/>
      <c r="AU68" s="272"/>
      <c r="AV68" s="272"/>
      <c r="AW68" s="272"/>
      <c r="AX68" s="272"/>
      <c r="AY68" s="272"/>
      <c r="AZ68" s="272"/>
      <c r="BA68" s="272"/>
      <c r="BB68" s="272"/>
    </row>
    <row r="69" spans="1:54" s="311" customFormat="1" ht="18.75" customHeight="1">
      <c r="A69" s="2389">
        <f t="shared" si="0"/>
        <v>3</v>
      </c>
      <c r="B69" s="2389"/>
      <c r="C69" s="2389">
        <f t="shared" si="1"/>
        <v>480</v>
      </c>
      <c r="D69" s="2390"/>
      <c r="E69" s="2378"/>
      <c r="F69" s="2378"/>
      <c r="G69" s="2401" t="str">
        <f t="shared" ref="G69:G84" si="3">IF($E$84="","",(ABS($E99-J99)/$E99))</f>
        <v/>
      </c>
      <c r="H69" s="2402"/>
      <c r="I69" s="2403" t="str">
        <f t="shared" ref="I69:I84" si="4">IF($E$84="","",IF(G69&gt;$F$96,"non","oui"))</f>
        <v/>
      </c>
      <c r="J69" s="1185"/>
      <c r="K69" s="2378"/>
      <c r="L69" s="2378"/>
      <c r="M69" s="2401" t="str">
        <f t="shared" si="2"/>
        <v/>
      </c>
      <c r="N69" s="2402"/>
      <c r="O69" s="2404" t="str">
        <f t="shared" ref="O69:O84" si="5">IF($K$84="","",IF(M69&gt;$F$96,"non","oui"))</f>
        <v/>
      </c>
      <c r="P69" s="2405"/>
      <c r="Q69" s="222"/>
      <c r="R69" s="6"/>
      <c r="S69" s="6"/>
      <c r="T69" s="6"/>
      <c r="U69" s="6"/>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c r="AY69" s="272"/>
      <c r="AZ69" s="272"/>
      <c r="BA69" s="272"/>
      <c r="BB69" s="272"/>
    </row>
    <row r="70" spans="1:54" s="311" customFormat="1" ht="18.75" customHeight="1">
      <c r="A70" s="2389">
        <f t="shared" si="0"/>
        <v>4</v>
      </c>
      <c r="B70" s="2389"/>
      <c r="C70" s="2389">
        <f t="shared" si="1"/>
        <v>720</v>
      </c>
      <c r="D70" s="2390"/>
      <c r="E70" s="2378"/>
      <c r="F70" s="2378"/>
      <c r="G70" s="2401" t="str">
        <f t="shared" si="3"/>
        <v/>
      </c>
      <c r="H70" s="2402"/>
      <c r="I70" s="2403" t="str">
        <f t="shared" si="4"/>
        <v/>
      </c>
      <c r="J70" s="1185"/>
      <c r="K70" s="2378"/>
      <c r="L70" s="2378"/>
      <c r="M70" s="2401" t="str">
        <f t="shared" si="2"/>
        <v/>
      </c>
      <c r="N70" s="2402"/>
      <c r="O70" s="2404" t="str">
        <f t="shared" si="5"/>
        <v/>
      </c>
      <c r="P70" s="2405"/>
      <c r="Q70" s="222"/>
      <c r="R70" s="6"/>
      <c r="S70" s="6"/>
      <c r="T70" s="6"/>
      <c r="U70" s="6"/>
      <c r="V70" s="272"/>
      <c r="W70" s="272"/>
      <c r="X70" s="272"/>
      <c r="Y70" s="272"/>
      <c r="Z70" s="272"/>
      <c r="AA70" s="272"/>
      <c r="AB70" s="272"/>
      <c r="AC70" s="272"/>
      <c r="AD70" s="272"/>
      <c r="AE70" s="272"/>
      <c r="AF70" s="272"/>
      <c r="AG70" s="272"/>
      <c r="AH70" s="272"/>
      <c r="AI70" s="272"/>
      <c r="AJ70" s="272"/>
      <c r="AK70" s="272"/>
      <c r="AL70" s="272"/>
      <c r="AM70" s="272"/>
      <c r="AN70" s="272"/>
      <c r="AO70" s="272"/>
      <c r="AP70" s="272"/>
      <c r="AQ70" s="272"/>
      <c r="AR70" s="272"/>
      <c r="AS70" s="272"/>
      <c r="AT70" s="272"/>
      <c r="AU70" s="272"/>
      <c r="AV70" s="272"/>
      <c r="AW70" s="272"/>
      <c r="AX70" s="272"/>
      <c r="AY70" s="272"/>
      <c r="AZ70" s="272"/>
      <c r="BA70" s="272"/>
      <c r="BB70" s="272"/>
    </row>
    <row r="71" spans="1:54" s="311" customFormat="1" ht="18.75" customHeight="1">
      <c r="A71" s="2389">
        <f t="shared" si="0"/>
        <v>5</v>
      </c>
      <c r="B71" s="2389"/>
      <c r="C71" s="2389">
        <f t="shared" si="1"/>
        <v>960</v>
      </c>
      <c r="D71" s="2390"/>
      <c r="E71" s="2378"/>
      <c r="F71" s="2378"/>
      <c r="G71" s="2401" t="str">
        <f t="shared" si="3"/>
        <v/>
      </c>
      <c r="H71" s="2402"/>
      <c r="I71" s="2403" t="str">
        <f t="shared" si="4"/>
        <v/>
      </c>
      <c r="J71" s="1185"/>
      <c r="K71" s="2378"/>
      <c r="L71" s="2378"/>
      <c r="M71" s="2401" t="str">
        <f t="shared" si="2"/>
        <v/>
      </c>
      <c r="N71" s="2402"/>
      <c r="O71" s="2404" t="str">
        <f t="shared" si="5"/>
        <v/>
      </c>
      <c r="P71" s="2405"/>
      <c r="Q71" s="222"/>
      <c r="R71" s="6"/>
      <c r="S71" s="6"/>
      <c r="T71" s="6"/>
      <c r="U71" s="6"/>
      <c r="V71" s="272"/>
      <c r="W71" s="272"/>
      <c r="X71" s="272"/>
      <c r="Y71" s="272"/>
      <c r="Z71" s="272"/>
      <c r="AA71" s="272"/>
      <c r="AB71" s="272"/>
      <c r="AC71" s="272"/>
      <c r="AD71" s="272"/>
      <c r="AE71" s="272"/>
      <c r="AF71" s="272"/>
      <c r="AG71" s="272"/>
      <c r="AH71" s="272"/>
      <c r="AI71" s="272"/>
      <c r="AJ71" s="272"/>
      <c r="AK71" s="272"/>
      <c r="AL71" s="272"/>
      <c r="AM71" s="272"/>
      <c r="AN71" s="272"/>
      <c r="AO71" s="272"/>
      <c r="AP71" s="272"/>
      <c r="AQ71" s="272"/>
      <c r="AR71" s="272"/>
      <c r="AS71" s="272"/>
      <c r="AT71" s="272"/>
      <c r="AU71" s="272"/>
      <c r="AV71" s="272"/>
      <c r="AW71" s="272"/>
      <c r="AX71" s="272"/>
      <c r="AY71" s="272"/>
      <c r="AZ71" s="272"/>
      <c r="BA71" s="272"/>
      <c r="BB71" s="272"/>
    </row>
    <row r="72" spans="1:54" s="311" customFormat="1" ht="18.75" customHeight="1">
      <c r="A72" s="2389">
        <f t="shared" si="0"/>
        <v>6</v>
      </c>
      <c r="B72" s="2389"/>
      <c r="C72" s="2389">
        <f t="shared" si="1"/>
        <v>1200</v>
      </c>
      <c r="D72" s="2390"/>
      <c r="E72" s="2378"/>
      <c r="F72" s="2378"/>
      <c r="G72" s="2401" t="str">
        <f t="shared" si="3"/>
        <v/>
      </c>
      <c r="H72" s="2402"/>
      <c r="I72" s="2403" t="str">
        <f t="shared" si="4"/>
        <v/>
      </c>
      <c r="J72" s="1185"/>
      <c r="K72" s="2378"/>
      <c r="L72" s="2378"/>
      <c r="M72" s="2401" t="str">
        <f t="shared" si="2"/>
        <v/>
      </c>
      <c r="N72" s="2402"/>
      <c r="O72" s="2404" t="str">
        <f t="shared" si="5"/>
        <v/>
      </c>
      <c r="P72" s="2405"/>
      <c r="Q72" s="222"/>
      <c r="R72" s="6"/>
      <c r="S72" s="6"/>
      <c r="T72" s="6"/>
      <c r="U72" s="6"/>
      <c r="V72" s="272"/>
      <c r="W72" s="272"/>
      <c r="X72" s="272"/>
      <c r="Y72" s="272"/>
      <c r="Z72" s="272"/>
      <c r="AA72" s="272"/>
      <c r="AB72" s="272"/>
      <c r="AC72" s="272"/>
      <c r="AD72" s="272"/>
      <c r="AE72" s="272"/>
      <c r="AF72" s="272"/>
      <c r="AG72" s="272"/>
      <c r="AH72" s="272"/>
      <c r="AI72" s="272"/>
      <c r="AJ72" s="272"/>
      <c r="AK72" s="272"/>
      <c r="AL72" s="272"/>
      <c r="AM72" s="272"/>
      <c r="AN72" s="272"/>
      <c r="AO72" s="272"/>
      <c r="AP72" s="272"/>
      <c r="AQ72" s="272"/>
      <c r="AR72" s="272"/>
      <c r="AS72" s="272"/>
      <c r="AT72" s="272"/>
      <c r="AU72" s="272"/>
      <c r="AV72" s="272"/>
      <c r="AW72" s="272"/>
      <c r="AX72" s="272"/>
      <c r="AY72" s="272"/>
      <c r="AZ72" s="272"/>
      <c r="BA72" s="272"/>
      <c r="BB72" s="272"/>
    </row>
    <row r="73" spans="1:54" s="311" customFormat="1" ht="18.75" customHeight="1">
      <c r="A73" s="2389">
        <f t="shared" si="0"/>
        <v>7</v>
      </c>
      <c r="B73" s="2389"/>
      <c r="C73" s="2389">
        <f t="shared" si="1"/>
        <v>1440</v>
      </c>
      <c r="D73" s="2390"/>
      <c r="E73" s="2378"/>
      <c r="F73" s="2378"/>
      <c r="G73" s="2401" t="str">
        <f t="shared" si="3"/>
        <v/>
      </c>
      <c r="H73" s="2402"/>
      <c r="I73" s="2403" t="str">
        <f t="shared" si="4"/>
        <v/>
      </c>
      <c r="J73" s="1185"/>
      <c r="K73" s="2378"/>
      <c r="L73" s="2378"/>
      <c r="M73" s="2401" t="str">
        <f t="shared" si="2"/>
        <v/>
      </c>
      <c r="N73" s="2402"/>
      <c r="O73" s="2404" t="str">
        <f t="shared" si="5"/>
        <v/>
      </c>
      <c r="P73" s="2405"/>
      <c r="Q73" s="222"/>
      <c r="R73" s="6"/>
      <c r="S73" s="6"/>
      <c r="T73" s="6"/>
      <c r="U73" s="6"/>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c r="AT73" s="272"/>
      <c r="AU73" s="272"/>
      <c r="AV73" s="272"/>
      <c r="AW73" s="272"/>
      <c r="AX73" s="272"/>
      <c r="AY73" s="272"/>
      <c r="AZ73" s="272"/>
      <c r="BA73" s="272"/>
      <c r="BB73" s="272"/>
    </row>
    <row r="74" spans="1:54" s="311" customFormat="1" ht="18.75" customHeight="1">
      <c r="A74" s="2389">
        <f t="shared" si="0"/>
        <v>8</v>
      </c>
      <c r="B74" s="2389"/>
      <c r="C74" s="2389">
        <f t="shared" si="1"/>
        <v>1680</v>
      </c>
      <c r="D74" s="2390"/>
      <c r="E74" s="2378"/>
      <c r="F74" s="2378"/>
      <c r="G74" s="2401" t="str">
        <f t="shared" si="3"/>
        <v/>
      </c>
      <c r="H74" s="2402"/>
      <c r="I74" s="2403" t="str">
        <f t="shared" si="4"/>
        <v/>
      </c>
      <c r="J74" s="1185"/>
      <c r="K74" s="2378"/>
      <c r="L74" s="2378"/>
      <c r="M74" s="2401" t="str">
        <f t="shared" si="2"/>
        <v/>
      </c>
      <c r="N74" s="2402"/>
      <c r="O74" s="2404" t="str">
        <f t="shared" si="5"/>
        <v/>
      </c>
      <c r="P74" s="2405"/>
      <c r="Q74" s="222"/>
      <c r="R74" s="6"/>
      <c r="S74" s="6"/>
      <c r="T74" s="6"/>
      <c r="U74" s="6"/>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c r="AT74" s="272"/>
      <c r="AU74" s="272"/>
      <c r="AV74" s="272"/>
      <c r="AW74" s="272"/>
      <c r="AX74" s="272"/>
      <c r="AY74" s="272"/>
      <c r="AZ74" s="272"/>
      <c r="BA74" s="272"/>
      <c r="BB74" s="272"/>
    </row>
    <row r="75" spans="1:54" s="311" customFormat="1" ht="18.75" customHeight="1">
      <c r="A75" s="2389">
        <f t="shared" si="0"/>
        <v>9</v>
      </c>
      <c r="B75" s="2389"/>
      <c r="C75" s="2389">
        <f t="shared" si="1"/>
        <v>1920</v>
      </c>
      <c r="D75" s="2390"/>
      <c r="E75" s="2378"/>
      <c r="F75" s="2378"/>
      <c r="G75" s="2401" t="str">
        <f t="shared" si="3"/>
        <v/>
      </c>
      <c r="H75" s="2402"/>
      <c r="I75" s="2403" t="str">
        <f t="shared" si="4"/>
        <v/>
      </c>
      <c r="J75" s="1185"/>
      <c r="K75" s="2378"/>
      <c r="L75" s="2378"/>
      <c r="M75" s="2401" t="str">
        <f t="shared" si="2"/>
        <v/>
      </c>
      <c r="N75" s="2402"/>
      <c r="O75" s="2404" t="str">
        <f t="shared" si="5"/>
        <v/>
      </c>
      <c r="P75" s="2405"/>
      <c r="Q75" s="222"/>
      <c r="R75" s="6"/>
      <c r="S75" s="6"/>
      <c r="T75" s="6"/>
      <c r="U75" s="6"/>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c r="AT75" s="272"/>
      <c r="AU75" s="272"/>
      <c r="AV75" s="272"/>
      <c r="AW75" s="272"/>
      <c r="AX75" s="272"/>
      <c r="AY75" s="272"/>
      <c r="AZ75" s="272"/>
      <c r="BA75" s="272"/>
      <c r="BB75" s="272"/>
    </row>
    <row r="76" spans="1:54" s="311" customFormat="1" ht="18.75" customHeight="1">
      <c r="A76" s="2389">
        <f t="shared" si="0"/>
        <v>10</v>
      </c>
      <c r="B76" s="2389"/>
      <c r="C76" s="2389">
        <f t="shared" si="1"/>
        <v>2160</v>
      </c>
      <c r="D76" s="2390"/>
      <c r="E76" s="2378"/>
      <c r="F76" s="2378"/>
      <c r="G76" s="2401" t="str">
        <f t="shared" si="3"/>
        <v/>
      </c>
      <c r="H76" s="2402"/>
      <c r="I76" s="2403" t="str">
        <f t="shared" si="4"/>
        <v/>
      </c>
      <c r="J76" s="1185"/>
      <c r="K76" s="2378"/>
      <c r="L76" s="2378"/>
      <c r="M76" s="2401" t="str">
        <f t="shared" si="2"/>
        <v/>
      </c>
      <c r="N76" s="2402"/>
      <c r="O76" s="2404" t="str">
        <f t="shared" si="5"/>
        <v/>
      </c>
      <c r="P76" s="2405"/>
      <c r="Q76" s="222"/>
      <c r="R76" s="6"/>
      <c r="S76" s="6"/>
      <c r="T76" s="6"/>
      <c r="U76" s="6"/>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c r="AT76" s="272"/>
      <c r="AU76" s="272"/>
      <c r="AV76" s="272"/>
      <c r="AW76" s="272"/>
      <c r="AX76" s="272"/>
      <c r="AY76" s="272"/>
      <c r="AZ76" s="272"/>
      <c r="BA76" s="272"/>
      <c r="BB76" s="272"/>
    </row>
    <row r="77" spans="1:54" s="311" customFormat="1" ht="18.75" customHeight="1">
      <c r="A77" s="2389">
        <f t="shared" si="0"/>
        <v>11</v>
      </c>
      <c r="B77" s="2389"/>
      <c r="C77" s="2389">
        <f t="shared" si="1"/>
        <v>2400</v>
      </c>
      <c r="D77" s="2390"/>
      <c r="E77" s="2378"/>
      <c r="F77" s="2378"/>
      <c r="G77" s="2401" t="str">
        <f t="shared" si="3"/>
        <v/>
      </c>
      <c r="H77" s="2402"/>
      <c r="I77" s="2403" t="str">
        <f t="shared" si="4"/>
        <v/>
      </c>
      <c r="J77" s="1185"/>
      <c r="K77" s="2378"/>
      <c r="L77" s="2378"/>
      <c r="M77" s="2401" t="str">
        <f t="shared" si="2"/>
        <v/>
      </c>
      <c r="N77" s="2402"/>
      <c r="O77" s="2404" t="str">
        <f t="shared" si="5"/>
        <v/>
      </c>
      <c r="P77" s="2405"/>
      <c r="Q77" s="222"/>
      <c r="R77" s="6"/>
      <c r="S77" s="6"/>
      <c r="T77" s="6"/>
      <c r="U77" s="6"/>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c r="AT77" s="272"/>
      <c r="AU77" s="272"/>
      <c r="AV77" s="272"/>
      <c r="AW77" s="272"/>
      <c r="AX77" s="272"/>
      <c r="AY77" s="272"/>
      <c r="AZ77" s="272"/>
      <c r="BA77" s="272"/>
      <c r="BB77" s="272"/>
    </row>
    <row r="78" spans="1:54" s="311" customFormat="1" ht="18.75" customHeight="1">
      <c r="A78" s="2389">
        <f t="shared" si="0"/>
        <v>12</v>
      </c>
      <c r="B78" s="2389"/>
      <c r="C78" s="2389">
        <f t="shared" si="1"/>
        <v>2640</v>
      </c>
      <c r="D78" s="2390"/>
      <c r="E78" s="2378"/>
      <c r="F78" s="2378"/>
      <c r="G78" s="2401" t="str">
        <f t="shared" si="3"/>
        <v/>
      </c>
      <c r="H78" s="2402"/>
      <c r="I78" s="2403" t="str">
        <f t="shared" si="4"/>
        <v/>
      </c>
      <c r="J78" s="1185"/>
      <c r="K78" s="2378"/>
      <c r="L78" s="2378"/>
      <c r="M78" s="2401" t="str">
        <f t="shared" si="2"/>
        <v/>
      </c>
      <c r="N78" s="2402"/>
      <c r="O78" s="2404" t="str">
        <f t="shared" si="5"/>
        <v/>
      </c>
      <c r="P78" s="2405"/>
      <c r="Q78" s="222"/>
      <c r="R78" s="6"/>
      <c r="S78" s="6"/>
      <c r="T78" s="6"/>
      <c r="U78" s="6"/>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c r="AT78" s="272"/>
      <c r="AU78" s="272"/>
      <c r="AV78" s="272"/>
      <c r="AW78" s="272"/>
      <c r="AX78" s="272"/>
      <c r="AY78" s="272"/>
      <c r="AZ78" s="272"/>
      <c r="BA78" s="272"/>
      <c r="BB78" s="272"/>
    </row>
    <row r="79" spans="1:54" s="311" customFormat="1" ht="18.75" customHeight="1">
      <c r="A79" s="2389">
        <f t="shared" si="0"/>
        <v>13</v>
      </c>
      <c r="B79" s="2389"/>
      <c r="C79" s="2389">
        <f t="shared" si="1"/>
        <v>2880</v>
      </c>
      <c r="D79" s="2390"/>
      <c r="E79" s="2378"/>
      <c r="F79" s="2378"/>
      <c r="G79" s="2401" t="str">
        <f t="shared" si="3"/>
        <v/>
      </c>
      <c r="H79" s="2402"/>
      <c r="I79" s="2403" t="str">
        <f t="shared" si="4"/>
        <v/>
      </c>
      <c r="J79" s="1185"/>
      <c r="K79" s="2378"/>
      <c r="L79" s="2378"/>
      <c r="M79" s="2401" t="str">
        <f t="shared" si="2"/>
        <v/>
      </c>
      <c r="N79" s="2402"/>
      <c r="O79" s="2404" t="str">
        <f t="shared" si="5"/>
        <v/>
      </c>
      <c r="P79" s="2405"/>
      <c r="Q79" s="222"/>
      <c r="R79" s="6"/>
      <c r="S79" s="6"/>
      <c r="T79" s="6"/>
      <c r="U79" s="6"/>
      <c r="V79" s="272"/>
      <c r="W79" s="272"/>
      <c r="X79" s="272"/>
      <c r="Y79" s="272"/>
      <c r="Z79" s="272"/>
      <c r="AA79" s="272"/>
      <c r="AB79" s="272"/>
      <c r="AC79" s="272"/>
      <c r="AD79" s="272"/>
      <c r="AE79" s="272"/>
      <c r="AF79" s="272"/>
      <c r="AG79" s="272"/>
      <c r="AH79" s="272"/>
      <c r="AI79" s="272"/>
      <c r="AJ79" s="272"/>
      <c r="AK79" s="272"/>
      <c r="AL79" s="272"/>
      <c r="AM79" s="272"/>
      <c r="AN79" s="272"/>
      <c r="AO79" s="272"/>
      <c r="AP79" s="272"/>
      <c r="AQ79" s="272"/>
      <c r="AR79" s="272"/>
      <c r="AS79" s="272"/>
      <c r="AT79" s="272"/>
      <c r="AU79" s="272"/>
      <c r="AV79" s="272"/>
      <c r="AW79" s="272"/>
      <c r="AX79" s="272"/>
      <c r="AY79" s="272"/>
      <c r="AZ79" s="272"/>
      <c r="BA79" s="272"/>
      <c r="BB79" s="272"/>
    </row>
    <row r="80" spans="1:54" s="311" customFormat="1" ht="18.75" customHeight="1">
      <c r="A80" s="2389">
        <f t="shared" si="0"/>
        <v>14</v>
      </c>
      <c r="B80" s="2389"/>
      <c r="C80" s="2389">
        <f t="shared" si="1"/>
        <v>3120</v>
      </c>
      <c r="D80" s="2390"/>
      <c r="E80" s="2378"/>
      <c r="F80" s="2378"/>
      <c r="G80" s="2401" t="str">
        <f t="shared" si="3"/>
        <v/>
      </c>
      <c r="H80" s="2402"/>
      <c r="I80" s="2403" t="str">
        <f t="shared" si="4"/>
        <v/>
      </c>
      <c r="J80" s="1185"/>
      <c r="K80" s="2378"/>
      <c r="L80" s="2378"/>
      <c r="M80" s="2401" t="str">
        <f t="shared" si="2"/>
        <v/>
      </c>
      <c r="N80" s="2402"/>
      <c r="O80" s="2404" t="str">
        <f t="shared" si="5"/>
        <v/>
      </c>
      <c r="P80" s="2405"/>
      <c r="Q80" s="222"/>
      <c r="R80" s="222"/>
      <c r="S80" s="6"/>
      <c r="T80" s="6"/>
      <c r="U80" s="6"/>
      <c r="V80" s="272"/>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c r="AZ80" s="272"/>
      <c r="BA80" s="272"/>
      <c r="BB80" s="272"/>
    </row>
    <row r="81" spans="1:185" s="311" customFormat="1" ht="18.75" customHeight="1">
      <c r="A81" s="2389">
        <f t="shared" si="0"/>
        <v>15</v>
      </c>
      <c r="B81" s="2389"/>
      <c r="C81" s="2389">
        <f t="shared" si="1"/>
        <v>3360</v>
      </c>
      <c r="D81" s="2390"/>
      <c r="E81" s="2378"/>
      <c r="F81" s="2378"/>
      <c r="G81" s="2401" t="str">
        <f t="shared" si="3"/>
        <v/>
      </c>
      <c r="H81" s="2402"/>
      <c r="I81" s="2403" t="str">
        <f t="shared" si="4"/>
        <v/>
      </c>
      <c r="J81" s="1185"/>
      <c r="K81" s="2378"/>
      <c r="L81" s="2378"/>
      <c r="M81" s="2401" t="str">
        <f t="shared" si="2"/>
        <v/>
      </c>
      <c r="N81" s="2402"/>
      <c r="O81" s="2404" t="str">
        <f t="shared" si="5"/>
        <v/>
      </c>
      <c r="P81" s="2405"/>
      <c r="Q81" s="222"/>
      <c r="R81" s="6"/>
      <c r="S81" s="6"/>
      <c r="T81" s="6"/>
      <c r="U81" s="6"/>
      <c r="V81" s="272"/>
      <c r="W81" s="272"/>
      <c r="X81" s="272"/>
      <c r="Y81" s="272"/>
      <c r="Z81" s="272"/>
      <c r="AA81" s="272"/>
      <c r="AB81" s="272"/>
      <c r="AC81" s="272"/>
      <c r="AD81" s="272"/>
      <c r="AE81" s="272"/>
      <c r="AF81" s="272"/>
      <c r="AG81" s="272"/>
      <c r="AH81" s="272"/>
      <c r="AI81" s="272"/>
      <c r="AJ81" s="272"/>
      <c r="AK81" s="272"/>
      <c r="AL81" s="272"/>
      <c r="AM81" s="272"/>
      <c r="AN81" s="272"/>
      <c r="AO81" s="272"/>
      <c r="AP81" s="272"/>
      <c r="AQ81" s="272"/>
      <c r="AR81" s="272"/>
      <c r="AS81" s="272"/>
      <c r="AT81" s="272"/>
      <c r="AU81" s="272"/>
      <c r="AV81" s="272"/>
      <c r="AW81" s="272"/>
      <c r="AX81" s="272"/>
      <c r="AY81" s="272"/>
      <c r="AZ81" s="272"/>
      <c r="BA81" s="272"/>
      <c r="BB81" s="272"/>
    </row>
    <row r="82" spans="1:185" s="311" customFormat="1" ht="18.75" customHeight="1">
      <c r="A82" s="2389">
        <f t="shared" si="0"/>
        <v>16</v>
      </c>
      <c r="B82" s="2389"/>
      <c r="C82" s="2389">
        <f t="shared" si="1"/>
        <v>3600</v>
      </c>
      <c r="D82" s="2390"/>
      <c r="E82" s="2378"/>
      <c r="F82" s="2378"/>
      <c r="G82" s="2401" t="str">
        <f t="shared" si="3"/>
        <v/>
      </c>
      <c r="H82" s="2402"/>
      <c r="I82" s="2403" t="str">
        <f t="shared" si="4"/>
        <v/>
      </c>
      <c r="J82" s="1185"/>
      <c r="K82" s="2378"/>
      <c r="L82" s="2378"/>
      <c r="M82" s="2401" t="str">
        <f t="shared" si="2"/>
        <v/>
      </c>
      <c r="N82" s="2402"/>
      <c r="O82" s="2404" t="str">
        <f t="shared" si="5"/>
        <v/>
      </c>
      <c r="P82" s="2405"/>
      <c r="Q82" s="222"/>
      <c r="R82" s="6"/>
      <c r="S82" s="6"/>
      <c r="T82" s="6"/>
      <c r="U82" s="6"/>
      <c r="V82" s="272"/>
      <c r="W82" s="272"/>
      <c r="X82" s="272"/>
      <c r="Y82" s="272"/>
      <c r="Z82" s="272"/>
      <c r="AA82" s="272"/>
      <c r="AB82" s="272"/>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B82" s="272"/>
    </row>
    <row r="83" spans="1:185" s="311" customFormat="1" ht="18.75" customHeight="1">
      <c r="A83" s="2389">
        <f t="shared" si="0"/>
        <v>17</v>
      </c>
      <c r="B83" s="2389"/>
      <c r="C83" s="2389">
        <f t="shared" si="1"/>
        <v>3840</v>
      </c>
      <c r="D83" s="2390"/>
      <c r="E83" s="2378"/>
      <c r="F83" s="2378"/>
      <c r="G83" s="2401" t="str">
        <f t="shared" si="3"/>
        <v/>
      </c>
      <c r="H83" s="2402"/>
      <c r="I83" s="2403" t="str">
        <f t="shared" si="4"/>
        <v/>
      </c>
      <c r="J83" s="1185"/>
      <c r="K83" s="2378"/>
      <c r="L83" s="2378"/>
      <c r="M83" s="2401" t="str">
        <f t="shared" si="2"/>
        <v/>
      </c>
      <c r="N83" s="2402"/>
      <c r="O83" s="2404" t="str">
        <f t="shared" si="5"/>
        <v/>
      </c>
      <c r="P83" s="2405"/>
      <c r="Q83" s="222"/>
      <c r="R83" s="6"/>
      <c r="S83" s="6"/>
      <c r="T83" s="6"/>
      <c r="U83" s="6"/>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2"/>
      <c r="AW83" s="272"/>
      <c r="AX83" s="272"/>
      <c r="AY83" s="272"/>
      <c r="AZ83" s="272"/>
      <c r="BA83" s="272"/>
      <c r="BB83" s="272"/>
    </row>
    <row r="84" spans="1:185" s="311" customFormat="1" ht="18.75" customHeight="1">
      <c r="A84" s="2389">
        <f t="shared" si="0"/>
        <v>18</v>
      </c>
      <c r="B84" s="2389"/>
      <c r="C84" s="2389">
        <f t="shared" si="1"/>
        <v>4080</v>
      </c>
      <c r="D84" s="2390"/>
      <c r="E84" s="2378"/>
      <c r="F84" s="2378"/>
      <c r="G84" s="2401" t="str">
        <f t="shared" si="3"/>
        <v/>
      </c>
      <c r="H84" s="2402"/>
      <c r="I84" s="2403" t="str">
        <f t="shared" si="4"/>
        <v/>
      </c>
      <c r="J84" s="1185"/>
      <c r="K84" s="2378"/>
      <c r="L84" s="2378"/>
      <c r="M84" s="2401" t="str">
        <f t="shared" si="2"/>
        <v/>
      </c>
      <c r="N84" s="2402"/>
      <c r="O84" s="2404" t="str">
        <f t="shared" si="5"/>
        <v/>
      </c>
      <c r="P84" s="2405"/>
      <c r="Q84" s="222"/>
      <c r="R84" s="6"/>
      <c r="S84" s="6"/>
      <c r="T84" s="6"/>
      <c r="U84" s="6"/>
      <c r="V84" s="272"/>
      <c r="W84" s="272"/>
      <c r="X84" s="272"/>
      <c r="Y84" s="272"/>
      <c r="Z84" s="272"/>
      <c r="AA84" s="272"/>
      <c r="AB84" s="272"/>
      <c r="AC84" s="272"/>
      <c r="AD84" s="272"/>
      <c r="AE84" s="272"/>
      <c r="AF84" s="272"/>
      <c r="AG84" s="272"/>
      <c r="AH84" s="272"/>
      <c r="AI84" s="272"/>
      <c r="AJ84" s="272"/>
      <c r="AK84" s="272"/>
      <c r="AL84" s="272"/>
      <c r="AM84" s="272"/>
      <c r="AN84" s="272"/>
      <c r="AO84" s="272"/>
      <c r="AP84" s="272"/>
      <c r="AQ84" s="272"/>
      <c r="AR84" s="272"/>
      <c r="AS84" s="272"/>
      <c r="AT84" s="272"/>
      <c r="AU84" s="272"/>
      <c r="AV84" s="272"/>
      <c r="AW84" s="272"/>
      <c r="AX84" s="272"/>
      <c r="AY84" s="272"/>
      <c r="AZ84" s="272"/>
      <c r="BA84" s="272"/>
      <c r="BB84" s="272"/>
      <c r="BF84" s="152"/>
      <c r="BG84" s="152"/>
      <c r="BH84" s="152"/>
      <c r="BI84" s="152"/>
      <c r="BJ84" s="152"/>
      <c r="BK84" s="152"/>
      <c r="BL84" s="152"/>
      <c r="BM84" s="152"/>
      <c r="BN84" s="152"/>
      <c r="BO84" s="152"/>
      <c r="BP84" s="152"/>
      <c r="BQ84" s="152"/>
      <c r="BR84" s="152"/>
      <c r="BS84" s="152"/>
      <c r="BT84" s="152"/>
      <c r="BU84" s="152"/>
      <c r="BV84" s="152"/>
      <c r="BW84" s="152"/>
      <c r="BX84" s="152"/>
      <c r="BY84" s="152"/>
      <c r="BZ84" s="152"/>
      <c r="CA84" s="152"/>
      <c r="CB84" s="152"/>
      <c r="CC84" s="152"/>
      <c r="CD84" s="152"/>
      <c r="CE84" s="152"/>
      <c r="CF84" s="152"/>
      <c r="CG84" s="152"/>
      <c r="CH84" s="152"/>
      <c r="CI84" s="152"/>
      <c r="CJ84" s="152"/>
      <c r="CK84" s="152"/>
      <c r="CL84" s="152"/>
      <c r="CM84" s="152"/>
      <c r="CN84" s="152"/>
      <c r="CO84" s="152"/>
      <c r="CP84" s="152"/>
      <c r="CQ84" s="152"/>
      <c r="CR84" s="152"/>
      <c r="CS84" s="152"/>
      <c r="CT84" s="152"/>
      <c r="CU84" s="152"/>
      <c r="CV84" s="152"/>
      <c r="CW84" s="152"/>
      <c r="CX84" s="152"/>
      <c r="CY84" s="152"/>
      <c r="CZ84" s="152"/>
      <c r="DA84" s="152"/>
      <c r="DB84" s="152"/>
      <c r="DC84" s="152"/>
      <c r="DD84" s="152"/>
      <c r="DE84" s="152"/>
      <c r="DF84" s="152"/>
      <c r="DG84" s="152"/>
      <c r="DH84" s="152"/>
      <c r="DI84" s="152"/>
      <c r="DJ84" s="152"/>
      <c r="DK84" s="152"/>
      <c r="DL84" s="152"/>
      <c r="DM84" s="152"/>
      <c r="DN84" s="152"/>
      <c r="DO84" s="152"/>
      <c r="DP84" s="152"/>
      <c r="DQ84" s="152"/>
      <c r="DR84" s="152"/>
      <c r="DS84" s="152"/>
      <c r="DT84" s="152"/>
      <c r="DU84" s="152"/>
      <c r="DV84" s="152"/>
      <c r="DW84" s="152"/>
      <c r="DX84" s="152"/>
      <c r="DY84" s="152"/>
      <c r="DZ84" s="152"/>
      <c r="EA84" s="152"/>
      <c r="EB84" s="152"/>
      <c r="EC84" s="152"/>
      <c r="ED84" s="152"/>
      <c r="EE84" s="152"/>
      <c r="EF84" s="152"/>
      <c r="EG84" s="152"/>
      <c r="EH84" s="152"/>
      <c r="EI84" s="152"/>
      <c r="EJ84" s="152"/>
      <c r="EK84" s="152"/>
      <c r="EL84" s="152"/>
      <c r="EM84" s="152"/>
      <c r="EN84" s="152"/>
      <c r="EO84" s="152"/>
      <c r="EP84" s="152"/>
      <c r="EQ84" s="152"/>
      <c r="ER84" s="152"/>
      <c r="ES84" s="152"/>
      <c r="ET84" s="152"/>
      <c r="EU84" s="152"/>
      <c r="EV84" s="152"/>
      <c r="EW84" s="152"/>
      <c r="EX84" s="152"/>
      <c r="EY84" s="152"/>
      <c r="EZ84" s="152"/>
      <c r="FA84" s="152"/>
      <c r="FB84" s="152"/>
      <c r="FC84" s="152"/>
      <c r="FD84" s="152"/>
      <c r="FE84" s="152"/>
      <c r="FF84" s="152"/>
      <c r="FG84" s="152"/>
      <c r="FH84" s="152"/>
      <c r="FI84" s="152"/>
      <c r="FJ84" s="152"/>
      <c r="FK84" s="152"/>
      <c r="FL84" s="152"/>
      <c r="FM84" s="152"/>
      <c r="FN84" s="152"/>
      <c r="FO84" s="152"/>
      <c r="FP84" s="152"/>
      <c r="FQ84" s="152"/>
      <c r="FR84" s="152"/>
      <c r="FS84" s="152"/>
      <c r="FT84" s="152"/>
      <c r="FU84" s="152"/>
      <c r="FV84" s="152"/>
      <c r="FW84" s="152"/>
      <c r="FX84" s="152"/>
      <c r="FY84" s="152"/>
      <c r="FZ84" s="152"/>
      <c r="GA84" s="152"/>
      <c r="GB84" s="152"/>
      <c r="GC84" s="152"/>
    </row>
    <row r="85" spans="1:185" s="311" customFormat="1" ht="18.75" customHeight="1">
      <c r="A85" s="837" t="s">
        <v>418</v>
      </c>
      <c r="B85" s="837"/>
      <c r="C85" s="837"/>
      <c r="D85" s="834"/>
      <c r="E85" s="2427" t="s">
        <v>95</v>
      </c>
      <c r="F85" s="2427"/>
      <c r="G85" s="2428"/>
      <c r="H85" s="2428"/>
      <c r="I85" s="2427" t="s">
        <v>42</v>
      </c>
      <c r="J85" s="2427"/>
      <c r="K85" s="2427" t="s">
        <v>95</v>
      </c>
      <c r="L85" s="2427"/>
      <c r="M85" s="2428"/>
      <c r="N85" s="2428"/>
      <c r="O85" s="2427" t="s">
        <v>105</v>
      </c>
      <c r="P85" s="2429"/>
      <c r="Q85" s="222"/>
      <c r="R85" s="6"/>
      <c r="S85" s="6"/>
      <c r="T85" s="6"/>
      <c r="U85" s="6"/>
      <c r="V85" s="272"/>
      <c r="W85" s="272"/>
      <c r="X85" s="272"/>
      <c r="Y85" s="272"/>
      <c r="Z85" s="272"/>
      <c r="AA85" s="272"/>
      <c r="AB85" s="272"/>
      <c r="AC85" s="272"/>
      <c r="AD85" s="272"/>
      <c r="AE85" s="272"/>
      <c r="AF85" s="272"/>
      <c r="AG85" s="272"/>
      <c r="AH85" s="272"/>
      <c r="AI85" s="272"/>
      <c r="AJ85" s="272"/>
      <c r="AK85" s="272"/>
      <c r="AL85" s="272"/>
      <c r="AM85" s="272"/>
      <c r="AN85" s="272"/>
      <c r="AO85" s="272"/>
      <c r="AP85" s="272"/>
      <c r="AQ85" s="272"/>
      <c r="AR85" s="272"/>
      <c r="AS85" s="272"/>
      <c r="AT85" s="272"/>
      <c r="AU85" s="272"/>
      <c r="AV85" s="272"/>
      <c r="AW85" s="272"/>
      <c r="AX85" s="272"/>
      <c r="AY85" s="272"/>
      <c r="AZ85" s="272"/>
      <c r="BA85" s="272"/>
      <c r="BB85" s="272"/>
    </row>
    <row r="86" spans="1:185" s="311" customFormat="1" ht="33.75" customHeight="1">
      <c r="A86" s="837" t="s">
        <v>482</v>
      </c>
      <c r="B86" s="837"/>
      <c r="C86" s="837"/>
      <c r="D86" s="834"/>
      <c r="E86" s="2401" t="str">
        <f>IF(E84="","",MAX(G68:H84))</f>
        <v/>
      </c>
      <c r="F86" s="2401"/>
      <c r="G86" s="2402"/>
      <c r="H86" s="2402"/>
      <c r="I86" s="2403" t="str">
        <f>IF(E86="","",IF(E86&lt;=$F$96,"Conforme","Non conforme"))</f>
        <v/>
      </c>
      <c r="J86" s="2403"/>
      <c r="K86" s="2401" t="str">
        <f>IF(K84="","",MAX(M68:N84))</f>
        <v/>
      </c>
      <c r="L86" s="2401"/>
      <c r="M86" s="2402"/>
      <c r="N86" s="2402"/>
      <c r="O86" s="2403" t="str">
        <f>IF(K86="","",IF(K86&lt;=$F$96,"Conforme","Non conforme"))</f>
        <v/>
      </c>
      <c r="P86" s="2406"/>
      <c r="Q86" s="223"/>
      <c r="R86" s="6"/>
      <c r="S86" s="6"/>
      <c r="T86" s="6"/>
      <c r="U86" s="6"/>
      <c r="V86" s="272"/>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row>
    <row r="87" spans="1:185" s="311" customFormat="1" ht="43.5" customHeight="1">
      <c r="A87" s="2415" t="s">
        <v>409</v>
      </c>
      <c r="B87" s="2415"/>
      <c r="C87" s="2415"/>
      <c r="D87" s="2416"/>
      <c r="E87" s="2417" t="str">
        <f>IF(E84="","",H114/H97)</f>
        <v/>
      </c>
      <c r="F87" s="2417"/>
      <c r="G87" s="1921"/>
      <c r="H87" s="1921"/>
      <c r="I87" s="2403" t="str">
        <f>IF(E87="","",IF(E87&gt;250,"Conforme","Non conforme"))</f>
        <v/>
      </c>
      <c r="J87" s="2403"/>
      <c r="K87" s="2417" t="str">
        <f>IF(K84="","",K114/K97)</f>
        <v/>
      </c>
      <c r="L87" s="2417"/>
      <c r="M87" s="1921"/>
      <c r="N87" s="1921"/>
      <c r="O87" s="2403" t="str">
        <f>IF(K87="","",IF(K87&gt;250,"Conforme","Non conforme"))</f>
        <v/>
      </c>
      <c r="P87" s="2406"/>
      <c r="Q87" s="223"/>
      <c r="V87" s="272"/>
      <c r="W87" s="272"/>
      <c r="X87" s="272"/>
      <c r="Y87" s="272"/>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c r="AZ87" s="272"/>
      <c r="BA87" s="272"/>
      <c r="BB87" s="272"/>
    </row>
    <row r="88" spans="1:185" s="311" customFormat="1" ht="24.75" customHeight="1">
      <c r="A88" s="2415" t="s">
        <v>918</v>
      </c>
      <c r="B88" s="2415"/>
      <c r="C88" s="2415"/>
      <c r="D88" s="2416"/>
      <c r="E88" s="2417" t="str">
        <f>IF(E84="","",H114)</f>
        <v/>
      </c>
      <c r="F88" s="2417"/>
      <c r="G88" s="2417"/>
      <c r="H88" s="2417"/>
      <c r="I88" s="2403" t="str">
        <f>IF(E88="","",IF(E88&gt;=170,"Conforme"," Non conforme"))</f>
        <v/>
      </c>
      <c r="J88" s="2403"/>
      <c r="K88" s="2417" t="str">
        <f>IF(K84="","",K114)</f>
        <v/>
      </c>
      <c r="L88" s="2417"/>
      <c r="M88" s="2417"/>
      <c r="N88" s="2417"/>
      <c r="O88" s="2403" t="str">
        <f>IF(K88="","",IF(K88&gt;170,"Conforme","Non conforme"))</f>
        <v/>
      </c>
      <c r="P88" s="2406"/>
      <c r="Q88" s="222"/>
      <c r="T88" s="54"/>
      <c r="U88" s="54"/>
      <c r="V88" s="272"/>
      <c r="W88" s="272"/>
      <c r="X88" s="272"/>
      <c r="Y88" s="272"/>
      <c r="Z88" s="272"/>
      <c r="AA88" s="272"/>
      <c r="AB88" s="272"/>
      <c r="AC88" s="272"/>
      <c r="AD88" s="272"/>
      <c r="AE88" s="272"/>
      <c r="AF88" s="272"/>
      <c r="AG88" s="272"/>
      <c r="AH88" s="272"/>
      <c r="AI88" s="272"/>
      <c r="AJ88" s="272"/>
      <c r="AK88" s="272"/>
      <c r="AL88" s="272"/>
      <c r="AM88" s="272"/>
      <c r="AN88" s="272"/>
      <c r="AO88" s="272"/>
      <c r="AP88" s="272"/>
      <c r="AQ88" s="272"/>
      <c r="AR88" s="272"/>
      <c r="AS88" s="272"/>
      <c r="AT88" s="272"/>
      <c r="AU88" s="272"/>
      <c r="AV88" s="272"/>
      <c r="AW88" s="272"/>
      <c r="AX88" s="272"/>
      <c r="AY88" s="272"/>
      <c r="AZ88" s="272"/>
      <c r="BA88" s="272"/>
      <c r="BB88" s="272"/>
    </row>
    <row r="89" spans="1:185" s="311" customFormat="1" ht="37.5" customHeight="1">
      <c r="A89" s="2415" t="s">
        <v>410</v>
      </c>
      <c r="B89" s="2415"/>
      <c r="C89" s="2415"/>
      <c r="D89" s="2416"/>
      <c r="E89" s="2401" t="str">
        <f>IF(OR($E$84="",$K$84=""),"", 2*ABS(H114-K114)/(H114+K114))</f>
        <v/>
      </c>
      <c r="F89" s="2401"/>
      <c r="G89" s="2401"/>
      <c r="H89" s="2401"/>
      <c r="I89" s="2403" t="str">
        <f>IF(E89="","",IF(E89&lt;=10%,"Conforme","Non conforme"))</f>
        <v/>
      </c>
      <c r="J89" s="2403"/>
      <c r="K89" s="2418"/>
      <c r="L89" s="2418"/>
      <c r="M89" s="2418"/>
      <c r="N89" s="2418"/>
      <c r="O89" s="2413"/>
      <c r="P89" s="2414"/>
      <c r="Q89" s="222"/>
      <c r="U89" s="54"/>
      <c r="V89" s="272"/>
      <c r="W89" s="272"/>
      <c r="X89" s="272"/>
      <c r="Y89" s="272"/>
      <c r="Z89" s="272"/>
      <c r="AA89" s="272"/>
      <c r="AB89" s="272"/>
      <c r="AC89" s="272"/>
      <c r="AD89" s="272"/>
      <c r="AE89" s="272"/>
      <c r="AF89" s="272"/>
      <c r="AG89" s="272"/>
      <c r="AH89" s="272"/>
      <c r="AI89" s="272"/>
      <c r="AJ89" s="272"/>
      <c r="AK89" s="272"/>
      <c r="AL89" s="272"/>
      <c r="AM89" s="272"/>
      <c r="AN89" s="272"/>
      <c r="AO89" s="272"/>
      <c r="AP89" s="272"/>
      <c r="AQ89" s="272"/>
      <c r="AR89" s="272"/>
      <c r="AS89" s="272"/>
      <c r="AT89" s="272"/>
      <c r="AU89" s="272"/>
      <c r="AV89" s="272"/>
      <c r="AW89" s="272"/>
      <c r="AX89" s="272"/>
      <c r="AY89" s="272"/>
      <c r="AZ89" s="272"/>
      <c r="BA89" s="272"/>
      <c r="BB89" s="272"/>
    </row>
    <row r="90" spans="1:185" s="311" customFormat="1" ht="30.75" customHeight="1">
      <c r="A90" s="1769" t="s">
        <v>607</v>
      </c>
      <c r="B90" s="1769"/>
      <c r="C90" s="1769"/>
      <c r="D90" s="1770"/>
      <c r="E90" s="2187"/>
      <c r="F90" s="2167"/>
      <c r="G90" s="2167"/>
      <c r="H90" s="2167"/>
      <c r="I90" s="2167"/>
      <c r="J90" s="2167"/>
      <c r="K90" s="2167"/>
      <c r="L90" s="2167"/>
      <c r="M90" s="2167"/>
      <c r="N90" s="2167"/>
      <c r="O90" s="2167"/>
      <c r="P90" s="2167"/>
      <c r="Q90" s="727"/>
      <c r="U90" s="54"/>
      <c r="V90" s="272"/>
      <c r="W90" s="272"/>
      <c r="X90" s="272"/>
      <c r="Y90" s="272"/>
      <c r="Z90" s="272"/>
      <c r="AA90" s="272"/>
      <c r="AB90" s="272"/>
      <c r="AC90" s="272"/>
      <c r="AD90" s="272"/>
      <c r="AE90" s="272"/>
      <c r="AF90" s="272"/>
      <c r="AG90" s="272"/>
      <c r="AH90" s="272"/>
      <c r="AI90" s="272"/>
      <c r="AJ90" s="272"/>
      <c r="AK90" s="272"/>
      <c r="AL90" s="272"/>
      <c r="AM90" s="272"/>
      <c r="AN90" s="272"/>
      <c r="AO90" s="272"/>
      <c r="AP90" s="272"/>
      <c r="AQ90" s="272"/>
      <c r="AR90" s="272"/>
      <c r="AS90" s="272"/>
      <c r="AT90" s="272"/>
      <c r="AU90" s="272"/>
      <c r="AV90" s="272"/>
      <c r="AW90" s="272"/>
      <c r="AX90" s="272"/>
      <c r="AY90" s="272"/>
      <c r="AZ90" s="272"/>
      <c r="BA90" s="272"/>
      <c r="BB90" s="272"/>
    </row>
    <row r="91" spans="1:185" s="311" customFormat="1" ht="31.5" customHeight="1">
      <c r="A91" s="1769" t="s">
        <v>738</v>
      </c>
      <c r="B91" s="1769"/>
      <c r="C91" s="1769"/>
      <c r="D91" s="1770"/>
      <c r="E91" s="2126"/>
      <c r="F91" s="2127"/>
      <c r="G91" s="2127"/>
      <c r="H91" s="2127"/>
      <c r="I91" s="2127"/>
      <c r="J91" s="2127"/>
      <c r="K91" s="2127"/>
      <c r="L91" s="2127"/>
      <c r="M91" s="2127"/>
      <c r="N91" s="2127"/>
      <c r="O91" s="2127"/>
      <c r="P91" s="2127"/>
      <c r="Q91" s="184"/>
      <c r="U91" s="54"/>
      <c r="V91" s="272"/>
      <c r="W91" s="272"/>
      <c r="X91" s="272"/>
      <c r="Y91" s="272"/>
      <c r="Z91" s="272"/>
      <c r="AA91" s="272"/>
      <c r="AB91" s="272"/>
      <c r="AC91" s="272"/>
      <c r="AD91" s="272"/>
      <c r="AE91" s="272"/>
      <c r="AF91" s="272"/>
      <c r="AG91" s="272"/>
      <c r="AH91" s="272"/>
      <c r="AI91" s="272"/>
      <c r="AJ91" s="272"/>
      <c r="AK91" s="272"/>
      <c r="AL91" s="272"/>
      <c r="AM91" s="272"/>
      <c r="AN91" s="272"/>
      <c r="AO91" s="272"/>
      <c r="AP91" s="272"/>
      <c r="AQ91" s="272"/>
      <c r="AR91" s="272"/>
      <c r="AS91" s="272"/>
      <c r="AT91" s="272"/>
      <c r="AU91" s="272"/>
      <c r="AV91" s="272"/>
      <c r="AW91" s="272"/>
      <c r="AX91" s="272"/>
      <c r="AY91" s="272"/>
      <c r="AZ91" s="272"/>
      <c r="BA91" s="272"/>
      <c r="BB91" s="272"/>
    </row>
    <row r="92" spans="1:185" s="311" customFormat="1" ht="37.5" customHeight="1">
      <c r="Q92" s="54"/>
      <c r="R92" s="54"/>
      <c r="S92" s="54"/>
      <c r="T92" s="54"/>
      <c r="U92" s="60"/>
      <c r="V92" s="272"/>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2"/>
      <c r="BA92" s="272"/>
      <c r="BB92" s="272"/>
    </row>
    <row r="93" spans="1:185" s="311" customFormat="1" ht="37.5" customHeight="1">
      <c r="B93" s="34"/>
      <c r="C93" s="2423" t="s">
        <v>474</v>
      </c>
      <c r="D93" s="2423"/>
      <c r="E93" s="2423"/>
      <c r="F93" s="2423"/>
      <c r="G93" s="2423"/>
      <c r="H93" s="2423"/>
      <c r="I93" s="2423"/>
      <c r="J93" s="2423"/>
      <c r="K93" s="2423"/>
      <c r="L93" s="2423"/>
      <c r="M93" s="2423"/>
      <c r="N93" s="282"/>
      <c r="O93" s="6"/>
      <c r="P93" s="6"/>
      <c r="Q93" s="6"/>
      <c r="R93" s="6"/>
      <c r="S93" s="6"/>
      <c r="T93" s="6"/>
      <c r="U93" s="6"/>
      <c r="V93" s="272"/>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2"/>
      <c r="BA93" s="272"/>
      <c r="BB93" s="272"/>
    </row>
    <row r="94" spans="1:185" s="311" customFormat="1" ht="37.5" customHeight="1">
      <c r="B94" s="34"/>
      <c r="C94" s="2423" t="s">
        <v>989</v>
      </c>
      <c r="D94" s="2423"/>
      <c r="E94" s="2424"/>
      <c r="F94" s="2425" t="s">
        <v>475</v>
      </c>
      <c r="G94" s="2426"/>
      <c r="H94" s="1902" t="s">
        <v>416</v>
      </c>
      <c r="I94" s="1825"/>
      <c r="J94" s="1825"/>
      <c r="K94" s="2423" t="s">
        <v>94</v>
      </c>
      <c r="L94" s="2423"/>
      <c r="M94" s="2423"/>
      <c r="N94" s="283"/>
      <c r="O94" s="6"/>
      <c r="P94" s="6"/>
      <c r="Q94" s="6"/>
      <c r="R94" s="6"/>
      <c r="S94" s="6"/>
      <c r="T94" s="6"/>
      <c r="U94" s="6"/>
      <c r="V94" s="272"/>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c r="AZ94" s="272"/>
      <c r="BA94" s="272"/>
      <c r="BB94" s="272"/>
    </row>
    <row r="95" spans="1:185" s="311" customFormat="1" ht="32.25" customHeight="1">
      <c r="B95" s="34"/>
      <c r="C95" s="664" t="s">
        <v>99</v>
      </c>
      <c r="D95" s="664" t="s">
        <v>100</v>
      </c>
      <c r="E95" s="689" t="s">
        <v>415</v>
      </c>
      <c r="F95" s="2425"/>
      <c r="G95" s="2426"/>
      <c r="H95" s="684" t="s">
        <v>413</v>
      </c>
      <c r="I95" s="664" t="s">
        <v>417</v>
      </c>
      <c r="J95" s="735" t="s">
        <v>414</v>
      </c>
      <c r="K95" s="684" t="s">
        <v>413</v>
      </c>
      <c r="L95" s="664" t="s">
        <v>417</v>
      </c>
      <c r="M95" s="735" t="s">
        <v>414</v>
      </c>
      <c r="N95" s="284"/>
      <c r="O95" s="6"/>
      <c r="P95" s="6"/>
      <c r="Q95" s="6"/>
      <c r="R95" s="6"/>
      <c r="S95" s="6"/>
      <c r="T95" s="6"/>
      <c r="U95" s="6"/>
      <c r="V95" s="272"/>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2"/>
      <c r="AV95" s="272"/>
      <c r="AW95" s="272"/>
      <c r="AX95" s="272"/>
      <c r="AY95" s="272"/>
      <c r="AZ95" s="272"/>
      <c r="BA95" s="272"/>
      <c r="BB95" s="272"/>
    </row>
    <row r="96" spans="1:185" s="311" customFormat="1" ht="27" customHeight="1">
      <c r="B96" s="34"/>
      <c r="C96" s="677" t="s">
        <v>101</v>
      </c>
      <c r="D96" s="678" t="s">
        <v>919</v>
      </c>
      <c r="E96" s="690" t="s">
        <v>920</v>
      </c>
      <c r="F96" s="694">
        <f>0.1</f>
        <v>0.1</v>
      </c>
      <c r="G96" s="686">
        <f>-$F$96</f>
        <v>-0.1</v>
      </c>
      <c r="H96" s="681" t="s">
        <v>921</v>
      </c>
      <c r="I96" s="679" t="s">
        <v>922</v>
      </c>
      <c r="J96" s="669" t="s">
        <v>923</v>
      </c>
      <c r="K96" s="681" t="s">
        <v>921</v>
      </c>
      <c r="L96" s="679" t="s">
        <v>922</v>
      </c>
      <c r="M96" s="680" t="s">
        <v>923</v>
      </c>
      <c r="N96" s="6"/>
      <c r="O96" s="6"/>
      <c r="P96" s="6"/>
      <c r="Q96" s="6"/>
      <c r="R96" s="6"/>
      <c r="S96" s="6"/>
      <c r="T96" s="6"/>
      <c r="U96" s="6"/>
      <c r="V96" s="272"/>
      <c r="W96" s="272"/>
      <c r="X96" s="272"/>
      <c r="Y96" s="272"/>
      <c r="Z96" s="272"/>
      <c r="AA96" s="272"/>
      <c r="AB96" s="272"/>
      <c r="AC96" s="272"/>
      <c r="AD96" s="272"/>
      <c r="AE96" s="272"/>
      <c r="AF96" s="272"/>
      <c r="AG96" s="272"/>
      <c r="AH96" s="272"/>
      <c r="AI96" s="272"/>
      <c r="AJ96" s="272"/>
      <c r="AK96" s="272"/>
      <c r="AL96" s="272"/>
      <c r="AM96" s="272"/>
      <c r="AN96" s="272"/>
      <c r="AO96" s="272"/>
      <c r="AP96" s="272"/>
      <c r="AQ96" s="272"/>
      <c r="AR96" s="272"/>
      <c r="AS96" s="272"/>
      <c r="AT96" s="272"/>
      <c r="AU96" s="272"/>
      <c r="AV96" s="272"/>
      <c r="AW96" s="272"/>
      <c r="AX96" s="272"/>
      <c r="AY96" s="272"/>
      <c r="AZ96" s="272"/>
      <c r="BA96" s="272"/>
      <c r="BB96" s="272"/>
    </row>
    <row r="97" spans="1:54" s="311" customFormat="1" ht="27" customHeight="1">
      <c r="B97" s="667" t="s">
        <v>924</v>
      </c>
      <c r="C97" s="670" t="str">
        <f>IF(E67="","",IF(K67="", H97,(H97+K97)/2))</f>
        <v/>
      </c>
      <c r="D97" s="670" t="str">
        <f>IF(E67="","",(71.498068+94.593053*LOG(C97,10)+41.912053*POWER(LOG(C97,10),2)+9.8247004*POWER(LOG(C97,10),3)+0.28175407*POWER(LOG(C97,10),4)-1.1878455*POWER(LOG(C97,10),5)-0.18014349*POWER(LOG(C97,10),6)+0.14710899*POWER(LOG(C97,10),7)-0.017046845*POWER(LOG(C97,10),8)))</f>
        <v/>
      </c>
      <c r="E97" s="691"/>
      <c r="F97" s="695"/>
      <c r="G97" s="687"/>
      <c r="H97" s="682" t="str">
        <f t="shared" ref="H97:H114" si="6">IF(E67="","",IF($F$63="",E67, E67+$F$63))</f>
        <v/>
      </c>
      <c r="I97" s="671" t="str">
        <f t="shared" ref="I97:I110" si="7">IF($E$84="","",(71.498068+94.593053*LOG(E67,10)+41.912053*POWER(LOG(E67,10),2)+9.8247004*POWER(LOG(E67,10),3)+0.28175407*POWER(LOG(E67,10),4)-1.1878455*POWER(LOG(E67,10),5)-0.18014349*POWER(LOG(E67,10),6)+0.14710899*POWER(LOG(E67,10),7)-0.017046845*POWER(LOG(E67,10),8)))</f>
        <v/>
      </c>
      <c r="J97" s="672"/>
      <c r="K97" s="682" t="str">
        <f t="shared" ref="K97:K114" si="8">IF(K67="","",IF($F$63="",K67, K67+$F$63))</f>
        <v/>
      </c>
      <c r="L97" s="671" t="str">
        <f t="shared" ref="L97:L114" si="9">IF($K$84="","",(71.498068+94.593053*LOG(K67,10)+41.912053*POWER(LOG(K67,10),2)+9.8247004*POWER(LOG(K67,10),3)+0.28175407*POWER(LOG(K67,10),4)-1.1878455*POWER(LOG(K67,10),5)-0.18014349*POWER(LOG(K67,10),6)+0.14710899*POWER(LOG(K67,10),7)-0.017046845*POWER(LOG(K67,10),8)))</f>
        <v/>
      </c>
      <c r="M97" s="672"/>
      <c r="N97" s="6"/>
      <c r="O97" s="6"/>
      <c r="P97" s="6"/>
      <c r="Q97" s="6"/>
      <c r="R97" s="6"/>
      <c r="S97" s="6"/>
      <c r="T97" s="6"/>
      <c r="U97" s="6"/>
      <c r="V97" s="272"/>
      <c r="W97" s="272"/>
      <c r="X97" s="272"/>
      <c r="Y97" s="272"/>
      <c r="Z97" s="272"/>
      <c r="AA97" s="272"/>
      <c r="AB97" s="272"/>
      <c r="AC97" s="272"/>
      <c r="AD97" s="272"/>
      <c r="AE97" s="272"/>
      <c r="AF97" s="272"/>
      <c r="AG97" s="272"/>
      <c r="AH97" s="272"/>
      <c r="AI97" s="272"/>
      <c r="AJ97" s="272"/>
      <c r="AK97" s="272"/>
      <c r="AL97" s="272"/>
      <c r="AM97" s="272"/>
      <c r="AN97" s="272"/>
      <c r="AO97" s="272"/>
      <c r="AP97" s="272"/>
      <c r="AQ97" s="272"/>
      <c r="AR97" s="272"/>
      <c r="AS97" s="272"/>
      <c r="AT97" s="272"/>
      <c r="AU97" s="272"/>
      <c r="AV97" s="272"/>
      <c r="AW97" s="272"/>
      <c r="AX97" s="272"/>
      <c r="AY97" s="272"/>
      <c r="AZ97" s="272"/>
      <c r="BA97" s="272"/>
      <c r="BB97" s="272"/>
    </row>
    <row r="98" spans="1:54" s="311" customFormat="1" ht="60.75" customHeight="1">
      <c r="B98" s="34"/>
      <c r="C98" s="670" t="str">
        <f t="shared" ref="C98:C113" si="10">IF($E$84="","",(10^((-1.3011877+(0.080242636*LN(D98))+(0.13646699*(LN(D98))^2)+(-0.025468404*(LN(D98))^3)+(0.0013635334*(LN(D98))^4))/(1+(-0.025840191*LN(D98))+(-0.10320229*(LN(D98))^2)+(0.02874562*(LN(D98))^3)+(-0.0031978977*(LN(D98))^4)+(0.00012992634*(LN(D98))^5)))))</f>
        <v/>
      </c>
      <c r="D98" s="673" t="str">
        <f>IF($E$84="","",(D115*C68+G115))</f>
        <v/>
      </c>
      <c r="E98" s="692" t="str">
        <f>IF($E$84="","",((C98-C97)/(0.5*(C98+C97)*(D98-D97))))</f>
        <v/>
      </c>
      <c r="F98" s="696" t="str">
        <f t="shared" ref="F98:F114" si="11">IF($E$84="","",$E98*(1+$F$96))</f>
        <v/>
      </c>
      <c r="G98" s="688" t="str">
        <f t="shared" ref="G98:G114" si="12">IF($E$84="","",$E98*(1-$F$96))</f>
        <v/>
      </c>
      <c r="H98" s="682" t="str">
        <f t="shared" si="6"/>
        <v/>
      </c>
      <c r="I98" s="671" t="str">
        <f t="shared" si="7"/>
        <v/>
      </c>
      <c r="J98" s="674" t="str">
        <f t="shared" ref="J98:J114" si="13">IF($E$84="","",((E68-E67)/(0.5*(E68+E67) *(D98-D97))))</f>
        <v/>
      </c>
      <c r="K98" s="682" t="str">
        <f t="shared" si="8"/>
        <v/>
      </c>
      <c r="L98" s="671" t="str">
        <f t="shared" si="9"/>
        <v/>
      </c>
      <c r="M98" s="674" t="str">
        <f t="shared" ref="M98:M114" si="14">IF($K$84="","",((K68-K67)/(0.5*(K68+K67)*(D98-D97))))</f>
        <v/>
      </c>
      <c r="N98" s="6"/>
      <c r="O98" s="6"/>
      <c r="P98" s="6"/>
      <c r="Q98" s="6"/>
      <c r="R98" s="6"/>
      <c r="S98" s="6"/>
      <c r="T98" s="6"/>
      <c r="U98" s="6"/>
      <c r="V98" s="272"/>
      <c r="W98" s="272"/>
      <c r="X98" s="272"/>
      <c r="Y98" s="272"/>
      <c r="Z98" s="272"/>
      <c r="AA98" s="272"/>
      <c r="AB98" s="272"/>
      <c r="AC98" s="272"/>
      <c r="AD98" s="272"/>
      <c r="AE98" s="272"/>
      <c r="AF98" s="272"/>
      <c r="AG98" s="272"/>
      <c r="AH98" s="272"/>
      <c r="AI98" s="272"/>
      <c r="AJ98" s="272"/>
      <c r="AK98" s="272"/>
      <c r="AL98" s="272"/>
      <c r="AM98" s="272"/>
      <c r="AN98" s="272"/>
      <c r="AO98" s="272"/>
      <c r="AP98" s="272"/>
      <c r="AQ98" s="272"/>
      <c r="AR98" s="272"/>
      <c r="AS98" s="272"/>
      <c r="AT98" s="272"/>
      <c r="AU98" s="272"/>
      <c r="AV98" s="272"/>
      <c r="AW98" s="272"/>
      <c r="AX98" s="272"/>
      <c r="AY98" s="272"/>
      <c r="AZ98" s="272"/>
      <c r="BA98" s="272"/>
      <c r="BB98" s="272"/>
    </row>
    <row r="99" spans="1:54" s="311" customFormat="1" ht="48.75" customHeight="1">
      <c r="B99" s="34"/>
      <c r="C99" s="670" t="str">
        <f t="shared" si="10"/>
        <v/>
      </c>
      <c r="D99" s="673" t="str">
        <f>IF($E$84="","",(D115*C69+G115))</f>
        <v/>
      </c>
      <c r="E99" s="692" t="str">
        <f t="shared" ref="E99:E114" si="15">IF($E$84="","",((C99-C98)/(0.5*(C99+C98)*(D99-D98))))</f>
        <v/>
      </c>
      <c r="F99" s="696" t="str">
        <f t="shared" si="11"/>
        <v/>
      </c>
      <c r="G99" s="688" t="str">
        <f t="shared" si="12"/>
        <v/>
      </c>
      <c r="H99" s="682" t="str">
        <f t="shared" si="6"/>
        <v/>
      </c>
      <c r="I99" s="671" t="str">
        <f t="shared" si="7"/>
        <v/>
      </c>
      <c r="J99" s="674" t="str">
        <f t="shared" si="13"/>
        <v/>
      </c>
      <c r="K99" s="682" t="str">
        <f t="shared" si="8"/>
        <v/>
      </c>
      <c r="L99" s="671" t="str">
        <f t="shared" si="9"/>
        <v/>
      </c>
      <c r="M99" s="674" t="str">
        <f t="shared" si="14"/>
        <v/>
      </c>
      <c r="N99" s="6"/>
      <c r="O99" s="6"/>
      <c r="P99" s="6"/>
      <c r="Q99" s="6"/>
      <c r="R99" s="6"/>
      <c r="S99" s="6"/>
      <c r="T99" s="6"/>
      <c r="U99" s="6"/>
      <c r="V99" s="272"/>
      <c r="W99" s="272"/>
      <c r="X99" s="272"/>
      <c r="Y99" s="272"/>
      <c r="Z99" s="272"/>
      <c r="AA99" s="272"/>
      <c r="AB99" s="272"/>
      <c r="AC99" s="272"/>
      <c r="AD99" s="272"/>
      <c r="AE99" s="272"/>
      <c r="AF99" s="272"/>
      <c r="AG99" s="272"/>
      <c r="AH99" s="272"/>
      <c r="AI99" s="272"/>
      <c r="AJ99" s="272"/>
      <c r="AK99" s="272"/>
      <c r="AL99" s="272"/>
      <c r="AM99" s="272"/>
      <c r="AN99" s="272"/>
      <c r="AO99" s="272"/>
      <c r="AP99" s="272"/>
      <c r="AQ99" s="272"/>
      <c r="AR99" s="272"/>
      <c r="AS99" s="272"/>
      <c r="AT99" s="272"/>
      <c r="AU99" s="272"/>
      <c r="AV99" s="272"/>
      <c r="AW99" s="272"/>
      <c r="AX99" s="272"/>
      <c r="AY99" s="272"/>
      <c r="AZ99" s="272"/>
      <c r="BA99" s="272"/>
      <c r="BB99" s="272"/>
    </row>
    <row r="100" spans="1:54" s="311" customFormat="1" ht="18.75" customHeight="1">
      <c r="B100" s="34"/>
      <c r="C100" s="670" t="str">
        <f t="shared" si="10"/>
        <v/>
      </c>
      <c r="D100" s="673" t="str">
        <f>IF($E$84="","",(D115*C70+G115))</f>
        <v/>
      </c>
      <c r="E100" s="692" t="str">
        <f t="shared" si="15"/>
        <v/>
      </c>
      <c r="F100" s="696" t="str">
        <f t="shared" si="11"/>
        <v/>
      </c>
      <c r="G100" s="688" t="str">
        <f t="shared" si="12"/>
        <v/>
      </c>
      <c r="H100" s="682" t="str">
        <f t="shared" si="6"/>
        <v/>
      </c>
      <c r="I100" s="671" t="str">
        <f t="shared" si="7"/>
        <v/>
      </c>
      <c r="J100" s="674" t="str">
        <f t="shared" si="13"/>
        <v/>
      </c>
      <c r="K100" s="682" t="str">
        <f t="shared" si="8"/>
        <v/>
      </c>
      <c r="L100" s="671" t="str">
        <f t="shared" si="9"/>
        <v/>
      </c>
      <c r="M100" s="674" t="str">
        <f t="shared" si="14"/>
        <v/>
      </c>
      <c r="N100" s="6"/>
      <c r="O100" s="6"/>
      <c r="P100" s="6"/>
      <c r="Q100" s="6"/>
      <c r="R100" s="6"/>
      <c r="S100" s="6"/>
      <c r="T100" s="6"/>
      <c r="U100" s="6"/>
      <c r="V100" s="272"/>
      <c r="W100" s="272"/>
      <c r="X100" s="272"/>
      <c r="Y100" s="272"/>
      <c r="Z100" s="272"/>
      <c r="AA100" s="272"/>
      <c r="AB100" s="272"/>
      <c r="AC100" s="272"/>
      <c r="AD100" s="272"/>
      <c r="AE100" s="272"/>
      <c r="AF100" s="272"/>
      <c r="AG100" s="272"/>
      <c r="AH100" s="272"/>
      <c r="AI100" s="272"/>
      <c r="AJ100" s="272"/>
      <c r="AK100" s="272"/>
      <c r="AL100" s="272"/>
      <c r="AM100" s="272"/>
      <c r="AN100" s="272"/>
      <c r="AO100" s="272"/>
      <c r="AP100" s="272"/>
      <c r="AQ100" s="272"/>
      <c r="AR100" s="272"/>
      <c r="AS100" s="272"/>
      <c r="AT100" s="272"/>
      <c r="AU100" s="272"/>
      <c r="AV100" s="272"/>
      <c r="AW100" s="272"/>
      <c r="AX100" s="272"/>
      <c r="AY100" s="272"/>
      <c r="AZ100" s="272"/>
      <c r="BA100" s="272"/>
      <c r="BB100" s="272"/>
    </row>
    <row r="101" spans="1:54" s="311" customFormat="1" ht="18.75" customHeight="1">
      <c r="B101" s="34"/>
      <c r="C101" s="670" t="str">
        <f t="shared" si="10"/>
        <v/>
      </c>
      <c r="D101" s="673" t="str">
        <f>IF($E$84="","",D115*C71+G115)</f>
        <v/>
      </c>
      <c r="E101" s="692" t="str">
        <f t="shared" si="15"/>
        <v/>
      </c>
      <c r="F101" s="696" t="str">
        <f t="shared" si="11"/>
        <v/>
      </c>
      <c r="G101" s="688" t="str">
        <f t="shared" si="12"/>
        <v/>
      </c>
      <c r="H101" s="682" t="str">
        <f t="shared" si="6"/>
        <v/>
      </c>
      <c r="I101" s="671" t="str">
        <f t="shared" si="7"/>
        <v/>
      </c>
      <c r="J101" s="674" t="str">
        <f t="shared" si="13"/>
        <v/>
      </c>
      <c r="K101" s="682" t="str">
        <f t="shared" si="8"/>
        <v/>
      </c>
      <c r="L101" s="671" t="str">
        <f t="shared" si="9"/>
        <v/>
      </c>
      <c r="M101" s="674" t="str">
        <f t="shared" si="14"/>
        <v/>
      </c>
      <c r="N101" s="6"/>
      <c r="O101" s="6"/>
      <c r="P101" s="6"/>
      <c r="Q101" s="6"/>
      <c r="R101" s="6"/>
      <c r="S101" s="6"/>
      <c r="T101" s="6"/>
      <c r="U101" s="6"/>
      <c r="V101" s="272"/>
      <c r="W101" s="272"/>
      <c r="X101" s="272"/>
      <c r="Y101" s="272"/>
      <c r="Z101" s="272"/>
      <c r="AA101" s="272"/>
      <c r="AB101" s="272"/>
      <c r="AC101" s="272"/>
      <c r="AD101" s="272"/>
      <c r="AE101" s="272"/>
      <c r="AF101" s="272"/>
      <c r="AG101" s="272"/>
      <c r="AH101" s="272"/>
      <c r="AI101" s="272"/>
      <c r="AJ101" s="272"/>
      <c r="AK101" s="272"/>
      <c r="AL101" s="272"/>
      <c r="AM101" s="272"/>
      <c r="AN101" s="272"/>
      <c r="AO101" s="272"/>
      <c r="AP101" s="272"/>
      <c r="AQ101" s="272"/>
      <c r="AR101" s="272"/>
      <c r="AS101" s="272"/>
      <c r="AT101" s="272"/>
      <c r="AU101" s="272"/>
      <c r="AV101" s="272"/>
      <c r="AW101" s="272"/>
      <c r="AX101" s="272"/>
      <c r="AY101" s="272"/>
      <c r="AZ101" s="272"/>
      <c r="BA101" s="272"/>
      <c r="BB101" s="272"/>
    </row>
    <row r="102" spans="1:54" s="311" customFormat="1" ht="18.75" customHeight="1">
      <c r="B102" s="34"/>
      <c r="C102" s="670" t="str">
        <f t="shared" si="10"/>
        <v/>
      </c>
      <c r="D102" s="673" t="str">
        <f>IF($E$84="","",(D115*C72+G115))</f>
        <v/>
      </c>
      <c r="E102" s="692" t="str">
        <f t="shared" si="15"/>
        <v/>
      </c>
      <c r="F102" s="696" t="str">
        <f t="shared" si="11"/>
        <v/>
      </c>
      <c r="G102" s="688" t="str">
        <f t="shared" si="12"/>
        <v/>
      </c>
      <c r="H102" s="682" t="str">
        <f t="shared" si="6"/>
        <v/>
      </c>
      <c r="I102" s="671" t="str">
        <f t="shared" si="7"/>
        <v/>
      </c>
      <c r="J102" s="674" t="str">
        <f t="shared" si="13"/>
        <v/>
      </c>
      <c r="K102" s="682" t="str">
        <f t="shared" si="8"/>
        <v/>
      </c>
      <c r="L102" s="671" t="str">
        <f t="shared" si="9"/>
        <v/>
      </c>
      <c r="M102" s="674" t="str">
        <f t="shared" si="14"/>
        <v/>
      </c>
      <c r="N102" s="6"/>
      <c r="O102" s="6"/>
      <c r="P102" s="6"/>
      <c r="Q102" s="6"/>
      <c r="R102" s="6"/>
      <c r="S102" s="6"/>
      <c r="T102" s="6"/>
      <c r="U102" s="6"/>
      <c r="V102" s="272"/>
      <c r="W102" s="272"/>
      <c r="X102" s="272"/>
      <c r="Y102" s="272"/>
      <c r="Z102" s="272"/>
      <c r="AA102" s="272"/>
      <c r="AB102" s="272"/>
      <c r="AC102" s="272"/>
      <c r="AD102" s="272"/>
      <c r="AE102" s="272"/>
      <c r="AF102" s="272"/>
      <c r="AG102" s="272"/>
      <c r="AH102" s="272"/>
      <c r="AI102" s="272"/>
      <c r="AJ102" s="272"/>
      <c r="AK102" s="272"/>
      <c r="AL102" s="272"/>
      <c r="AM102" s="272"/>
      <c r="AN102" s="272"/>
      <c r="AO102" s="272"/>
      <c r="AP102" s="272"/>
      <c r="AQ102" s="272"/>
      <c r="AR102" s="272"/>
      <c r="AS102" s="272"/>
      <c r="AT102" s="272"/>
      <c r="AU102" s="272"/>
      <c r="AV102" s="272"/>
      <c r="AW102" s="272"/>
      <c r="AX102" s="272"/>
      <c r="AY102" s="272"/>
      <c r="AZ102" s="272"/>
      <c r="BA102" s="272"/>
      <c r="BB102" s="272"/>
    </row>
    <row r="103" spans="1:54" s="311" customFormat="1" ht="18.75" customHeight="1">
      <c r="B103" s="34"/>
      <c r="C103" s="670" t="str">
        <f t="shared" si="10"/>
        <v/>
      </c>
      <c r="D103" s="673" t="str">
        <f>IF($E$84="","",(D115*C73+G115))</f>
        <v/>
      </c>
      <c r="E103" s="692" t="str">
        <f t="shared" si="15"/>
        <v/>
      </c>
      <c r="F103" s="696" t="str">
        <f t="shared" si="11"/>
        <v/>
      </c>
      <c r="G103" s="688" t="str">
        <f t="shared" si="12"/>
        <v/>
      </c>
      <c r="H103" s="682" t="str">
        <f t="shared" si="6"/>
        <v/>
      </c>
      <c r="I103" s="671" t="str">
        <f t="shared" si="7"/>
        <v/>
      </c>
      <c r="J103" s="674" t="str">
        <f t="shared" si="13"/>
        <v/>
      </c>
      <c r="K103" s="682" t="str">
        <f t="shared" si="8"/>
        <v/>
      </c>
      <c r="L103" s="671" t="str">
        <f t="shared" si="9"/>
        <v/>
      </c>
      <c r="M103" s="674" t="str">
        <f t="shared" si="14"/>
        <v/>
      </c>
      <c r="N103" s="6"/>
      <c r="O103" s="6"/>
      <c r="P103" s="6"/>
      <c r="Q103" s="6"/>
      <c r="R103" s="6"/>
      <c r="S103" s="6"/>
      <c r="T103" s="6"/>
      <c r="U103" s="6"/>
      <c r="V103" s="272"/>
      <c r="W103" s="272"/>
      <c r="X103" s="272"/>
      <c r="Y103" s="272"/>
      <c r="Z103" s="272"/>
      <c r="AA103" s="272"/>
      <c r="AB103" s="272"/>
      <c r="AC103" s="272"/>
      <c r="AD103" s="272"/>
      <c r="AE103" s="272"/>
      <c r="AF103" s="272"/>
      <c r="AG103" s="272"/>
      <c r="AH103" s="272"/>
      <c r="AI103" s="272"/>
      <c r="AJ103" s="272"/>
      <c r="AK103" s="272"/>
      <c r="AL103" s="272"/>
      <c r="AM103" s="272"/>
      <c r="AN103" s="272"/>
      <c r="AO103" s="272"/>
      <c r="AP103" s="272"/>
      <c r="AQ103" s="272"/>
      <c r="AR103" s="272"/>
      <c r="AS103" s="272"/>
      <c r="AT103" s="272"/>
      <c r="AU103" s="272"/>
      <c r="AV103" s="272"/>
      <c r="AW103" s="272"/>
      <c r="AX103" s="272"/>
      <c r="AY103" s="272"/>
      <c r="AZ103" s="272"/>
      <c r="BA103" s="272"/>
      <c r="BB103" s="272"/>
    </row>
    <row r="104" spans="1:54" s="311" customFormat="1" ht="18.75" customHeight="1">
      <c r="B104" s="34"/>
      <c r="C104" s="670" t="str">
        <f t="shared" si="10"/>
        <v/>
      </c>
      <c r="D104" s="673" t="str">
        <f>IF($E$84="","",($D$115*C74+$G$115))</f>
        <v/>
      </c>
      <c r="E104" s="692" t="str">
        <f t="shared" si="15"/>
        <v/>
      </c>
      <c r="F104" s="696" t="str">
        <f t="shared" si="11"/>
        <v/>
      </c>
      <c r="G104" s="688" t="str">
        <f t="shared" si="12"/>
        <v/>
      </c>
      <c r="H104" s="682" t="str">
        <f t="shared" si="6"/>
        <v/>
      </c>
      <c r="I104" s="671" t="str">
        <f t="shared" si="7"/>
        <v/>
      </c>
      <c r="J104" s="674" t="str">
        <f t="shared" si="13"/>
        <v/>
      </c>
      <c r="K104" s="682" t="str">
        <f t="shared" si="8"/>
        <v/>
      </c>
      <c r="L104" s="671" t="str">
        <f t="shared" si="9"/>
        <v/>
      </c>
      <c r="M104" s="674" t="str">
        <f t="shared" si="14"/>
        <v/>
      </c>
      <c r="N104" s="6"/>
      <c r="O104" s="6"/>
      <c r="P104" s="6"/>
      <c r="Q104" s="6"/>
      <c r="R104" s="6"/>
      <c r="S104" s="6"/>
      <c r="T104" s="6"/>
      <c r="U104" s="6"/>
      <c r="V104" s="272"/>
      <c r="W104" s="272"/>
      <c r="X104" s="272"/>
      <c r="Y104" s="272"/>
      <c r="Z104" s="272"/>
      <c r="AA104" s="272"/>
      <c r="AB104" s="272"/>
      <c r="AC104" s="272"/>
      <c r="AD104" s="272"/>
      <c r="AE104" s="272"/>
      <c r="AF104" s="272"/>
      <c r="AG104" s="272"/>
      <c r="AH104" s="272"/>
      <c r="AI104" s="272"/>
      <c r="AJ104" s="272"/>
      <c r="AK104" s="272"/>
      <c r="AL104" s="272"/>
      <c r="AM104" s="272"/>
      <c r="AN104" s="272"/>
      <c r="AO104" s="272"/>
      <c r="AP104" s="272"/>
      <c r="AQ104" s="272"/>
      <c r="AR104" s="272"/>
      <c r="AS104" s="272"/>
      <c r="AT104" s="272"/>
      <c r="AU104" s="272"/>
      <c r="AV104" s="272"/>
      <c r="AW104" s="272"/>
      <c r="AX104" s="272"/>
      <c r="AY104" s="272"/>
      <c r="AZ104" s="272"/>
      <c r="BA104" s="272"/>
      <c r="BB104" s="272"/>
    </row>
    <row r="105" spans="1:54" s="311" customFormat="1" ht="18.75" customHeight="1">
      <c r="B105" s="34"/>
      <c r="C105" s="670" t="str">
        <f t="shared" si="10"/>
        <v/>
      </c>
      <c r="D105" s="673" t="str">
        <f>IF($E$84="","",($D$115*C75+$G$115))</f>
        <v/>
      </c>
      <c r="E105" s="692" t="str">
        <f t="shared" si="15"/>
        <v/>
      </c>
      <c r="F105" s="696" t="str">
        <f t="shared" si="11"/>
        <v/>
      </c>
      <c r="G105" s="688" t="str">
        <f t="shared" si="12"/>
        <v/>
      </c>
      <c r="H105" s="682" t="str">
        <f t="shared" si="6"/>
        <v/>
      </c>
      <c r="I105" s="671" t="str">
        <f t="shared" si="7"/>
        <v/>
      </c>
      <c r="J105" s="674" t="str">
        <f t="shared" si="13"/>
        <v/>
      </c>
      <c r="K105" s="682" t="str">
        <f t="shared" si="8"/>
        <v/>
      </c>
      <c r="L105" s="671" t="str">
        <f t="shared" si="9"/>
        <v/>
      </c>
      <c r="M105" s="674" t="str">
        <f t="shared" si="14"/>
        <v/>
      </c>
      <c r="N105" s="6"/>
      <c r="O105" s="6"/>
      <c r="P105" s="6"/>
      <c r="Q105" s="6"/>
      <c r="R105" s="6"/>
      <c r="S105" s="6"/>
      <c r="T105" s="6"/>
      <c r="U105" s="6"/>
      <c r="V105" s="272"/>
      <c r="W105" s="272"/>
      <c r="X105" s="272"/>
      <c r="Y105" s="272"/>
      <c r="Z105" s="272"/>
      <c r="AA105" s="272"/>
      <c r="AB105" s="272"/>
      <c r="AC105" s="272"/>
      <c r="AD105" s="272"/>
      <c r="AE105" s="272"/>
      <c r="AF105" s="272"/>
      <c r="AG105" s="272"/>
      <c r="AH105" s="272"/>
      <c r="AI105" s="272"/>
      <c r="AJ105" s="272"/>
      <c r="AK105" s="272"/>
      <c r="AL105" s="272"/>
      <c r="AM105" s="272"/>
      <c r="AN105" s="272"/>
      <c r="AO105" s="272"/>
      <c r="AP105" s="272"/>
      <c r="AQ105" s="272"/>
      <c r="AR105" s="272"/>
      <c r="AS105" s="272"/>
      <c r="AT105" s="272"/>
      <c r="AU105" s="272"/>
      <c r="AV105" s="272"/>
      <c r="AW105" s="272"/>
      <c r="AX105" s="272"/>
      <c r="AY105" s="272"/>
      <c r="AZ105" s="272"/>
      <c r="BA105" s="272"/>
      <c r="BB105" s="272"/>
    </row>
    <row r="106" spans="1:54" s="311" customFormat="1" ht="18.75" customHeight="1">
      <c r="A106" s="152"/>
      <c r="B106" s="34"/>
      <c r="C106" s="670" t="str">
        <f t="shared" si="10"/>
        <v/>
      </c>
      <c r="D106" s="673" t="str">
        <f>IF($E$84="","",($D$115*C76+$G$115))</f>
        <v/>
      </c>
      <c r="E106" s="692" t="str">
        <f t="shared" si="15"/>
        <v/>
      </c>
      <c r="F106" s="696" t="str">
        <f t="shared" si="11"/>
        <v/>
      </c>
      <c r="G106" s="688" t="str">
        <f t="shared" si="12"/>
        <v/>
      </c>
      <c r="H106" s="682" t="str">
        <f t="shared" si="6"/>
        <v/>
      </c>
      <c r="I106" s="671" t="str">
        <f t="shared" si="7"/>
        <v/>
      </c>
      <c r="J106" s="674" t="str">
        <f t="shared" si="13"/>
        <v/>
      </c>
      <c r="K106" s="682" t="str">
        <f t="shared" si="8"/>
        <v/>
      </c>
      <c r="L106" s="671" t="str">
        <f t="shared" si="9"/>
        <v/>
      </c>
      <c r="M106" s="674" t="str">
        <f t="shared" si="14"/>
        <v/>
      </c>
      <c r="N106" s="6"/>
      <c r="O106" s="6"/>
      <c r="P106" s="6"/>
      <c r="Q106" s="6"/>
      <c r="R106" s="6"/>
      <c r="S106" s="6"/>
      <c r="T106" s="6"/>
      <c r="U106" s="6"/>
      <c r="V106" s="272"/>
      <c r="W106" s="272"/>
      <c r="X106" s="272"/>
      <c r="Y106" s="272"/>
      <c r="Z106" s="272"/>
      <c r="AA106" s="272"/>
      <c r="AB106" s="272"/>
      <c r="AC106" s="272"/>
      <c r="AD106" s="272"/>
      <c r="AE106" s="272"/>
      <c r="AF106" s="272"/>
      <c r="AG106" s="272"/>
      <c r="AH106" s="272"/>
      <c r="AI106" s="272"/>
      <c r="AJ106" s="272"/>
      <c r="AK106" s="272"/>
      <c r="AL106" s="272"/>
      <c r="AM106" s="272"/>
      <c r="AN106" s="272"/>
      <c r="AO106" s="272"/>
      <c r="AP106" s="272"/>
      <c r="AQ106" s="272"/>
      <c r="AR106" s="272"/>
      <c r="AS106" s="272"/>
      <c r="AT106" s="272"/>
      <c r="AU106" s="272"/>
      <c r="AV106" s="272"/>
      <c r="AW106" s="272"/>
      <c r="AX106" s="272"/>
      <c r="AY106" s="272"/>
      <c r="AZ106" s="272"/>
      <c r="BA106" s="272"/>
      <c r="BB106" s="272"/>
    </row>
    <row r="107" spans="1:54" s="311" customFormat="1" ht="18.75" customHeight="1">
      <c r="B107" s="34"/>
      <c r="C107" s="670" t="str">
        <f t="shared" si="10"/>
        <v/>
      </c>
      <c r="D107" s="673" t="str">
        <f>IF($E$84="","",(D115*C77+G115))</f>
        <v/>
      </c>
      <c r="E107" s="692" t="str">
        <f t="shared" si="15"/>
        <v/>
      </c>
      <c r="F107" s="696" t="str">
        <f t="shared" si="11"/>
        <v/>
      </c>
      <c r="G107" s="688" t="str">
        <f t="shared" si="12"/>
        <v/>
      </c>
      <c r="H107" s="682" t="str">
        <f t="shared" si="6"/>
        <v/>
      </c>
      <c r="I107" s="671" t="str">
        <f t="shared" si="7"/>
        <v/>
      </c>
      <c r="J107" s="674" t="str">
        <f t="shared" si="13"/>
        <v/>
      </c>
      <c r="K107" s="682" t="str">
        <f t="shared" si="8"/>
        <v/>
      </c>
      <c r="L107" s="671" t="str">
        <f t="shared" si="9"/>
        <v/>
      </c>
      <c r="M107" s="674" t="str">
        <f t="shared" si="14"/>
        <v/>
      </c>
      <c r="N107" s="6"/>
      <c r="O107" s="6"/>
      <c r="P107" s="6"/>
      <c r="Q107" s="6"/>
      <c r="R107" s="6"/>
      <c r="S107" s="6"/>
      <c r="T107" s="6"/>
      <c r="U107" s="6"/>
      <c r="V107" s="272"/>
      <c r="W107" s="272"/>
      <c r="X107" s="272"/>
      <c r="Y107" s="272"/>
      <c r="Z107" s="272"/>
      <c r="AA107" s="272"/>
      <c r="AB107" s="272"/>
      <c r="AC107" s="272"/>
      <c r="AD107" s="272"/>
      <c r="AE107" s="272"/>
      <c r="AF107" s="272"/>
      <c r="AG107" s="272"/>
      <c r="AH107" s="272"/>
      <c r="AI107" s="272"/>
      <c r="AJ107" s="272"/>
      <c r="AK107" s="272"/>
      <c r="AL107" s="272"/>
      <c r="AM107" s="272"/>
      <c r="AN107" s="272"/>
      <c r="AO107" s="272"/>
      <c r="AP107" s="272"/>
      <c r="AQ107" s="272"/>
      <c r="AR107" s="272"/>
      <c r="AS107" s="272"/>
      <c r="AT107" s="272"/>
      <c r="AU107" s="272"/>
      <c r="AV107" s="272"/>
      <c r="AW107" s="272"/>
      <c r="AX107" s="272"/>
      <c r="AY107" s="272"/>
      <c r="AZ107" s="272"/>
      <c r="BA107" s="272"/>
      <c r="BB107" s="272"/>
    </row>
    <row r="108" spans="1:54" s="311" customFormat="1" ht="18.75" customHeight="1">
      <c r="B108" s="34"/>
      <c r="C108" s="670" t="str">
        <f t="shared" si="10"/>
        <v/>
      </c>
      <c r="D108" s="673" t="str">
        <f>IF($E$84="","",(D115*C78+G115))</f>
        <v/>
      </c>
      <c r="E108" s="692" t="str">
        <f t="shared" si="15"/>
        <v/>
      </c>
      <c r="F108" s="696" t="str">
        <f t="shared" si="11"/>
        <v/>
      </c>
      <c r="G108" s="688" t="str">
        <f t="shared" si="12"/>
        <v/>
      </c>
      <c r="H108" s="682" t="str">
        <f t="shared" si="6"/>
        <v/>
      </c>
      <c r="I108" s="671" t="str">
        <f t="shared" si="7"/>
        <v/>
      </c>
      <c r="J108" s="674" t="str">
        <f t="shared" si="13"/>
        <v/>
      </c>
      <c r="K108" s="682" t="str">
        <f t="shared" si="8"/>
        <v/>
      </c>
      <c r="L108" s="671" t="str">
        <f t="shared" si="9"/>
        <v/>
      </c>
      <c r="M108" s="674" t="str">
        <f t="shared" si="14"/>
        <v/>
      </c>
      <c r="N108" s="6"/>
      <c r="O108" s="6"/>
      <c r="P108" s="6"/>
      <c r="Q108" s="6"/>
      <c r="R108" s="6"/>
      <c r="S108" s="6"/>
      <c r="T108" s="6"/>
      <c r="U108" s="6"/>
      <c r="V108" s="272"/>
      <c r="W108" s="272"/>
      <c r="X108" s="272"/>
      <c r="Y108" s="272"/>
      <c r="Z108" s="272"/>
      <c r="AA108" s="272"/>
      <c r="AB108" s="272"/>
      <c r="AC108" s="272"/>
      <c r="AD108" s="272"/>
      <c r="AE108" s="272"/>
      <c r="AF108" s="272"/>
      <c r="AG108" s="272"/>
      <c r="AH108" s="272"/>
      <c r="AI108" s="272"/>
      <c r="AJ108" s="272"/>
      <c r="AK108" s="272"/>
      <c r="AL108" s="272"/>
      <c r="AM108" s="272"/>
      <c r="AN108" s="272"/>
      <c r="AO108" s="272"/>
      <c r="AP108" s="272"/>
      <c r="AQ108" s="272"/>
      <c r="AR108" s="272"/>
      <c r="AS108" s="272"/>
      <c r="AT108" s="272"/>
      <c r="AU108" s="272"/>
      <c r="AV108" s="272"/>
      <c r="AW108" s="272"/>
      <c r="AX108" s="272"/>
      <c r="AY108" s="272"/>
      <c r="AZ108" s="272"/>
      <c r="BA108" s="272"/>
      <c r="BB108" s="272"/>
    </row>
    <row r="109" spans="1:54" s="311" customFormat="1" ht="18.75" customHeight="1">
      <c r="B109" s="34"/>
      <c r="C109" s="670" t="str">
        <f t="shared" si="10"/>
        <v/>
      </c>
      <c r="D109" s="673" t="str">
        <f>IF($E$84="","",(D115*C79+G115))</f>
        <v/>
      </c>
      <c r="E109" s="692" t="str">
        <f t="shared" si="15"/>
        <v/>
      </c>
      <c r="F109" s="696" t="str">
        <f t="shared" si="11"/>
        <v/>
      </c>
      <c r="G109" s="688" t="str">
        <f t="shared" si="12"/>
        <v/>
      </c>
      <c r="H109" s="682" t="str">
        <f t="shared" si="6"/>
        <v/>
      </c>
      <c r="I109" s="671" t="str">
        <f t="shared" si="7"/>
        <v/>
      </c>
      <c r="J109" s="674" t="str">
        <f t="shared" si="13"/>
        <v/>
      </c>
      <c r="K109" s="682" t="str">
        <f t="shared" si="8"/>
        <v/>
      </c>
      <c r="L109" s="671" t="str">
        <f t="shared" si="9"/>
        <v/>
      </c>
      <c r="M109" s="674" t="str">
        <f t="shared" si="14"/>
        <v/>
      </c>
      <c r="N109" s="6"/>
      <c r="O109" s="6"/>
      <c r="P109" s="6"/>
      <c r="Q109" s="6"/>
      <c r="R109" s="6"/>
      <c r="S109" s="6"/>
      <c r="T109" s="6"/>
      <c r="U109" s="6"/>
      <c r="V109" s="272"/>
      <c r="W109" s="272"/>
      <c r="X109" s="272"/>
      <c r="Y109" s="272"/>
      <c r="Z109" s="272"/>
      <c r="AA109" s="272"/>
      <c r="AB109" s="272"/>
      <c r="AC109" s="272"/>
      <c r="AD109" s="272"/>
      <c r="AE109" s="272"/>
      <c r="AF109" s="272"/>
      <c r="AG109" s="272"/>
      <c r="AH109" s="272"/>
      <c r="AI109" s="272"/>
      <c r="AJ109" s="272"/>
      <c r="AK109" s="272"/>
      <c r="AL109" s="272"/>
      <c r="AM109" s="272"/>
      <c r="AN109" s="272"/>
      <c r="AO109" s="272"/>
      <c r="AP109" s="272"/>
      <c r="AQ109" s="272"/>
      <c r="AR109" s="272"/>
      <c r="AS109" s="272"/>
      <c r="AT109" s="272"/>
      <c r="AU109" s="272"/>
      <c r="AV109" s="272"/>
      <c r="AW109" s="272"/>
      <c r="AX109" s="272"/>
      <c r="AY109" s="272"/>
      <c r="AZ109" s="272"/>
      <c r="BA109" s="272"/>
      <c r="BB109" s="272"/>
    </row>
    <row r="110" spans="1:54" s="311" customFormat="1" ht="18.75" customHeight="1">
      <c r="B110" s="34"/>
      <c r="C110" s="670" t="str">
        <f t="shared" si="10"/>
        <v/>
      </c>
      <c r="D110" s="673" t="str">
        <f>IF($E$84="","",(D115*C80+G115))</f>
        <v/>
      </c>
      <c r="E110" s="692" t="str">
        <f t="shared" si="15"/>
        <v/>
      </c>
      <c r="F110" s="696" t="str">
        <f t="shared" si="11"/>
        <v/>
      </c>
      <c r="G110" s="688" t="str">
        <f t="shared" si="12"/>
        <v/>
      </c>
      <c r="H110" s="682" t="str">
        <f t="shared" si="6"/>
        <v/>
      </c>
      <c r="I110" s="671" t="str">
        <f t="shared" si="7"/>
        <v/>
      </c>
      <c r="J110" s="674" t="str">
        <f t="shared" si="13"/>
        <v/>
      </c>
      <c r="K110" s="682" t="str">
        <f t="shared" si="8"/>
        <v/>
      </c>
      <c r="L110" s="671" t="str">
        <f t="shared" si="9"/>
        <v/>
      </c>
      <c r="M110" s="674" t="str">
        <f t="shared" si="14"/>
        <v/>
      </c>
      <c r="N110" s="6"/>
      <c r="O110" s="6"/>
      <c r="P110" s="6"/>
      <c r="Q110" s="6"/>
      <c r="R110" s="6"/>
      <c r="S110" s="6"/>
      <c r="T110" s="6"/>
      <c r="U110" s="6"/>
      <c r="V110" s="272"/>
      <c r="W110" s="272"/>
      <c r="X110" s="272"/>
      <c r="Y110" s="272"/>
      <c r="Z110" s="272"/>
      <c r="AA110" s="272"/>
      <c r="AB110" s="272"/>
      <c r="AC110" s="272"/>
      <c r="AD110" s="272"/>
      <c r="AE110" s="272"/>
      <c r="AF110" s="272"/>
      <c r="AG110" s="272"/>
      <c r="AH110" s="272"/>
      <c r="AI110" s="272"/>
      <c r="AJ110" s="272"/>
      <c r="AK110" s="272"/>
      <c r="AL110" s="272"/>
      <c r="AM110" s="272"/>
      <c r="AN110" s="272"/>
      <c r="AO110" s="272"/>
      <c r="AP110" s="272"/>
      <c r="AQ110" s="272"/>
      <c r="AR110" s="272"/>
      <c r="AS110" s="272"/>
      <c r="AT110" s="272"/>
      <c r="AU110" s="272"/>
      <c r="AV110" s="272"/>
      <c r="AW110" s="272"/>
      <c r="AX110" s="272"/>
      <c r="AY110" s="272"/>
      <c r="AZ110" s="272"/>
      <c r="BA110" s="272"/>
      <c r="BB110" s="272"/>
    </row>
    <row r="111" spans="1:54" s="311" customFormat="1" ht="18.75" customHeight="1">
      <c r="B111" s="34"/>
      <c r="C111" s="670" t="str">
        <f t="shared" si="10"/>
        <v/>
      </c>
      <c r="D111" s="673" t="str">
        <f>IF(E84="","",(D115*C81+G115))</f>
        <v/>
      </c>
      <c r="E111" s="692" t="str">
        <f t="shared" si="15"/>
        <v/>
      </c>
      <c r="F111" s="696" t="str">
        <f t="shared" si="11"/>
        <v/>
      </c>
      <c r="G111" s="688" t="str">
        <f t="shared" si="12"/>
        <v/>
      </c>
      <c r="H111" s="682" t="str">
        <f t="shared" si="6"/>
        <v/>
      </c>
      <c r="I111" s="671" t="str">
        <f>IF($E84="","",(71.498068+94.593053*LOG(E81,10)+41.912053*POWER(LOG(E81,10),2)+9.8247004*POWER(LOG(E81,10),3)+0.28175407*POWER(LOG(E81,10),4)-1.1878455*POWER(LOG(E81,10),5)-0.18014349*POWER(LOG(E81,10),6)+0.14710899*POWER(LOG(E81,10),7)-0.017046845*POWER(LOG(E81,10),8)))</f>
        <v/>
      </c>
      <c r="J111" s="674" t="str">
        <f t="shared" si="13"/>
        <v/>
      </c>
      <c r="K111" s="682" t="str">
        <f t="shared" si="8"/>
        <v/>
      </c>
      <c r="L111" s="671" t="str">
        <f t="shared" si="9"/>
        <v/>
      </c>
      <c r="M111" s="674" t="str">
        <f t="shared" si="14"/>
        <v/>
      </c>
      <c r="N111" s="6"/>
      <c r="O111" s="6"/>
      <c r="P111" s="6"/>
      <c r="Q111" s="6"/>
      <c r="R111" s="6"/>
      <c r="S111" s="6"/>
      <c r="T111" s="6"/>
      <c r="U111" s="6"/>
      <c r="V111" s="272"/>
      <c r="W111" s="272"/>
      <c r="X111" s="272"/>
      <c r="Y111" s="272"/>
      <c r="Z111" s="272"/>
      <c r="AA111" s="272"/>
      <c r="AB111" s="272"/>
      <c r="AC111" s="272"/>
      <c r="AD111" s="272"/>
      <c r="AE111" s="272"/>
      <c r="AF111" s="272"/>
      <c r="AG111" s="272"/>
      <c r="AH111" s="272"/>
      <c r="AI111" s="272"/>
      <c r="AJ111" s="272"/>
      <c r="AK111" s="272"/>
      <c r="AL111" s="272"/>
      <c r="AM111" s="272"/>
      <c r="AN111" s="272"/>
      <c r="AO111" s="272"/>
      <c r="AP111" s="272"/>
      <c r="AQ111" s="272"/>
      <c r="AR111" s="272"/>
      <c r="AS111" s="272"/>
      <c r="AT111" s="272"/>
      <c r="AU111" s="272"/>
      <c r="AV111" s="272"/>
      <c r="AW111" s="272"/>
      <c r="AX111" s="272"/>
      <c r="AY111" s="272"/>
      <c r="AZ111" s="272"/>
      <c r="BA111" s="272"/>
      <c r="BB111" s="272"/>
    </row>
    <row r="112" spans="1:54" s="311" customFormat="1" ht="18.75" customHeight="1">
      <c r="B112" s="34"/>
      <c r="C112" s="670" t="str">
        <f t="shared" si="10"/>
        <v/>
      </c>
      <c r="D112" s="673" t="str">
        <f>IF($E$84="","",(D115*C82+G115))</f>
        <v/>
      </c>
      <c r="E112" s="692" t="str">
        <f t="shared" si="15"/>
        <v/>
      </c>
      <c r="F112" s="696" t="str">
        <f t="shared" si="11"/>
        <v/>
      </c>
      <c r="G112" s="688" t="str">
        <f t="shared" si="12"/>
        <v/>
      </c>
      <c r="H112" s="682" t="str">
        <f t="shared" si="6"/>
        <v/>
      </c>
      <c r="I112" s="671" t="str">
        <f>IF($E$84="","",(71.498068+94.593053*LOG(E82,10)+41.912053*POWER(LOG(E82,10),2)+9.8247004*POWER(LOG(E82,10),3)+0.28175407*POWER(LOG(E82,10),4)-1.1878455*POWER(LOG(E82,10),5)-0.18014349*POWER(LOG(E82,10),6)+0.14710899*POWER(LOG(E82,10),7)-0.017046845*POWER(LOG(E82,10),8)))</f>
        <v/>
      </c>
      <c r="J112" s="674" t="str">
        <f t="shared" si="13"/>
        <v/>
      </c>
      <c r="K112" s="682" t="str">
        <f t="shared" si="8"/>
        <v/>
      </c>
      <c r="L112" s="671" t="str">
        <f t="shared" si="9"/>
        <v/>
      </c>
      <c r="M112" s="674" t="str">
        <f t="shared" si="14"/>
        <v/>
      </c>
      <c r="N112" s="6"/>
      <c r="O112" s="6"/>
      <c r="P112" s="6"/>
      <c r="Q112" s="6"/>
      <c r="R112" s="6"/>
      <c r="S112" s="6"/>
      <c r="T112" s="6"/>
      <c r="U112" s="6"/>
      <c r="V112" s="272"/>
      <c r="W112" s="272"/>
      <c r="X112" s="272"/>
      <c r="Y112" s="272"/>
      <c r="Z112" s="272"/>
      <c r="AA112" s="272"/>
      <c r="AB112" s="272"/>
      <c r="AC112" s="272"/>
      <c r="AD112" s="272"/>
      <c r="AE112" s="272"/>
      <c r="AF112" s="272"/>
      <c r="AG112" s="272"/>
      <c r="AH112" s="272"/>
      <c r="AI112" s="272"/>
      <c r="AJ112" s="272"/>
      <c r="AK112" s="272"/>
      <c r="AL112" s="272"/>
      <c r="AM112" s="272"/>
      <c r="AN112" s="272"/>
      <c r="AO112" s="272"/>
      <c r="AP112" s="272"/>
      <c r="AQ112" s="272"/>
      <c r="AR112" s="272"/>
      <c r="AS112" s="272"/>
      <c r="AT112" s="272"/>
      <c r="AU112" s="272"/>
      <c r="AV112" s="272"/>
      <c r="AW112" s="272"/>
      <c r="AX112" s="272"/>
      <c r="AY112" s="272"/>
      <c r="AZ112" s="272"/>
      <c r="BA112" s="272"/>
      <c r="BB112" s="272"/>
    </row>
    <row r="113" spans="1:172" s="311" customFormat="1" ht="18.75" customHeight="1" thickBot="1">
      <c r="B113" s="34"/>
      <c r="C113" s="670" t="str">
        <f t="shared" si="10"/>
        <v/>
      </c>
      <c r="D113" s="673" t="str">
        <f>IF($E$84="","",(D115*C83+G115))</f>
        <v/>
      </c>
      <c r="E113" s="692" t="str">
        <f t="shared" si="15"/>
        <v/>
      </c>
      <c r="F113" s="696" t="str">
        <f t="shared" si="11"/>
        <v/>
      </c>
      <c r="G113" s="688" t="str">
        <f t="shared" si="12"/>
        <v/>
      </c>
      <c r="H113" s="682" t="str">
        <f t="shared" si="6"/>
        <v/>
      </c>
      <c r="I113" s="671" t="str">
        <f>IF($E$84="","",(71.498068+94.593053*LOG(E83,10)+41.912053*POWER(LOG(E83,10),2)+9.8247004*POWER(LOG(E83,10),3)+0.28175407*POWER(LOG(E83,10),4)-1.1878455*POWER(LOG(E83,10),5)-0.18014349*POWER(LOG(E83,10),6)+0.14710899*POWER(LOG(E83,10),7)-0.017046845*POWER(LOG(E83,10),8)))</f>
        <v/>
      </c>
      <c r="J113" s="674" t="str">
        <f t="shared" si="13"/>
        <v/>
      </c>
      <c r="K113" s="682" t="str">
        <f t="shared" si="8"/>
        <v/>
      </c>
      <c r="L113" s="671" t="str">
        <f t="shared" si="9"/>
        <v/>
      </c>
      <c r="M113" s="674" t="str">
        <f t="shared" si="14"/>
        <v/>
      </c>
      <c r="N113" s="6"/>
      <c r="O113" s="6"/>
      <c r="P113" s="6"/>
      <c r="Q113" s="6"/>
      <c r="R113" s="6"/>
      <c r="S113" s="6"/>
      <c r="T113" s="6"/>
      <c r="U113" s="6"/>
      <c r="V113" s="272"/>
      <c r="W113" s="272"/>
      <c r="X113" s="272"/>
      <c r="Y113" s="272"/>
      <c r="Z113" s="272"/>
      <c r="AA113" s="272"/>
      <c r="AB113" s="272"/>
      <c r="AC113" s="272"/>
      <c r="AD113" s="272"/>
      <c r="AE113" s="272"/>
      <c r="AF113" s="272"/>
      <c r="AG113" s="272"/>
      <c r="AH113" s="272"/>
      <c r="AI113" s="272"/>
      <c r="AJ113" s="272"/>
      <c r="AK113" s="272"/>
      <c r="AL113" s="272"/>
      <c r="AM113" s="272"/>
      <c r="AN113" s="272"/>
      <c r="AO113" s="272"/>
      <c r="AP113" s="272"/>
      <c r="AQ113" s="272"/>
      <c r="AR113" s="272"/>
      <c r="AS113" s="272"/>
      <c r="AT113" s="272"/>
      <c r="AU113" s="272"/>
      <c r="AV113" s="272"/>
      <c r="AW113" s="272"/>
      <c r="AX113" s="272"/>
      <c r="AY113" s="272"/>
      <c r="AZ113" s="272"/>
      <c r="BA113" s="272"/>
      <c r="BB113" s="272"/>
    </row>
    <row r="114" spans="1:172" s="311" customFormat="1" ht="18.75" customHeight="1" thickBot="1">
      <c r="B114" s="668" t="s">
        <v>925</v>
      </c>
      <c r="C114" s="675" t="str">
        <f>IF(E84="","", IF(K84="", H114, (H114+K114)/2))</f>
        <v/>
      </c>
      <c r="D114" s="675" t="str">
        <f>IF(E84="","",(71.498068+94.593053*LOG(C114,10)+41.912053*POWER(LOG(C114,10),2)+9.8247004*POWER(LOG(C114,10),3)+0.28175407*POWER(LOG(C114,10),4)-1.1878455*POWER(LOG(C114,10),5)-0.18014349*POWER(LOG(C114,10),6)+0.14710899*POWER(LOG(C114,10),7)-0.017046845*POWER(LOG(C114,10),8)))</f>
        <v/>
      </c>
      <c r="E114" s="693" t="str">
        <f t="shared" si="15"/>
        <v/>
      </c>
      <c r="F114" s="697" t="str">
        <f t="shared" si="11"/>
        <v/>
      </c>
      <c r="G114" s="676" t="str">
        <f t="shared" si="12"/>
        <v/>
      </c>
      <c r="H114" s="683" t="str">
        <f t="shared" si="6"/>
        <v/>
      </c>
      <c r="I114" s="675" t="str">
        <f>IF($E$84="","",(71.498068+94.593053*LOG(E84,10)+41.912053*POWER(LOG(E84,10),2)+9.8247004*POWER(LOG(E84,10),3)+0.28175407*POWER(LOG(E84,10),4)-1.1878455*POWER(LOG(E84,10),5)-0.18014349*POWER(LOG(E84,10),6)+0.14710899*POWER(LOG(E84,10),7)-0.017046845*POWER(LOG(E84,10),8)))</f>
        <v/>
      </c>
      <c r="J114" s="676" t="str">
        <f t="shared" si="13"/>
        <v/>
      </c>
      <c r="K114" s="683" t="str">
        <f t="shared" si="8"/>
        <v/>
      </c>
      <c r="L114" s="675" t="str">
        <f t="shared" si="9"/>
        <v/>
      </c>
      <c r="M114" s="676" t="str">
        <f t="shared" si="14"/>
        <v/>
      </c>
      <c r="N114" s="6"/>
      <c r="O114" s="6"/>
      <c r="P114" s="6"/>
      <c r="Q114" s="6"/>
      <c r="R114" s="6"/>
      <c r="S114" s="6"/>
      <c r="T114" s="6"/>
      <c r="U114" s="6"/>
      <c r="V114" s="272"/>
      <c r="W114" s="272"/>
      <c r="X114" s="272"/>
      <c r="Y114" s="272"/>
      <c r="Z114" s="272"/>
      <c r="AA114" s="272"/>
      <c r="AB114" s="272"/>
      <c r="AC114" s="272"/>
      <c r="AD114" s="272"/>
      <c r="AE114" s="272"/>
      <c r="AF114" s="272"/>
      <c r="AG114" s="272"/>
      <c r="AH114" s="272"/>
      <c r="AI114" s="272"/>
      <c r="AJ114" s="272"/>
      <c r="AK114" s="272"/>
      <c r="AL114" s="272"/>
      <c r="AM114" s="272"/>
      <c r="AN114" s="272"/>
      <c r="AO114" s="272"/>
      <c r="AP114" s="272"/>
      <c r="AQ114" s="272"/>
      <c r="AR114" s="272"/>
      <c r="AS114" s="272"/>
      <c r="AT114" s="272"/>
      <c r="AU114" s="272"/>
      <c r="AV114" s="272"/>
      <c r="AW114" s="272"/>
      <c r="AX114" s="272"/>
      <c r="AY114" s="272"/>
      <c r="AZ114" s="272"/>
      <c r="BA114" s="272"/>
      <c r="BB114" s="272"/>
    </row>
    <row r="115" spans="1:172" s="311" customFormat="1" ht="18.75" customHeight="1" thickBot="1">
      <c r="B115" s="2419" t="s">
        <v>926</v>
      </c>
      <c r="C115" s="2420"/>
      <c r="D115" s="2421" t="str">
        <f>IF($E$84="","",(D114-D97)/$C$84)</f>
        <v/>
      </c>
      <c r="E115" s="2422"/>
      <c r="F115" s="665" t="s">
        <v>927</v>
      </c>
      <c r="G115" s="666" t="str">
        <f>IF(D97="","",D97)</f>
        <v/>
      </c>
      <c r="H115" s="34"/>
      <c r="I115" s="34"/>
      <c r="J115" s="34"/>
      <c r="K115" s="34"/>
      <c r="L115" s="34"/>
      <c r="M115" s="34"/>
      <c r="N115" s="285"/>
      <c r="O115" s="6"/>
      <c r="P115" s="6"/>
      <c r="Q115" s="6"/>
      <c r="R115" s="6"/>
      <c r="S115" s="6"/>
      <c r="T115" s="6"/>
      <c r="U115" s="6"/>
      <c r="V115" s="272"/>
      <c r="W115" s="272"/>
      <c r="X115" s="272"/>
      <c r="Y115" s="272"/>
      <c r="Z115" s="272"/>
      <c r="AA115" s="272"/>
      <c r="AB115" s="272"/>
      <c r="AC115" s="272"/>
      <c r="AD115" s="272"/>
      <c r="AE115" s="272"/>
      <c r="AF115" s="272"/>
      <c r="AG115" s="272"/>
      <c r="AH115" s="272"/>
      <c r="AI115" s="272"/>
      <c r="AJ115" s="272"/>
      <c r="AK115" s="272"/>
      <c r="AL115" s="272"/>
      <c r="AM115" s="272"/>
      <c r="AN115" s="272"/>
      <c r="AO115" s="272"/>
      <c r="AP115" s="272"/>
      <c r="AQ115" s="272"/>
      <c r="AR115" s="272"/>
      <c r="AS115" s="272"/>
      <c r="AT115" s="272"/>
      <c r="AU115" s="272"/>
      <c r="AV115" s="272"/>
      <c r="AW115" s="272"/>
      <c r="AX115" s="272"/>
      <c r="AY115" s="272"/>
      <c r="AZ115" s="272"/>
      <c r="BA115" s="272"/>
      <c r="BB115" s="272"/>
    </row>
    <row r="116" spans="1:172" s="311" customFormat="1" ht="18.75" customHeight="1">
      <c r="C116" s="6"/>
      <c r="D116" s="160"/>
      <c r="E116" s="286"/>
      <c r="F116" s="6"/>
      <c r="G116" s="6"/>
      <c r="H116" s="267"/>
      <c r="I116" s="269"/>
      <c r="Q116" s="6"/>
      <c r="R116" s="6"/>
      <c r="S116" s="6"/>
      <c r="T116" s="6"/>
      <c r="U116" s="6"/>
      <c r="V116" s="272"/>
      <c r="W116" s="272"/>
      <c r="X116" s="272"/>
      <c r="Y116" s="272"/>
      <c r="Z116" s="272"/>
      <c r="AA116" s="272"/>
      <c r="AB116" s="272"/>
      <c r="AC116" s="272"/>
      <c r="AD116" s="272"/>
      <c r="AE116" s="272"/>
      <c r="AF116" s="272"/>
      <c r="AG116" s="272"/>
      <c r="AH116" s="272"/>
      <c r="AI116" s="272"/>
      <c r="AJ116" s="272"/>
      <c r="AK116" s="272"/>
      <c r="AL116" s="272"/>
      <c r="AM116" s="272"/>
      <c r="AN116" s="272"/>
      <c r="AO116" s="272"/>
      <c r="AP116" s="272"/>
      <c r="AQ116" s="272"/>
      <c r="AR116" s="272"/>
      <c r="AS116" s="272"/>
      <c r="AT116" s="272"/>
      <c r="AU116" s="272"/>
      <c r="AV116" s="272"/>
      <c r="AW116" s="272"/>
      <c r="AX116" s="272"/>
      <c r="AY116" s="272"/>
      <c r="AZ116" s="272"/>
      <c r="BA116" s="272"/>
      <c r="BB116" s="272"/>
    </row>
    <row r="117" spans="1:172" s="311" customFormat="1" ht="18.75" customHeight="1">
      <c r="C117" s="6"/>
      <c r="D117" s="254"/>
      <c r="E117" s="254"/>
      <c r="F117" s="6"/>
      <c r="G117" s="6"/>
      <c r="R117" s="54"/>
      <c r="S117" s="54"/>
      <c r="T117" s="54"/>
      <c r="U117" s="54"/>
      <c r="V117" s="272"/>
      <c r="W117" s="272"/>
      <c r="X117" s="272"/>
      <c r="Y117" s="272"/>
      <c r="Z117" s="272"/>
      <c r="AA117" s="272"/>
      <c r="AB117" s="272"/>
      <c r="AC117" s="272"/>
      <c r="AD117" s="272"/>
      <c r="AE117" s="272"/>
      <c r="AF117" s="272"/>
      <c r="AG117" s="272"/>
      <c r="AH117" s="272"/>
      <c r="AI117" s="272"/>
      <c r="AJ117" s="272"/>
      <c r="AK117" s="272"/>
      <c r="AL117" s="272"/>
      <c r="AM117" s="272"/>
      <c r="AN117" s="272"/>
      <c r="AO117" s="272"/>
      <c r="AP117" s="272"/>
      <c r="AQ117" s="272"/>
      <c r="AR117" s="272"/>
      <c r="AS117" s="272"/>
      <c r="AT117" s="272"/>
      <c r="AU117" s="272"/>
      <c r="AV117" s="272"/>
      <c r="AW117" s="272"/>
      <c r="AX117" s="272"/>
      <c r="AY117" s="272"/>
      <c r="AZ117" s="272"/>
      <c r="BA117" s="272"/>
      <c r="BB117" s="272"/>
    </row>
    <row r="118" spans="1:172" s="311" customFormat="1" ht="18.75" customHeight="1">
      <c r="C118" s="6"/>
      <c r="D118" s="6"/>
      <c r="E118" s="267"/>
      <c r="F118" s="267"/>
      <c r="G118" s="267"/>
      <c r="H118" s="267"/>
      <c r="Q118" s="54"/>
      <c r="R118" s="54"/>
      <c r="S118" s="54"/>
      <c r="T118" s="54"/>
      <c r="U118" s="52"/>
      <c r="V118" s="272"/>
      <c r="W118" s="272"/>
      <c r="X118" s="272"/>
      <c r="Y118" s="272"/>
      <c r="Z118" s="272"/>
      <c r="AA118" s="272"/>
      <c r="AB118" s="272"/>
      <c r="AC118" s="272"/>
      <c r="AD118" s="272"/>
      <c r="AE118" s="272"/>
      <c r="AF118" s="272"/>
      <c r="AG118" s="272"/>
      <c r="AH118" s="272"/>
      <c r="AI118" s="272"/>
      <c r="AJ118" s="272"/>
      <c r="AK118" s="272"/>
      <c r="AL118" s="272"/>
      <c r="AM118" s="272"/>
      <c r="AN118" s="272"/>
      <c r="AO118" s="272"/>
      <c r="AP118" s="272"/>
      <c r="AQ118" s="272"/>
      <c r="AR118" s="272"/>
      <c r="AS118" s="272"/>
      <c r="AT118" s="272"/>
      <c r="AU118" s="272"/>
      <c r="AV118" s="272"/>
      <c r="AW118" s="272"/>
      <c r="AX118" s="272"/>
      <c r="AY118" s="272"/>
      <c r="AZ118" s="272"/>
      <c r="BA118" s="272"/>
      <c r="BB118" s="272"/>
    </row>
    <row r="119" spans="1:172" s="311" customFormat="1" ht="25.5" customHeight="1">
      <c r="Q119" s="54"/>
      <c r="R119" s="54"/>
      <c r="S119" s="54"/>
      <c r="T119" s="54"/>
      <c r="U119" s="52"/>
      <c r="V119" s="272"/>
      <c r="W119" s="272"/>
      <c r="X119" s="272"/>
      <c r="Y119" s="272"/>
      <c r="Z119" s="272"/>
      <c r="AA119" s="272"/>
      <c r="AB119" s="272"/>
      <c r="AC119" s="272"/>
      <c r="AD119" s="272"/>
      <c r="AE119" s="272"/>
      <c r="AF119" s="272"/>
      <c r="AG119" s="272"/>
      <c r="AH119" s="272"/>
      <c r="AI119" s="272"/>
      <c r="AJ119" s="272"/>
      <c r="AK119" s="272"/>
      <c r="AL119" s="272"/>
      <c r="AM119" s="272"/>
      <c r="AN119" s="272"/>
      <c r="AO119" s="272"/>
      <c r="AP119" s="272"/>
      <c r="AQ119" s="272"/>
      <c r="AR119" s="272"/>
      <c r="AS119" s="272"/>
      <c r="AT119" s="272"/>
      <c r="AU119" s="272"/>
      <c r="AV119" s="272"/>
      <c r="AW119" s="272"/>
      <c r="AX119" s="272"/>
      <c r="AY119" s="272"/>
      <c r="AZ119" s="272"/>
      <c r="BA119" s="272"/>
      <c r="BB119" s="272"/>
    </row>
    <row r="120" spans="1:172" s="311" customFormat="1" ht="27" customHeight="1">
      <c r="Q120" s="54"/>
      <c r="R120" s="54"/>
      <c r="S120" s="54"/>
      <c r="T120" s="54"/>
      <c r="U120" s="52"/>
      <c r="V120" s="272"/>
      <c r="W120" s="272"/>
      <c r="X120" s="272"/>
      <c r="Y120" s="272"/>
      <c r="Z120" s="272"/>
      <c r="AA120" s="272"/>
      <c r="AB120" s="272"/>
      <c r="AC120" s="272"/>
      <c r="AD120" s="272"/>
      <c r="AE120" s="272"/>
      <c r="AF120" s="272"/>
      <c r="AG120" s="272"/>
      <c r="AH120" s="272"/>
      <c r="AI120" s="272"/>
      <c r="AJ120" s="272"/>
      <c r="AK120" s="272"/>
      <c r="AL120" s="272"/>
      <c r="AM120" s="272"/>
      <c r="AN120" s="272"/>
      <c r="AO120" s="272"/>
      <c r="AP120" s="272"/>
      <c r="AQ120" s="272"/>
      <c r="AR120" s="272"/>
      <c r="AS120" s="272"/>
      <c r="AT120" s="272"/>
      <c r="AU120" s="272"/>
      <c r="AV120" s="272"/>
      <c r="AW120" s="272"/>
      <c r="AX120" s="272"/>
      <c r="AY120" s="272"/>
      <c r="AZ120" s="272"/>
      <c r="BA120" s="272"/>
      <c r="BB120" s="272"/>
    </row>
    <row r="121" spans="1:172" s="311" customFormat="1" ht="15" customHeight="1">
      <c r="Q121" s="54"/>
      <c r="R121" s="54"/>
      <c r="S121" s="54"/>
      <c r="T121" s="54"/>
      <c r="U121" s="52"/>
      <c r="V121" s="272"/>
      <c r="W121" s="272"/>
      <c r="X121" s="272"/>
      <c r="Y121" s="272"/>
      <c r="Z121" s="272"/>
      <c r="AA121" s="272"/>
      <c r="AB121" s="272"/>
      <c r="AC121" s="272"/>
      <c r="AD121" s="272"/>
      <c r="AE121" s="272"/>
      <c r="AF121" s="272"/>
      <c r="AG121" s="272"/>
      <c r="AH121" s="272"/>
      <c r="AI121" s="272"/>
      <c r="AJ121" s="272"/>
      <c r="AK121" s="272"/>
      <c r="AL121" s="272"/>
      <c r="AM121" s="272"/>
      <c r="AN121" s="272"/>
      <c r="AO121" s="272"/>
      <c r="AP121" s="272"/>
      <c r="AQ121" s="272"/>
      <c r="AR121" s="272"/>
      <c r="AS121" s="272"/>
      <c r="AT121" s="272"/>
      <c r="AU121" s="272"/>
      <c r="AV121" s="272"/>
      <c r="AW121" s="272"/>
      <c r="AX121" s="272"/>
      <c r="AY121" s="272"/>
      <c r="AZ121" s="272"/>
      <c r="BA121" s="272"/>
      <c r="BB121" s="272"/>
    </row>
    <row r="122" spans="1:172" s="311" customFormat="1" ht="15" customHeight="1">
      <c r="Q122" s="54"/>
      <c r="R122" s="54"/>
      <c r="S122" s="54"/>
      <c r="T122" s="54"/>
      <c r="U122" s="52"/>
      <c r="V122" s="272"/>
      <c r="W122" s="272"/>
      <c r="X122" s="272"/>
      <c r="Y122" s="272"/>
      <c r="Z122" s="272"/>
      <c r="AA122" s="272"/>
      <c r="AB122" s="272"/>
      <c r="AC122" s="272"/>
      <c r="AD122" s="272"/>
      <c r="AE122" s="272"/>
      <c r="AF122" s="272"/>
      <c r="AG122" s="272"/>
      <c r="AH122" s="272"/>
      <c r="AI122" s="272"/>
      <c r="AJ122" s="272"/>
      <c r="AK122" s="272"/>
      <c r="AL122" s="272"/>
      <c r="AM122" s="272"/>
      <c r="AN122" s="272"/>
      <c r="AO122" s="272"/>
      <c r="AP122" s="272"/>
      <c r="AQ122" s="272"/>
      <c r="AR122" s="272"/>
      <c r="AS122" s="272"/>
      <c r="AT122" s="272"/>
      <c r="AU122" s="272"/>
      <c r="AV122" s="272"/>
      <c r="AW122" s="272"/>
      <c r="AX122" s="272"/>
      <c r="AY122" s="272"/>
      <c r="AZ122" s="272"/>
      <c r="BA122" s="272"/>
      <c r="BB122" s="272"/>
    </row>
    <row r="123" spans="1:172" s="311" customFormat="1" ht="15" customHeight="1">
      <c r="Q123" s="54"/>
      <c r="R123" s="54"/>
      <c r="S123" s="54"/>
      <c r="T123" s="54"/>
      <c r="U123" s="52"/>
      <c r="V123" s="272"/>
      <c r="W123" s="272"/>
      <c r="X123" s="272"/>
      <c r="Y123" s="272"/>
      <c r="Z123" s="272"/>
      <c r="AA123" s="272"/>
      <c r="AB123" s="272"/>
      <c r="AC123" s="272"/>
      <c r="AD123" s="272"/>
      <c r="AE123" s="272"/>
      <c r="AF123" s="272"/>
      <c r="AG123" s="272"/>
      <c r="AH123" s="272"/>
      <c r="AI123" s="272"/>
      <c r="AJ123" s="272"/>
      <c r="AK123" s="272"/>
      <c r="AL123" s="272"/>
      <c r="AM123" s="272"/>
      <c r="AN123" s="272"/>
      <c r="AO123" s="272"/>
      <c r="AP123" s="272"/>
      <c r="AQ123" s="272"/>
      <c r="AR123" s="272"/>
      <c r="AS123" s="272"/>
      <c r="AT123" s="272"/>
      <c r="AU123" s="272"/>
      <c r="AV123" s="272"/>
      <c r="AW123" s="272"/>
      <c r="AX123" s="272"/>
      <c r="AY123" s="272"/>
      <c r="AZ123" s="272"/>
      <c r="BA123" s="272"/>
      <c r="BB123" s="272"/>
    </row>
    <row r="124" spans="1:172" s="152" customFormat="1" ht="15" customHeight="1">
      <c r="A124" s="311"/>
      <c r="B124" s="311"/>
      <c r="C124" s="311"/>
      <c r="D124" s="311"/>
      <c r="E124" s="311"/>
      <c r="F124" s="311"/>
      <c r="G124" s="311"/>
      <c r="H124" s="311"/>
      <c r="I124" s="311"/>
      <c r="J124" s="311"/>
      <c r="K124" s="311"/>
      <c r="L124" s="311"/>
      <c r="M124" s="311"/>
      <c r="N124" s="311"/>
      <c r="O124" s="311"/>
      <c r="P124" s="311"/>
      <c r="Q124" s="54"/>
      <c r="R124" s="54"/>
      <c r="S124" s="54"/>
      <c r="T124" s="54"/>
      <c r="U124" s="52"/>
      <c r="V124" s="272"/>
      <c r="W124" s="272"/>
      <c r="X124" s="272"/>
      <c r="Y124" s="272"/>
      <c r="Z124" s="272"/>
      <c r="AA124" s="272"/>
      <c r="AB124" s="272"/>
      <c r="AC124" s="272"/>
      <c r="AD124" s="272"/>
      <c r="AE124" s="272"/>
      <c r="AF124" s="272"/>
      <c r="AG124" s="272"/>
      <c r="AH124" s="272"/>
      <c r="AI124" s="272"/>
      <c r="AJ124" s="272"/>
      <c r="AK124" s="272"/>
      <c r="AL124" s="272"/>
      <c r="AM124" s="272"/>
      <c r="AN124" s="272"/>
      <c r="AO124" s="272"/>
      <c r="AP124" s="272"/>
      <c r="AQ124" s="272"/>
      <c r="AR124" s="272"/>
      <c r="AS124" s="272"/>
      <c r="AT124" s="272"/>
      <c r="AU124" s="272"/>
      <c r="AV124" s="272"/>
      <c r="AW124" s="272"/>
      <c r="AX124" s="272"/>
      <c r="AY124" s="272"/>
      <c r="AZ124" s="272"/>
      <c r="BA124" s="272"/>
      <c r="BB124" s="272"/>
      <c r="BC124" s="311"/>
      <c r="BD124" s="311"/>
      <c r="BE124" s="311"/>
      <c r="BF124" s="311"/>
      <c r="BG124" s="311"/>
      <c r="BH124" s="311"/>
      <c r="BI124" s="311"/>
      <c r="BJ124" s="311"/>
      <c r="BK124" s="311"/>
      <c r="BL124" s="311"/>
      <c r="BM124" s="311"/>
      <c r="BN124" s="311"/>
      <c r="BO124" s="311"/>
      <c r="BP124" s="311"/>
      <c r="BQ124" s="311"/>
      <c r="BR124" s="311"/>
      <c r="BS124" s="311"/>
      <c r="BT124" s="311"/>
      <c r="BU124" s="311"/>
      <c r="BV124" s="311"/>
      <c r="BW124" s="311"/>
      <c r="BX124" s="311"/>
      <c r="BY124" s="311"/>
      <c r="BZ124" s="311"/>
      <c r="CA124" s="311"/>
      <c r="CB124" s="311"/>
      <c r="CC124" s="311"/>
      <c r="CD124" s="311"/>
      <c r="CE124" s="311"/>
      <c r="CF124" s="311"/>
      <c r="CG124" s="311"/>
      <c r="CH124" s="311"/>
      <c r="CI124" s="311"/>
      <c r="CJ124" s="311"/>
      <c r="CK124" s="311"/>
      <c r="CL124" s="311"/>
      <c r="CM124" s="311"/>
      <c r="CN124" s="311"/>
      <c r="CO124" s="311"/>
      <c r="CP124" s="311"/>
      <c r="CQ124" s="311"/>
      <c r="CR124" s="311"/>
      <c r="CS124" s="311"/>
      <c r="CT124" s="311"/>
      <c r="CU124" s="311"/>
      <c r="CV124" s="311"/>
      <c r="CW124" s="311"/>
      <c r="CX124" s="311"/>
      <c r="CY124" s="311"/>
      <c r="CZ124" s="311"/>
      <c r="DA124" s="311"/>
      <c r="DB124" s="311"/>
      <c r="DC124" s="311"/>
      <c r="DD124" s="311"/>
      <c r="DE124" s="311"/>
      <c r="DF124" s="311"/>
      <c r="DG124" s="311"/>
      <c r="DH124" s="311"/>
      <c r="DI124" s="311"/>
      <c r="DJ124" s="311"/>
      <c r="DK124" s="311"/>
      <c r="DL124" s="311"/>
      <c r="DM124" s="311"/>
      <c r="DN124" s="311"/>
      <c r="DO124" s="311"/>
      <c r="DP124" s="311"/>
      <c r="DQ124" s="311"/>
      <c r="DR124" s="311"/>
      <c r="DS124" s="311"/>
      <c r="DT124" s="311"/>
      <c r="DU124" s="311"/>
      <c r="DV124" s="311"/>
      <c r="DW124" s="311"/>
      <c r="DX124" s="311"/>
      <c r="DY124" s="311"/>
      <c r="DZ124" s="311"/>
      <c r="EA124" s="311"/>
      <c r="EB124" s="311"/>
      <c r="EC124" s="311"/>
      <c r="ED124" s="311"/>
      <c r="EE124" s="311"/>
      <c r="EF124" s="311"/>
      <c r="EG124" s="311"/>
      <c r="EH124" s="311"/>
      <c r="EI124" s="311"/>
      <c r="EJ124" s="311"/>
      <c r="EK124" s="311"/>
      <c r="EL124" s="311"/>
      <c r="EM124" s="311"/>
      <c r="EN124" s="311"/>
      <c r="EO124" s="311"/>
      <c r="EP124" s="311"/>
      <c r="EQ124" s="311"/>
      <c r="ER124" s="311"/>
      <c r="ES124" s="311"/>
      <c r="ET124" s="311"/>
      <c r="EU124" s="311"/>
      <c r="EV124" s="311"/>
      <c r="EW124" s="311"/>
      <c r="EX124" s="311"/>
      <c r="EY124" s="311"/>
      <c r="EZ124" s="311"/>
      <c r="FA124" s="311"/>
      <c r="FB124" s="311"/>
      <c r="FC124" s="311"/>
      <c r="FD124" s="311"/>
      <c r="FE124" s="311"/>
      <c r="FF124" s="311"/>
      <c r="FG124" s="311"/>
      <c r="FH124" s="311"/>
      <c r="FI124" s="311"/>
      <c r="FJ124" s="311"/>
      <c r="FK124" s="311"/>
      <c r="FL124" s="311"/>
      <c r="FM124" s="311"/>
      <c r="FN124" s="311"/>
      <c r="FO124" s="311"/>
      <c r="FP124" s="311"/>
    </row>
    <row r="125" spans="1:172" s="311" customFormat="1" ht="15" customHeight="1">
      <c r="Q125" s="54"/>
      <c r="R125" s="54"/>
      <c r="S125" s="54"/>
      <c r="T125" s="54"/>
      <c r="U125" s="52"/>
      <c r="V125" s="272"/>
      <c r="W125" s="272"/>
      <c r="X125" s="272"/>
      <c r="Y125" s="272"/>
      <c r="Z125" s="272"/>
      <c r="AA125" s="272"/>
      <c r="AB125" s="272"/>
      <c r="AC125" s="272"/>
      <c r="AD125" s="272"/>
      <c r="AE125" s="272"/>
      <c r="AF125" s="272"/>
      <c r="AG125" s="272"/>
      <c r="AH125" s="272"/>
      <c r="AI125" s="272"/>
      <c r="AJ125" s="272"/>
      <c r="AK125" s="272"/>
      <c r="AL125" s="272"/>
      <c r="AM125" s="272"/>
      <c r="AN125" s="272"/>
      <c r="AO125" s="272"/>
      <c r="AP125" s="272"/>
      <c r="AQ125" s="272"/>
      <c r="AR125" s="272"/>
      <c r="AS125" s="272"/>
      <c r="AT125" s="272"/>
      <c r="AU125" s="272"/>
      <c r="AV125" s="272"/>
      <c r="AW125" s="272"/>
      <c r="AX125" s="272"/>
      <c r="AY125" s="272"/>
      <c r="AZ125" s="272"/>
      <c r="BA125" s="272"/>
      <c r="BB125" s="272"/>
    </row>
    <row r="126" spans="1:172" s="311" customFormat="1" ht="15" customHeight="1">
      <c r="Q126" s="54"/>
      <c r="R126" s="54"/>
      <c r="S126" s="54"/>
      <c r="T126" s="54"/>
      <c r="U126" s="52"/>
      <c r="V126" s="272"/>
      <c r="W126" s="272"/>
      <c r="X126" s="272"/>
      <c r="Y126" s="272"/>
      <c r="Z126" s="272"/>
      <c r="AA126" s="272"/>
      <c r="AB126" s="272"/>
      <c r="AC126" s="272"/>
      <c r="AD126" s="272"/>
      <c r="AE126" s="272"/>
      <c r="AF126" s="272"/>
      <c r="AG126" s="272"/>
      <c r="AH126" s="272"/>
      <c r="AI126" s="272"/>
      <c r="AJ126" s="272"/>
      <c r="AK126" s="272"/>
      <c r="AL126" s="272"/>
      <c r="AM126" s="272"/>
      <c r="AN126" s="272"/>
      <c r="AO126" s="272"/>
      <c r="AP126" s="272"/>
      <c r="AQ126" s="272"/>
      <c r="AR126" s="272"/>
      <c r="AS126" s="272"/>
      <c r="AT126" s="272"/>
      <c r="AU126" s="272"/>
      <c r="AV126" s="272"/>
      <c r="AW126" s="272"/>
      <c r="AX126" s="272"/>
      <c r="AY126" s="272"/>
      <c r="AZ126" s="272"/>
      <c r="BA126" s="272"/>
      <c r="BB126" s="272"/>
    </row>
    <row r="127" spans="1:172" s="311" customFormat="1" ht="15" customHeight="1">
      <c r="Q127" s="54"/>
      <c r="R127" s="54"/>
      <c r="S127" s="54"/>
      <c r="T127" s="54"/>
      <c r="U127" s="52"/>
      <c r="V127" s="272"/>
      <c r="W127" s="272"/>
      <c r="X127" s="272"/>
      <c r="Y127" s="272"/>
      <c r="Z127" s="272"/>
      <c r="AA127" s="272"/>
      <c r="AB127" s="272"/>
      <c r="AC127" s="272"/>
      <c r="AD127" s="272"/>
      <c r="AE127" s="272"/>
      <c r="AF127" s="272"/>
      <c r="AG127" s="272"/>
      <c r="AH127" s="272"/>
      <c r="AI127" s="272"/>
      <c r="AJ127" s="272"/>
      <c r="AK127" s="272"/>
      <c r="AL127" s="272"/>
      <c r="AM127" s="272"/>
      <c r="AN127" s="272"/>
      <c r="AO127" s="272"/>
      <c r="AP127" s="272"/>
      <c r="AQ127" s="272"/>
      <c r="AR127" s="272"/>
      <c r="AS127" s="272"/>
      <c r="AT127" s="272"/>
      <c r="AU127" s="272"/>
      <c r="AV127" s="272"/>
      <c r="AW127" s="272"/>
      <c r="AX127" s="272"/>
      <c r="AY127" s="272"/>
      <c r="AZ127" s="272"/>
      <c r="BA127" s="272"/>
      <c r="BB127" s="272"/>
    </row>
    <row r="128" spans="1:172" s="311" customFormat="1" ht="15" customHeight="1">
      <c r="Q128" s="54"/>
      <c r="R128" s="54"/>
      <c r="S128" s="54"/>
      <c r="T128" s="54"/>
      <c r="U128" s="52"/>
      <c r="V128" s="272"/>
      <c r="W128" s="272"/>
      <c r="X128" s="272"/>
      <c r="Y128" s="272"/>
      <c r="Z128" s="272"/>
      <c r="AA128" s="272"/>
      <c r="AB128" s="272"/>
      <c r="AC128" s="272"/>
      <c r="AD128" s="272"/>
      <c r="AE128" s="272"/>
      <c r="AF128" s="272"/>
      <c r="AG128" s="272"/>
      <c r="AH128" s="272"/>
      <c r="AI128" s="272"/>
      <c r="AJ128" s="272"/>
      <c r="AK128" s="272"/>
      <c r="AL128" s="272"/>
      <c r="AM128" s="272"/>
      <c r="AN128" s="272"/>
      <c r="AO128" s="272"/>
      <c r="AP128" s="272"/>
      <c r="AQ128" s="272"/>
      <c r="AR128" s="272"/>
      <c r="AS128" s="272"/>
      <c r="AT128" s="272"/>
      <c r="AU128" s="272"/>
      <c r="AV128" s="272"/>
      <c r="AW128" s="272"/>
      <c r="AX128" s="272"/>
      <c r="AY128" s="272"/>
      <c r="AZ128" s="272"/>
      <c r="BA128" s="272"/>
      <c r="BB128" s="272"/>
    </row>
    <row r="129" spans="17:54" s="311" customFormat="1" ht="15" customHeight="1">
      <c r="Q129" s="54"/>
      <c r="R129" s="54"/>
      <c r="S129" s="54"/>
      <c r="T129" s="54"/>
      <c r="U129" s="52"/>
      <c r="V129" s="272"/>
      <c r="W129" s="272"/>
      <c r="X129" s="272"/>
      <c r="Y129" s="272"/>
      <c r="Z129" s="272"/>
      <c r="AA129" s="272"/>
      <c r="AB129" s="272"/>
      <c r="AC129" s="272"/>
      <c r="AD129" s="272"/>
      <c r="AE129" s="272"/>
      <c r="AF129" s="272"/>
      <c r="AG129" s="272"/>
      <c r="AH129" s="272"/>
      <c r="AI129" s="272"/>
      <c r="AJ129" s="272"/>
      <c r="AK129" s="272"/>
      <c r="AL129" s="272"/>
      <c r="AM129" s="272"/>
      <c r="AN129" s="272"/>
      <c r="AO129" s="272"/>
      <c r="AP129" s="272"/>
      <c r="AQ129" s="272"/>
      <c r="AR129" s="272"/>
      <c r="AS129" s="272"/>
      <c r="AT129" s="272"/>
      <c r="AU129" s="272"/>
      <c r="AV129" s="272"/>
      <c r="AW129" s="272"/>
      <c r="AX129" s="272"/>
      <c r="AY129" s="272"/>
      <c r="AZ129" s="272"/>
      <c r="BA129" s="272"/>
      <c r="BB129" s="272"/>
    </row>
    <row r="130" spans="17:54" s="311" customFormat="1" ht="15" customHeight="1">
      <c r="Q130" s="54"/>
      <c r="R130" s="54"/>
      <c r="S130" s="54"/>
      <c r="T130" s="54"/>
      <c r="U130" s="52"/>
      <c r="V130" s="272"/>
      <c r="W130" s="272"/>
      <c r="X130" s="272"/>
      <c r="Y130" s="272"/>
      <c r="Z130" s="272"/>
      <c r="AA130" s="272"/>
      <c r="AB130" s="272"/>
      <c r="AC130" s="272"/>
      <c r="AD130" s="272"/>
      <c r="AE130" s="272"/>
      <c r="AF130" s="272"/>
      <c r="AG130" s="272"/>
      <c r="AH130" s="272"/>
      <c r="AI130" s="272"/>
      <c r="AJ130" s="272"/>
      <c r="AK130" s="272"/>
      <c r="AL130" s="272"/>
      <c r="AM130" s="272"/>
      <c r="AN130" s="272"/>
      <c r="AO130" s="272"/>
      <c r="AP130" s="272"/>
      <c r="AQ130" s="272"/>
      <c r="AR130" s="272"/>
      <c r="AS130" s="272"/>
      <c r="AT130" s="272"/>
      <c r="AU130" s="272"/>
      <c r="AV130" s="272"/>
      <c r="AW130" s="272"/>
      <c r="AX130" s="272"/>
      <c r="AY130" s="272"/>
      <c r="AZ130" s="272"/>
      <c r="BA130" s="272"/>
      <c r="BB130" s="272"/>
    </row>
    <row r="131" spans="17:54" s="311" customFormat="1" ht="15" customHeight="1">
      <c r="Q131" s="54"/>
      <c r="R131" s="54"/>
      <c r="S131" s="54"/>
      <c r="T131" s="54"/>
      <c r="U131" s="52"/>
      <c r="V131" s="272"/>
      <c r="W131" s="272"/>
      <c r="X131" s="272"/>
      <c r="Y131" s="272"/>
      <c r="Z131" s="272"/>
      <c r="AA131" s="272"/>
      <c r="AB131" s="272"/>
      <c r="AC131" s="272"/>
      <c r="AD131" s="272"/>
      <c r="AE131" s="272"/>
      <c r="AF131" s="272"/>
      <c r="AG131" s="272"/>
      <c r="AH131" s="272"/>
      <c r="AI131" s="272"/>
      <c r="AJ131" s="272"/>
      <c r="AK131" s="272"/>
      <c r="AL131" s="272"/>
      <c r="AM131" s="272"/>
      <c r="AN131" s="272"/>
      <c r="AO131" s="272"/>
      <c r="AP131" s="272"/>
      <c r="AQ131" s="272"/>
      <c r="AR131" s="272"/>
      <c r="AS131" s="272"/>
      <c r="AT131" s="272"/>
      <c r="AU131" s="272"/>
      <c r="AV131" s="272"/>
      <c r="AW131" s="272"/>
      <c r="AX131" s="272"/>
      <c r="AY131" s="272"/>
      <c r="AZ131" s="272"/>
      <c r="BA131" s="272"/>
      <c r="BB131" s="272"/>
    </row>
    <row r="132" spans="17:54" s="311" customFormat="1" ht="15" customHeight="1">
      <c r="Q132" s="54"/>
      <c r="R132" s="54"/>
      <c r="S132" s="54"/>
      <c r="T132" s="54"/>
      <c r="U132" s="52"/>
      <c r="V132" s="272"/>
      <c r="W132" s="272"/>
      <c r="X132" s="272"/>
      <c r="Y132" s="272"/>
      <c r="Z132" s="272"/>
      <c r="AA132" s="272"/>
      <c r="AB132" s="272"/>
      <c r="AC132" s="272"/>
      <c r="AD132" s="272"/>
      <c r="AE132" s="272"/>
      <c r="AF132" s="272"/>
      <c r="AG132" s="272"/>
      <c r="AH132" s="272"/>
      <c r="AI132" s="272"/>
      <c r="AJ132" s="272"/>
      <c r="AK132" s="272"/>
      <c r="AL132" s="272"/>
      <c r="AM132" s="272"/>
      <c r="AN132" s="272"/>
      <c r="AO132" s="272"/>
      <c r="AP132" s="272"/>
      <c r="AQ132" s="272"/>
      <c r="AR132" s="272"/>
      <c r="AS132" s="272"/>
      <c r="AT132" s="272"/>
      <c r="AU132" s="272"/>
      <c r="AV132" s="272"/>
      <c r="AW132" s="272"/>
      <c r="AX132" s="272"/>
      <c r="AY132" s="272"/>
      <c r="AZ132" s="272"/>
      <c r="BA132" s="272"/>
      <c r="BB132" s="272"/>
    </row>
    <row r="133" spans="17:54" s="311" customFormat="1" ht="15" customHeight="1">
      <c r="Q133" s="54"/>
      <c r="R133" s="54"/>
      <c r="S133" s="54"/>
      <c r="T133" s="54"/>
      <c r="U133" s="52"/>
      <c r="V133" s="272"/>
      <c r="W133" s="272"/>
      <c r="X133" s="272"/>
      <c r="Y133" s="272"/>
      <c r="Z133" s="272"/>
      <c r="AA133" s="272"/>
      <c r="AB133" s="272"/>
      <c r="AC133" s="272"/>
      <c r="AD133" s="272"/>
      <c r="AE133" s="272"/>
      <c r="AF133" s="272"/>
      <c r="AG133" s="272"/>
      <c r="AH133" s="272"/>
      <c r="AI133" s="272"/>
      <c r="AJ133" s="272"/>
      <c r="AK133" s="272"/>
      <c r="AL133" s="272"/>
      <c r="AM133" s="272"/>
      <c r="AN133" s="272"/>
      <c r="AO133" s="272"/>
      <c r="AP133" s="272"/>
      <c r="AQ133" s="272"/>
      <c r="AR133" s="272"/>
      <c r="AS133" s="272"/>
      <c r="AT133" s="272"/>
      <c r="AU133" s="272"/>
      <c r="AV133" s="272"/>
      <c r="AW133" s="272"/>
      <c r="AX133" s="272"/>
      <c r="AY133" s="272"/>
      <c r="AZ133" s="272"/>
      <c r="BA133" s="272"/>
      <c r="BB133" s="272"/>
    </row>
    <row r="134" spans="17:54" s="311" customFormat="1" ht="15" customHeight="1">
      <c r="Q134" s="54"/>
      <c r="R134" s="54"/>
      <c r="S134" s="54"/>
      <c r="T134" s="54"/>
      <c r="U134" s="52"/>
      <c r="V134" s="272"/>
      <c r="W134" s="272"/>
      <c r="X134" s="272"/>
      <c r="Y134" s="272"/>
      <c r="Z134" s="272"/>
      <c r="AA134" s="272"/>
      <c r="AB134" s="272"/>
      <c r="AC134" s="272"/>
      <c r="AD134" s="272"/>
      <c r="AE134" s="272"/>
      <c r="AF134" s="272"/>
      <c r="AG134" s="272"/>
      <c r="AH134" s="272"/>
      <c r="AI134" s="272"/>
      <c r="AJ134" s="272"/>
      <c r="AK134" s="272"/>
      <c r="AL134" s="272"/>
      <c r="AM134" s="272"/>
      <c r="AN134" s="272"/>
      <c r="AO134" s="272"/>
      <c r="AP134" s="272"/>
      <c r="AQ134" s="272"/>
      <c r="AR134" s="272"/>
      <c r="AS134" s="272"/>
      <c r="AT134" s="272"/>
      <c r="AU134" s="272"/>
      <c r="AV134" s="272"/>
      <c r="AW134" s="272"/>
      <c r="AX134" s="272"/>
      <c r="AY134" s="272"/>
      <c r="AZ134" s="272"/>
      <c r="BA134" s="272"/>
      <c r="BB134" s="272"/>
    </row>
    <row r="135" spans="17:54" s="311" customFormat="1" ht="15" customHeight="1">
      <c r="Q135" s="54"/>
      <c r="R135" s="54"/>
      <c r="S135" s="54"/>
      <c r="T135" s="54"/>
      <c r="U135" s="52"/>
      <c r="V135" s="272"/>
      <c r="W135" s="272"/>
      <c r="X135" s="272"/>
      <c r="Y135" s="272"/>
      <c r="Z135" s="272"/>
      <c r="AA135" s="272"/>
      <c r="AB135" s="272"/>
      <c r="AC135" s="272"/>
      <c r="AD135" s="272"/>
      <c r="AE135" s="272"/>
      <c r="AF135" s="272"/>
      <c r="AG135" s="272"/>
      <c r="AH135" s="272"/>
      <c r="AI135" s="272"/>
      <c r="AJ135" s="272"/>
      <c r="AK135" s="272"/>
      <c r="AL135" s="272"/>
      <c r="AM135" s="272"/>
      <c r="AN135" s="272"/>
      <c r="AO135" s="272"/>
      <c r="AP135" s="272"/>
      <c r="AQ135" s="272"/>
      <c r="AR135" s="272"/>
      <c r="AS135" s="272"/>
      <c r="AT135" s="272"/>
      <c r="AU135" s="272"/>
      <c r="AV135" s="272"/>
      <c r="AW135" s="272"/>
      <c r="AX135" s="272"/>
      <c r="AY135" s="272"/>
      <c r="AZ135" s="272"/>
      <c r="BA135" s="272"/>
      <c r="BB135" s="272"/>
    </row>
    <row r="136" spans="17:54" s="311" customFormat="1" ht="15" customHeight="1">
      <c r="Q136" s="54"/>
      <c r="R136" s="54"/>
      <c r="S136" s="54"/>
      <c r="T136" s="54"/>
      <c r="U136" s="52"/>
      <c r="V136" s="272"/>
      <c r="W136" s="272"/>
      <c r="X136" s="272"/>
      <c r="Y136" s="272"/>
      <c r="Z136" s="272"/>
      <c r="AA136" s="272"/>
      <c r="AB136" s="272"/>
      <c r="AC136" s="272"/>
      <c r="AD136" s="272"/>
      <c r="AE136" s="272"/>
      <c r="AF136" s="272"/>
      <c r="AG136" s="272"/>
      <c r="AH136" s="272"/>
      <c r="AI136" s="272"/>
      <c r="AJ136" s="272"/>
      <c r="AK136" s="272"/>
      <c r="AL136" s="272"/>
      <c r="AM136" s="272"/>
      <c r="AN136" s="272"/>
      <c r="AO136" s="272"/>
      <c r="AP136" s="272"/>
      <c r="AQ136" s="272"/>
      <c r="AR136" s="272"/>
      <c r="AS136" s="272"/>
      <c r="AT136" s="272"/>
      <c r="AU136" s="272"/>
      <c r="AV136" s="272"/>
      <c r="AW136" s="272"/>
      <c r="AX136" s="272"/>
      <c r="AY136" s="272"/>
      <c r="AZ136" s="272"/>
      <c r="BA136" s="272"/>
      <c r="BB136" s="272"/>
    </row>
    <row r="137" spans="17:54" s="311" customFormat="1" ht="15" customHeight="1">
      <c r="Q137" s="54"/>
      <c r="R137" s="54"/>
      <c r="S137" s="54"/>
      <c r="T137" s="54"/>
      <c r="U137" s="52"/>
      <c r="V137" s="272"/>
      <c r="W137" s="272"/>
      <c r="X137" s="272"/>
      <c r="Y137" s="272"/>
      <c r="Z137" s="272"/>
      <c r="AA137" s="272"/>
      <c r="AB137" s="272"/>
      <c r="AC137" s="272"/>
      <c r="AD137" s="272"/>
      <c r="AE137" s="272"/>
      <c r="AF137" s="272"/>
      <c r="AG137" s="272"/>
      <c r="AH137" s="272"/>
      <c r="AI137" s="272"/>
      <c r="AJ137" s="272"/>
      <c r="AK137" s="272"/>
      <c r="AL137" s="272"/>
      <c r="AM137" s="272"/>
      <c r="AN137" s="272"/>
      <c r="AO137" s="272"/>
      <c r="AP137" s="272"/>
      <c r="AQ137" s="272"/>
      <c r="AR137" s="272"/>
      <c r="AS137" s="272"/>
      <c r="AT137" s="272"/>
      <c r="AU137" s="272"/>
      <c r="AV137" s="272"/>
      <c r="AW137" s="272"/>
      <c r="AX137" s="272"/>
      <c r="AY137" s="272"/>
      <c r="AZ137" s="272"/>
      <c r="BA137" s="272"/>
      <c r="BB137" s="272"/>
    </row>
    <row r="138" spans="17:54" s="311" customFormat="1" ht="15" customHeight="1">
      <c r="Q138" s="54"/>
      <c r="R138" s="54"/>
      <c r="S138" s="54"/>
      <c r="T138" s="54"/>
      <c r="U138" s="52"/>
      <c r="V138" s="272"/>
      <c r="W138" s="272"/>
      <c r="X138" s="272"/>
      <c r="Y138" s="272"/>
      <c r="Z138" s="272"/>
      <c r="AA138" s="272"/>
      <c r="AB138" s="272"/>
      <c r="AC138" s="272"/>
      <c r="AD138" s="272"/>
      <c r="AE138" s="272"/>
      <c r="AF138" s="272"/>
      <c r="AG138" s="272"/>
      <c r="AH138" s="272"/>
      <c r="AI138" s="272"/>
      <c r="AJ138" s="272"/>
      <c r="AK138" s="272"/>
      <c r="AL138" s="272"/>
      <c r="AM138" s="272"/>
      <c r="AN138" s="272"/>
      <c r="AO138" s="272"/>
      <c r="AP138" s="272"/>
      <c r="AQ138" s="272"/>
      <c r="AR138" s="272"/>
      <c r="AS138" s="272"/>
      <c r="AT138" s="272"/>
      <c r="AU138" s="272"/>
      <c r="AV138" s="272"/>
      <c r="AW138" s="272"/>
      <c r="AX138" s="272"/>
      <c r="AY138" s="272"/>
      <c r="AZ138" s="272"/>
      <c r="BA138" s="272"/>
      <c r="BB138" s="272"/>
    </row>
    <row r="139" spans="17:54" s="311" customFormat="1" ht="15" customHeight="1">
      <c r="Q139" s="54"/>
      <c r="R139" s="54"/>
      <c r="S139" s="54"/>
      <c r="T139" s="54"/>
      <c r="U139" s="52"/>
      <c r="V139" s="272"/>
      <c r="W139" s="272"/>
      <c r="X139" s="272"/>
      <c r="Y139" s="272"/>
      <c r="Z139" s="272"/>
      <c r="AA139" s="272"/>
      <c r="AB139" s="272"/>
      <c r="AC139" s="272"/>
      <c r="AD139" s="272"/>
      <c r="AE139" s="272"/>
      <c r="AF139" s="272"/>
      <c r="AG139" s="272"/>
      <c r="AH139" s="272"/>
      <c r="AI139" s="272"/>
      <c r="AJ139" s="272"/>
      <c r="AK139" s="272"/>
      <c r="AL139" s="272"/>
      <c r="AM139" s="272"/>
      <c r="AN139" s="272"/>
      <c r="AO139" s="272"/>
      <c r="AP139" s="272"/>
      <c r="AQ139" s="272"/>
      <c r="AR139" s="272"/>
      <c r="AS139" s="272"/>
      <c r="AT139" s="272"/>
      <c r="AU139" s="272"/>
      <c r="AV139" s="272"/>
      <c r="AW139" s="272"/>
      <c r="AX139" s="272"/>
      <c r="AY139" s="272"/>
      <c r="AZ139" s="272"/>
      <c r="BA139" s="272"/>
      <c r="BB139" s="272"/>
    </row>
    <row r="140" spans="17:54" s="311" customFormat="1" ht="15" customHeight="1">
      <c r="Q140" s="54"/>
      <c r="R140" s="54"/>
      <c r="S140" s="54"/>
      <c r="T140" s="54"/>
      <c r="U140" s="52"/>
      <c r="V140" s="272"/>
      <c r="W140" s="272"/>
      <c r="X140" s="272"/>
      <c r="Y140" s="272"/>
      <c r="Z140" s="272"/>
      <c r="AA140" s="272"/>
      <c r="AB140" s="272"/>
      <c r="AC140" s="272"/>
      <c r="AD140" s="272"/>
      <c r="AE140" s="272"/>
      <c r="AF140" s="272"/>
      <c r="AG140" s="272"/>
      <c r="AH140" s="272"/>
      <c r="AI140" s="272"/>
      <c r="AJ140" s="272"/>
      <c r="AK140" s="272"/>
      <c r="AL140" s="272"/>
      <c r="AM140" s="272"/>
      <c r="AN140" s="272"/>
      <c r="AO140" s="272"/>
      <c r="AP140" s="272"/>
      <c r="AQ140" s="272"/>
      <c r="AR140" s="272"/>
      <c r="AS140" s="272"/>
      <c r="AT140" s="272"/>
      <c r="AU140" s="272"/>
      <c r="AV140" s="272"/>
      <c r="AW140" s="272"/>
      <c r="AX140" s="272"/>
      <c r="AY140" s="272"/>
      <c r="AZ140" s="272"/>
      <c r="BA140" s="272"/>
      <c r="BB140" s="272"/>
    </row>
    <row r="141" spans="17:54" s="311" customFormat="1" ht="15" customHeight="1">
      <c r="Q141" s="54"/>
      <c r="R141" s="54"/>
      <c r="S141" s="54"/>
      <c r="T141" s="54"/>
      <c r="U141" s="52"/>
      <c r="V141" s="272"/>
      <c r="W141" s="272"/>
      <c r="X141" s="272"/>
      <c r="Y141" s="272"/>
      <c r="Z141" s="272"/>
      <c r="AA141" s="272"/>
      <c r="AB141" s="272"/>
      <c r="AC141" s="272"/>
      <c r="AD141" s="272"/>
      <c r="AE141" s="272"/>
      <c r="AF141" s="272"/>
      <c r="AG141" s="272"/>
      <c r="AH141" s="272"/>
      <c r="AI141" s="272"/>
      <c r="AJ141" s="272"/>
      <c r="AK141" s="272"/>
      <c r="AL141" s="272"/>
      <c r="AM141" s="272"/>
      <c r="AN141" s="272"/>
      <c r="AO141" s="272"/>
      <c r="AP141" s="272"/>
      <c r="AQ141" s="272"/>
      <c r="AR141" s="272"/>
      <c r="AS141" s="272"/>
      <c r="AT141" s="272"/>
      <c r="AU141" s="272"/>
      <c r="AV141" s="272"/>
      <c r="AW141" s="272"/>
      <c r="AX141" s="272"/>
      <c r="AY141" s="272"/>
      <c r="AZ141" s="272"/>
      <c r="BA141" s="272"/>
      <c r="BB141" s="272"/>
    </row>
    <row r="142" spans="17:54" s="311" customFormat="1" ht="15" customHeight="1">
      <c r="Q142" s="54"/>
      <c r="R142" s="54"/>
      <c r="S142" s="54"/>
      <c r="T142" s="54"/>
      <c r="U142" s="52"/>
      <c r="V142" s="272"/>
      <c r="W142" s="272"/>
      <c r="X142" s="272"/>
      <c r="Y142" s="272"/>
      <c r="Z142" s="272"/>
      <c r="AA142" s="272"/>
      <c r="AB142" s="272"/>
      <c r="AC142" s="272"/>
      <c r="AD142" s="272"/>
      <c r="AE142" s="272"/>
      <c r="AF142" s="272"/>
      <c r="AG142" s="272"/>
      <c r="AH142" s="272"/>
      <c r="AI142" s="272"/>
      <c r="AJ142" s="272"/>
      <c r="AK142" s="272"/>
      <c r="AL142" s="272"/>
      <c r="AM142" s="272"/>
      <c r="AN142" s="272"/>
      <c r="AO142" s="272"/>
      <c r="AP142" s="272"/>
      <c r="AQ142" s="272"/>
      <c r="AR142" s="272"/>
      <c r="AS142" s="272"/>
      <c r="AT142" s="272"/>
      <c r="AU142" s="272"/>
      <c r="AV142" s="272"/>
      <c r="AW142" s="272"/>
      <c r="AX142" s="272"/>
      <c r="AY142" s="272"/>
      <c r="AZ142" s="272"/>
      <c r="BA142" s="272"/>
      <c r="BB142" s="272"/>
    </row>
    <row r="143" spans="17:54" s="311" customFormat="1" ht="15" customHeight="1">
      <c r="Q143" s="54"/>
      <c r="R143" s="54"/>
      <c r="S143" s="54"/>
      <c r="T143" s="54"/>
      <c r="U143" s="52"/>
      <c r="V143" s="272"/>
      <c r="W143" s="272"/>
      <c r="X143" s="272"/>
      <c r="Y143" s="272"/>
      <c r="Z143" s="272"/>
      <c r="AA143" s="272"/>
      <c r="AB143" s="272"/>
      <c r="AC143" s="272"/>
      <c r="AD143" s="272"/>
      <c r="AE143" s="272"/>
      <c r="AF143" s="272"/>
      <c r="AG143" s="272"/>
      <c r="AH143" s="272"/>
      <c r="AI143" s="272"/>
      <c r="AJ143" s="272"/>
      <c r="AK143" s="272"/>
      <c r="AL143" s="272"/>
      <c r="AM143" s="272"/>
      <c r="AN143" s="272"/>
      <c r="AO143" s="272"/>
      <c r="AP143" s="272"/>
      <c r="AQ143" s="272"/>
      <c r="AR143" s="272"/>
      <c r="AS143" s="272"/>
      <c r="AT143" s="272"/>
      <c r="AU143" s="272"/>
      <c r="AV143" s="272"/>
      <c r="AW143" s="272"/>
      <c r="AX143" s="272"/>
      <c r="AY143" s="272"/>
      <c r="AZ143" s="272"/>
      <c r="BA143" s="272"/>
      <c r="BB143" s="272"/>
    </row>
    <row r="144" spans="17:54" s="311" customFormat="1" ht="15" customHeight="1">
      <c r="Q144" s="54"/>
      <c r="R144" s="54"/>
      <c r="S144" s="54"/>
      <c r="T144" s="54"/>
      <c r="U144" s="52"/>
      <c r="V144" s="272"/>
      <c r="W144" s="272"/>
      <c r="X144" s="272"/>
      <c r="Y144" s="272"/>
      <c r="Z144" s="272"/>
      <c r="AA144" s="272"/>
      <c r="AB144" s="272"/>
      <c r="AC144" s="272"/>
      <c r="AD144" s="272"/>
      <c r="AE144" s="272"/>
      <c r="AF144" s="272"/>
      <c r="AG144" s="272"/>
      <c r="AH144" s="272"/>
      <c r="AI144" s="272"/>
      <c r="AJ144" s="272"/>
      <c r="AK144" s="272"/>
      <c r="AL144" s="272"/>
      <c r="AM144" s="272"/>
      <c r="AN144" s="272"/>
      <c r="AO144" s="272"/>
      <c r="AP144" s="272"/>
      <c r="AQ144" s="272"/>
      <c r="AR144" s="272"/>
      <c r="AS144" s="272"/>
      <c r="AT144" s="272"/>
      <c r="AU144" s="272"/>
      <c r="AV144" s="272"/>
      <c r="AW144" s="272"/>
      <c r="AX144" s="272"/>
      <c r="AY144" s="272"/>
      <c r="AZ144" s="272"/>
      <c r="BA144" s="272"/>
      <c r="BB144" s="272"/>
    </row>
    <row r="145" spans="1:54" s="311" customFormat="1" ht="15" customHeight="1">
      <c r="Q145" s="54"/>
      <c r="R145" s="54"/>
      <c r="S145" s="54"/>
      <c r="T145" s="54"/>
      <c r="U145" s="52"/>
      <c r="V145" s="272"/>
      <c r="W145" s="272"/>
      <c r="X145" s="272"/>
      <c r="Y145" s="272"/>
      <c r="Z145" s="272"/>
      <c r="AA145" s="272"/>
      <c r="AB145" s="272"/>
      <c r="AC145" s="272"/>
      <c r="AD145" s="272"/>
      <c r="AE145" s="272"/>
      <c r="AF145" s="272"/>
      <c r="AG145" s="272"/>
      <c r="AH145" s="272"/>
      <c r="AI145" s="272"/>
      <c r="AJ145" s="272"/>
      <c r="AK145" s="272"/>
      <c r="AL145" s="272"/>
      <c r="AM145" s="272"/>
      <c r="AN145" s="272"/>
      <c r="AO145" s="272"/>
      <c r="AP145" s="272"/>
      <c r="AQ145" s="272"/>
      <c r="AR145" s="272"/>
      <c r="AS145" s="272"/>
      <c r="AT145" s="272"/>
      <c r="AU145" s="272"/>
      <c r="AV145" s="272"/>
      <c r="AW145" s="272"/>
      <c r="AX145" s="272"/>
      <c r="AY145" s="272"/>
      <c r="AZ145" s="272"/>
      <c r="BA145" s="272"/>
      <c r="BB145" s="272"/>
    </row>
    <row r="146" spans="1:54" s="311" customFormat="1" ht="15" customHeight="1">
      <c r="Q146" s="54"/>
      <c r="R146" s="54"/>
      <c r="S146" s="54"/>
      <c r="T146" s="54"/>
      <c r="U146" s="52"/>
      <c r="V146" s="272"/>
      <c r="W146" s="272"/>
      <c r="X146" s="272"/>
      <c r="Y146" s="272"/>
      <c r="Z146" s="272"/>
      <c r="AA146" s="272"/>
      <c r="AB146" s="272"/>
      <c r="AC146" s="272"/>
      <c r="AD146" s="272"/>
      <c r="AE146" s="272"/>
      <c r="AF146" s="272"/>
      <c r="AG146" s="272"/>
      <c r="AH146" s="272"/>
      <c r="AI146" s="272"/>
      <c r="AJ146" s="272"/>
      <c r="AK146" s="272"/>
      <c r="AL146" s="272"/>
      <c r="AM146" s="272"/>
      <c r="AN146" s="272"/>
      <c r="AO146" s="272"/>
      <c r="AP146" s="272"/>
      <c r="AQ146" s="272"/>
      <c r="AR146" s="272"/>
      <c r="AS146" s="272"/>
      <c r="AT146" s="272"/>
      <c r="AU146" s="272"/>
      <c r="AV146" s="272"/>
      <c r="AW146" s="272"/>
      <c r="AX146" s="272"/>
      <c r="AY146" s="272"/>
      <c r="AZ146" s="272"/>
      <c r="BA146" s="272"/>
      <c r="BB146" s="272"/>
    </row>
    <row r="147" spans="1:54" s="311" customFormat="1" ht="15" customHeight="1">
      <c r="Q147" s="54"/>
      <c r="R147" s="54"/>
      <c r="S147" s="54"/>
      <c r="T147" s="54"/>
      <c r="U147" s="52"/>
      <c r="V147" s="272"/>
      <c r="W147" s="272"/>
      <c r="X147" s="272"/>
      <c r="Y147" s="272"/>
      <c r="Z147" s="272"/>
      <c r="AA147" s="272"/>
      <c r="AB147" s="272"/>
      <c r="AC147" s="272"/>
      <c r="AD147" s="272"/>
      <c r="AE147" s="272"/>
      <c r="AF147" s="272"/>
      <c r="AG147" s="272"/>
      <c r="AH147" s="272"/>
      <c r="AI147" s="272"/>
      <c r="AJ147" s="272"/>
      <c r="AK147" s="272"/>
      <c r="AL147" s="272"/>
      <c r="AM147" s="272"/>
      <c r="AN147" s="272"/>
      <c r="AO147" s="272"/>
      <c r="AP147" s="272"/>
      <c r="AQ147" s="272"/>
      <c r="AR147" s="272"/>
      <c r="AS147" s="272"/>
      <c r="AT147" s="272"/>
      <c r="AU147" s="272"/>
      <c r="AV147" s="272"/>
      <c r="AW147" s="272"/>
      <c r="AX147" s="272"/>
      <c r="AY147" s="272"/>
      <c r="AZ147" s="272"/>
      <c r="BA147" s="272"/>
      <c r="BB147" s="272"/>
    </row>
    <row r="148" spans="1:54" s="311" customFormat="1" ht="15" customHeight="1">
      <c r="Q148" s="54"/>
      <c r="R148" s="54"/>
      <c r="S148" s="54"/>
      <c r="T148" s="54"/>
      <c r="U148" s="52"/>
      <c r="V148" s="272"/>
      <c r="W148" s="272"/>
      <c r="X148" s="272"/>
      <c r="Y148" s="272"/>
      <c r="Z148" s="272"/>
      <c r="AA148" s="272"/>
      <c r="AB148" s="272"/>
      <c r="AC148" s="272"/>
      <c r="AD148" s="272"/>
      <c r="AE148" s="272"/>
      <c r="AF148" s="272"/>
      <c r="AG148" s="272"/>
      <c r="AH148" s="272"/>
      <c r="AI148" s="272"/>
      <c r="AJ148" s="272"/>
      <c r="AK148" s="272"/>
      <c r="AL148" s="272"/>
      <c r="AM148" s="272"/>
      <c r="AN148" s="272"/>
      <c r="AO148" s="272"/>
      <c r="AP148" s="272"/>
      <c r="AQ148" s="272"/>
      <c r="AR148" s="272"/>
      <c r="AS148" s="272"/>
      <c r="AT148" s="272"/>
      <c r="AU148" s="272"/>
      <c r="AV148" s="272"/>
      <c r="AW148" s="272"/>
      <c r="AX148" s="272"/>
      <c r="AY148" s="272"/>
      <c r="AZ148" s="272"/>
      <c r="BA148" s="272"/>
      <c r="BB148" s="272"/>
    </row>
    <row r="149" spans="1:54" s="311" customFormat="1" ht="15" customHeight="1">
      <c r="Q149" s="54"/>
      <c r="R149" s="54"/>
      <c r="S149" s="54"/>
      <c r="T149" s="54"/>
      <c r="U149" s="52"/>
      <c r="V149" s="272"/>
      <c r="W149" s="272"/>
      <c r="X149" s="272"/>
      <c r="Y149" s="272"/>
      <c r="Z149" s="272"/>
      <c r="AA149" s="272"/>
      <c r="AB149" s="272"/>
      <c r="AC149" s="272"/>
      <c r="AD149" s="272"/>
      <c r="AE149" s="272"/>
      <c r="AF149" s="272"/>
      <c r="AG149" s="272"/>
      <c r="AH149" s="272"/>
      <c r="AI149" s="272"/>
      <c r="AJ149" s="272"/>
      <c r="AK149" s="272"/>
      <c r="AL149" s="272"/>
      <c r="AM149" s="272"/>
      <c r="AN149" s="272"/>
      <c r="AO149" s="272"/>
      <c r="AP149" s="272"/>
      <c r="AQ149" s="272"/>
      <c r="AR149" s="272"/>
      <c r="AS149" s="272"/>
      <c r="AT149" s="272"/>
      <c r="AU149" s="272"/>
      <c r="AV149" s="272"/>
      <c r="AW149" s="272"/>
      <c r="AX149" s="272"/>
      <c r="AY149" s="272"/>
      <c r="AZ149" s="272"/>
      <c r="BA149" s="272"/>
      <c r="BB149" s="272"/>
    </row>
    <row r="150" spans="1:54" s="311" customFormat="1" ht="15" customHeight="1">
      <c r="Q150" s="54"/>
      <c r="R150" s="54"/>
      <c r="S150" s="54"/>
      <c r="T150" s="54"/>
      <c r="U150" s="52"/>
      <c r="V150" s="272"/>
      <c r="W150" s="272"/>
      <c r="X150" s="272"/>
      <c r="Y150" s="272"/>
      <c r="Z150" s="272"/>
      <c r="AA150" s="272"/>
      <c r="AB150" s="272"/>
      <c r="AC150" s="272"/>
      <c r="AD150" s="272"/>
      <c r="AE150" s="272"/>
      <c r="AF150" s="272"/>
      <c r="AG150" s="272"/>
      <c r="AH150" s="272"/>
      <c r="AI150" s="272"/>
      <c r="AJ150" s="272"/>
      <c r="AK150" s="272"/>
      <c r="AL150" s="272"/>
      <c r="AM150" s="272"/>
      <c r="AN150" s="272"/>
      <c r="AO150" s="272"/>
      <c r="AP150" s="272"/>
      <c r="AQ150" s="272"/>
      <c r="AR150" s="272"/>
      <c r="AS150" s="272"/>
      <c r="AT150" s="272"/>
      <c r="AU150" s="272"/>
      <c r="AV150" s="272"/>
      <c r="AW150" s="272"/>
      <c r="AX150" s="272"/>
      <c r="AY150" s="272"/>
      <c r="AZ150" s="272"/>
      <c r="BA150" s="272"/>
      <c r="BB150" s="272"/>
    </row>
    <row r="151" spans="1:54" s="311" customFormat="1" ht="15" customHeight="1">
      <c r="A151" s="348"/>
      <c r="B151" s="348"/>
      <c r="C151" s="348"/>
      <c r="D151" s="348"/>
      <c r="E151" s="348"/>
      <c r="F151" s="348"/>
      <c r="G151" s="348"/>
      <c r="H151" s="348"/>
      <c r="I151" s="348"/>
      <c r="J151" s="348"/>
      <c r="K151" s="348"/>
      <c r="L151" s="348"/>
      <c r="M151" s="348"/>
      <c r="N151" s="348"/>
      <c r="O151" s="348"/>
      <c r="P151" s="348"/>
      <c r="Q151" s="348"/>
      <c r="R151" s="348"/>
      <c r="S151" s="348"/>
      <c r="T151" s="348"/>
      <c r="U151" s="348"/>
      <c r="V151" s="272"/>
      <c r="W151" s="272"/>
      <c r="X151" s="272"/>
      <c r="Y151" s="272"/>
      <c r="Z151" s="272"/>
      <c r="AA151" s="272"/>
      <c r="AB151" s="272"/>
      <c r="AC151" s="272"/>
      <c r="AD151" s="272"/>
      <c r="AE151" s="272"/>
      <c r="AF151" s="272"/>
      <c r="AG151" s="272"/>
      <c r="AH151" s="272"/>
      <c r="AI151" s="272"/>
      <c r="AJ151" s="272"/>
      <c r="AK151" s="272"/>
      <c r="AL151" s="272"/>
      <c r="AM151" s="272"/>
      <c r="AN151" s="272"/>
      <c r="AO151" s="272"/>
      <c r="AP151" s="272"/>
      <c r="AQ151" s="272"/>
      <c r="AR151" s="272"/>
      <c r="AS151" s="272"/>
      <c r="AT151" s="272"/>
      <c r="AU151" s="272"/>
      <c r="AV151" s="272"/>
      <c r="AW151" s="272"/>
      <c r="AX151" s="272"/>
      <c r="AY151" s="272"/>
      <c r="AZ151" s="272"/>
      <c r="BA151" s="272"/>
      <c r="BB151" s="272"/>
    </row>
    <row r="152" spans="1:54" s="311" customFormat="1" ht="15" customHeight="1">
      <c r="A152" s="348"/>
      <c r="B152" s="348"/>
      <c r="C152" s="348"/>
      <c r="D152" s="348"/>
      <c r="E152" s="348"/>
      <c r="F152" s="348"/>
      <c r="G152" s="348"/>
      <c r="H152" s="348"/>
      <c r="I152" s="348"/>
      <c r="J152" s="348"/>
      <c r="K152" s="348"/>
      <c r="L152" s="348"/>
      <c r="M152" s="348"/>
      <c r="N152" s="348"/>
      <c r="O152" s="348"/>
      <c r="P152" s="348"/>
      <c r="Q152" s="348"/>
      <c r="R152" s="348"/>
      <c r="S152" s="348"/>
      <c r="T152" s="348"/>
      <c r="U152" s="348"/>
      <c r="V152" s="272"/>
      <c r="W152" s="272"/>
      <c r="X152" s="272"/>
      <c r="Y152" s="272"/>
      <c r="Z152" s="272"/>
      <c r="AA152" s="272"/>
      <c r="AB152" s="272"/>
      <c r="AC152" s="272"/>
      <c r="AD152" s="272"/>
      <c r="AE152" s="272"/>
      <c r="AF152" s="272"/>
      <c r="AG152" s="272"/>
      <c r="AH152" s="272"/>
      <c r="AI152" s="272"/>
      <c r="AJ152" s="272"/>
      <c r="AK152" s="272"/>
      <c r="AL152" s="272"/>
      <c r="AM152" s="272"/>
      <c r="AN152" s="272"/>
      <c r="AO152" s="272"/>
      <c r="AP152" s="272"/>
      <c r="AQ152" s="272"/>
      <c r="AR152" s="272"/>
      <c r="AS152" s="272"/>
      <c r="AT152" s="272"/>
      <c r="AU152" s="272"/>
      <c r="AV152" s="272"/>
      <c r="AW152" s="272"/>
      <c r="AX152" s="272"/>
      <c r="AY152" s="272"/>
      <c r="AZ152" s="272"/>
      <c r="BA152" s="272"/>
      <c r="BB152" s="272"/>
    </row>
    <row r="153" spans="1:54" s="311" customFormat="1" ht="15" customHeight="1">
      <c r="A153" s="348"/>
      <c r="B153" s="348"/>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272"/>
      <c r="Y153" s="272"/>
      <c r="Z153" s="272"/>
      <c r="AA153" s="272"/>
      <c r="AB153" s="272"/>
      <c r="AC153" s="272"/>
      <c r="AD153" s="272"/>
      <c r="AE153" s="272"/>
      <c r="AF153" s="272"/>
      <c r="AG153" s="272"/>
      <c r="AH153" s="272"/>
      <c r="AI153" s="272"/>
      <c r="AJ153" s="272"/>
      <c r="AK153" s="272"/>
      <c r="AL153" s="272"/>
      <c r="AM153" s="272"/>
      <c r="AN153" s="272"/>
      <c r="AO153" s="272"/>
      <c r="AP153" s="272"/>
      <c r="AQ153" s="272"/>
      <c r="AR153" s="272"/>
      <c r="AS153" s="272"/>
      <c r="AT153" s="272"/>
      <c r="AU153" s="272"/>
      <c r="AV153" s="272"/>
      <c r="AW153" s="272"/>
      <c r="AX153" s="272"/>
      <c r="AY153" s="272"/>
      <c r="AZ153" s="272"/>
      <c r="BA153" s="272"/>
      <c r="BB153" s="272"/>
    </row>
    <row r="154" spans="1:54" s="311" customFormat="1" ht="15" customHeight="1">
      <c r="A154" s="348"/>
      <c r="B154" s="348"/>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272"/>
      <c r="Y154" s="272"/>
      <c r="Z154" s="272"/>
      <c r="AA154" s="272"/>
      <c r="AB154" s="272"/>
      <c r="AC154" s="272"/>
      <c r="AD154" s="272"/>
      <c r="AE154" s="272"/>
      <c r="AF154" s="272"/>
      <c r="AG154" s="272"/>
      <c r="AH154" s="272"/>
      <c r="AI154" s="272"/>
      <c r="AJ154" s="272"/>
      <c r="AK154" s="272"/>
      <c r="AL154" s="272"/>
      <c r="AM154" s="272"/>
      <c r="AN154" s="272"/>
      <c r="AO154" s="272"/>
      <c r="AP154" s="272"/>
      <c r="AQ154" s="272"/>
      <c r="AR154" s="272"/>
      <c r="AS154" s="272"/>
      <c r="AT154" s="272"/>
      <c r="AU154" s="272"/>
      <c r="AV154" s="272"/>
      <c r="AW154" s="272"/>
      <c r="AX154" s="272"/>
      <c r="AY154" s="272"/>
      <c r="AZ154" s="272"/>
      <c r="BA154" s="272"/>
      <c r="BB154" s="272"/>
    </row>
    <row r="155" spans="1:54" s="311" customFormat="1" ht="15" customHeight="1">
      <c r="A155" s="348"/>
      <c r="B155" s="348"/>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272"/>
      <c r="Y155" s="272"/>
      <c r="Z155" s="272"/>
      <c r="AA155" s="272"/>
      <c r="AB155" s="272"/>
      <c r="AC155" s="272"/>
      <c r="AD155" s="272"/>
      <c r="AE155" s="272"/>
      <c r="AF155" s="272"/>
      <c r="AG155" s="272"/>
      <c r="AH155" s="272"/>
      <c r="AI155" s="272"/>
      <c r="AJ155" s="272"/>
      <c r="AK155" s="272"/>
      <c r="AL155" s="272"/>
      <c r="AM155" s="272"/>
      <c r="AN155" s="272"/>
      <c r="AO155" s="272"/>
      <c r="AP155" s="272"/>
      <c r="AQ155" s="272"/>
      <c r="AR155" s="272"/>
      <c r="AS155" s="272"/>
      <c r="AT155" s="272"/>
      <c r="AU155" s="272"/>
      <c r="AV155" s="272"/>
      <c r="AW155" s="272"/>
      <c r="AX155" s="272"/>
      <c r="AY155" s="272"/>
      <c r="AZ155" s="272"/>
      <c r="BA155" s="272"/>
      <c r="BB155" s="272"/>
    </row>
    <row r="156" spans="1:54" s="311" customFormat="1" ht="15" customHeight="1">
      <c r="A156" s="348"/>
      <c r="B156" s="348"/>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272"/>
      <c r="Y156" s="272"/>
      <c r="Z156" s="272"/>
      <c r="AA156" s="272"/>
      <c r="AB156" s="272"/>
      <c r="AC156" s="272"/>
      <c r="AD156" s="272"/>
      <c r="AE156" s="272"/>
      <c r="AF156" s="272"/>
      <c r="AG156" s="272"/>
      <c r="AH156" s="272"/>
      <c r="AI156" s="272"/>
      <c r="AJ156" s="272"/>
      <c r="AK156" s="272"/>
      <c r="AL156" s="272"/>
      <c r="AM156" s="272"/>
      <c r="AN156" s="272"/>
      <c r="AO156" s="272"/>
      <c r="AP156" s="272"/>
      <c r="AQ156" s="272"/>
      <c r="AR156" s="272"/>
      <c r="AS156" s="272"/>
      <c r="AT156" s="272"/>
      <c r="AU156" s="272"/>
      <c r="AV156" s="272"/>
      <c r="AW156" s="272"/>
      <c r="AX156" s="272"/>
      <c r="AY156" s="272"/>
      <c r="AZ156" s="272"/>
      <c r="BA156" s="272"/>
      <c r="BB156" s="272"/>
    </row>
    <row r="157" spans="1:54" s="311" customFormat="1" ht="15" customHeight="1">
      <c r="A157" s="348"/>
      <c r="B157" s="348"/>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272"/>
      <c r="Y157" s="272"/>
      <c r="Z157" s="272"/>
      <c r="AA157" s="272"/>
      <c r="AB157" s="272"/>
      <c r="AC157" s="272"/>
      <c r="AD157" s="272"/>
      <c r="AE157" s="272"/>
      <c r="AF157" s="272"/>
      <c r="AG157" s="272"/>
      <c r="AH157" s="272"/>
      <c r="AI157" s="272"/>
      <c r="AJ157" s="272"/>
      <c r="AK157" s="272"/>
      <c r="AL157" s="272"/>
      <c r="AM157" s="272"/>
      <c r="AN157" s="272"/>
      <c r="AO157" s="272"/>
      <c r="AP157" s="272"/>
      <c r="AQ157" s="272"/>
      <c r="AR157" s="272"/>
      <c r="AS157" s="272"/>
      <c r="AT157" s="272"/>
      <c r="AU157" s="272"/>
      <c r="AV157" s="272"/>
      <c r="AW157" s="272"/>
      <c r="AX157" s="272"/>
      <c r="AY157" s="272"/>
      <c r="AZ157" s="272"/>
      <c r="BA157" s="272"/>
      <c r="BB157" s="272"/>
    </row>
    <row r="158" spans="1:54" s="311" customFormat="1" ht="15" customHeight="1">
      <c r="A158" s="348"/>
      <c r="B158" s="348"/>
      <c r="C158" s="348"/>
      <c r="D158" s="348"/>
      <c r="E158" s="348"/>
      <c r="F158" s="348"/>
      <c r="G158" s="348"/>
      <c r="H158" s="348"/>
      <c r="I158" s="348"/>
      <c r="J158" s="348"/>
      <c r="K158" s="348"/>
      <c r="L158" s="348"/>
      <c r="M158" s="348"/>
      <c r="N158" s="348"/>
      <c r="O158" s="348"/>
      <c r="P158" s="348"/>
      <c r="Q158" s="348"/>
      <c r="R158" s="348"/>
      <c r="S158" s="348"/>
      <c r="T158" s="348"/>
      <c r="U158" s="348"/>
      <c r="V158" s="348"/>
      <c r="W158" s="348"/>
      <c r="X158" s="272"/>
      <c r="Y158" s="272"/>
      <c r="Z158" s="272"/>
      <c r="AA158" s="272"/>
      <c r="AB158" s="272"/>
      <c r="AC158" s="272"/>
      <c r="AD158" s="272"/>
      <c r="AE158" s="272"/>
      <c r="AF158" s="272"/>
      <c r="AG158" s="272"/>
      <c r="AH158" s="272"/>
      <c r="AI158" s="272"/>
      <c r="AJ158" s="272"/>
      <c r="AK158" s="272"/>
      <c r="AL158" s="272"/>
      <c r="AM158" s="272"/>
      <c r="AN158" s="272"/>
      <c r="AO158" s="272"/>
      <c r="AP158" s="272"/>
      <c r="AQ158" s="272"/>
      <c r="AR158" s="272"/>
      <c r="AS158" s="272"/>
      <c r="AT158" s="272"/>
      <c r="AU158" s="272"/>
      <c r="AV158" s="272"/>
      <c r="AW158" s="272"/>
      <c r="AX158" s="272"/>
      <c r="AY158" s="272"/>
      <c r="AZ158" s="272"/>
      <c r="BA158" s="272"/>
      <c r="BB158" s="272"/>
    </row>
    <row r="159" spans="1:54" s="311" customFormat="1" ht="15" customHeight="1">
      <c r="A159" s="348"/>
      <c r="B159" s="348"/>
      <c r="C159" s="348"/>
      <c r="D159" s="348"/>
      <c r="E159" s="348"/>
      <c r="F159" s="348"/>
      <c r="G159" s="348"/>
      <c r="H159" s="348"/>
      <c r="I159" s="348"/>
      <c r="J159" s="348"/>
      <c r="K159" s="348"/>
      <c r="L159" s="348"/>
      <c r="M159" s="348"/>
      <c r="N159" s="348"/>
      <c r="O159" s="348"/>
      <c r="P159" s="348"/>
      <c r="Q159" s="348"/>
      <c r="R159" s="348"/>
      <c r="S159" s="348"/>
      <c r="T159" s="348"/>
      <c r="U159" s="348"/>
      <c r="V159" s="348"/>
      <c r="W159" s="348"/>
      <c r="X159" s="272"/>
      <c r="Y159" s="272"/>
      <c r="Z159" s="272"/>
      <c r="AA159" s="272"/>
      <c r="AB159" s="272"/>
      <c r="AC159" s="272"/>
      <c r="AD159" s="272"/>
      <c r="AE159" s="272"/>
      <c r="AF159" s="272"/>
      <c r="AG159" s="272"/>
      <c r="AH159" s="272"/>
      <c r="AI159" s="272"/>
      <c r="AJ159" s="272"/>
      <c r="AK159" s="272"/>
      <c r="AL159" s="272"/>
      <c r="AM159" s="272"/>
      <c r="AN159" s="272"/>
      <c r="AO159" s="272"/>
      <c r="AP159" s="272"/>
      <c r="AQ159" s="272"/>
      <c r="AR159" s="272"/>
      <c r="AS159" s="272"/>
      <c r="AT159" s="272"/>
      <c r="AU159" s="272"/>
      <c r="AV159" s="272"/>
      <c r="AW159" s="272"/>
      <c r="AX159" s="272"/>
      <c r="AY159" s="272"/>
      <c r="AZ159" s="272"/>
      <c r="BA159" s="272"/>
      <c r="BB159" s="272"/>
    </row>
    <row r="160" spans="1:54" s="311" customFormat="1" ht="15" customHeight="1">
      <c r="A160" s="348"/>
      <c r="B160" s="348"/>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272"/>
      <c r="Y160" s="272"/>
      <c r="Z160" s="272"/>
      <c r="AA160" s="272"/>
      <c r="AB160" s="272"/>
      <c r="AC160" s="272"/>
      <c r="AD160" s="272"/>
      <c r="AE160" s="272"/>
      <c r="AF160" s="272"/>
      <c r="AG160" s="272"/>
      <c r="AH160" s="272"/>
      <c r="AI160" s="272"/>
      <c r="AJ160" s="272"/>
      <c r="AK160" s="272"/>
      <c r="AL160" s="272"/>
      <c r="AM160" s="272"/>
      <c r="AN160" s="272"/>
      <c r="AO160" s="272"/>
      <c r="AP160" s="272"/>
      <c r="AQ160" s="272"/>
      <c r="AR160" s="272"/>
      <c r="AS160" s="272"/>
      <c r="AT160" s="272"/>
      <c r="AU160" s="272"/>
      <c r="AV160" s="272"/>
      <c r="AW160" s="272"/>
      <c r="AX160" s="272"/>
      <c r="AY160" s="272"/>
      <c r="AZ160" s="272"/>
      <c r="BA160" s="272"/>
      <c r="BB160" s="272"/>
    </row>
    <row r="161" spans="1:54" s="311" customFormat="1" ht="15" customHeight="1">
      <c r="A161" s="348"/>
      <c r="B161" s="348"/>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272"/>
      <c r="Y161" s="272"/>
      <c r="Z161" s="272"/>
      <c r="AA161" s="272"/>
      <c r="AB161" s="272"/>
      <c r="AC161" s="272"/>
      <c r="AD161" s="272"/>
      <c r="AE161" s="272"/>
      <c r="AF161" s="272"/>
      <c r="AG161" s="272"/>
      <c r="AH161" s="272"/>
      <c r="AI161" s="272"/>
      <c r="AJ161" s="272"/>
      <c r="AK161" s="272"/>
      <c r="AL161" s="272"/>
      <c r="AM161" s="272"/>
      <c r="AN161" s="272"/>
      <c r="AO161" s="272"/>
      <c r="AP161" s="272"/>
      <c r="AQ161" s="272"/>
      <c r="AR161" s="272"/>
      <c r="AS161" s="272"/>
      <c r="AT161" s="272"/>
      <c r="AU161" s="272"/>
      <c r="AV161" s="272"/>
      <c r="AW161" s="272"/>
      <c r="AX161" s="272"/>
      <c r="AY161" s="272"/>
      <c r="AZ161" s="272"/>
      <c r="BA161" s="272"/>
      <c r="BB161" s="272"/>
    </row>
    <row r="162" spans="1:54" s="311" customFormat="1" ht="15" customHeight="1">
      <c r="A162" s="348"/>
      <c r="B162" s="348"/>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272"/>
      <c r="Y162" s="272"/>
      <c r="Z162" s="272"/>
      <c r="AA162" s="272"/>
      <c r="AB162" s="272"/>
      <c r="AC162" s="272"/>
      <c r="AD162" s="272"/>
      <c r="AE162" s="272"/>
      <c r="AF162" s="272"/>
      <c r="AG162" s="272"/>
      <c r="AH162" s="272"/>
      <c r="AI162" s="272"/>
      <c r="AJ162" s="272"/>
      <c r="AK162" s="272"/>
      <c r="AL162" s="272"/>
      <c r="AM162" s="272"/>
      <c r="AN162" s="272"/>
      <c r="AO162" s="272"/>
      <c r="AP162" s="272"/>
      <c r="AQ162" s="272"/>
      <c r="AR162" s="272"/>
      <c r="AS162" s="272"/>
      <c r="AT162" s="272"/>
      <c r="AU162" s="272"/>
      <c r="AV162" s="272"/>
      <c r="AW162" s="272"/>
      <c r="AX162" s="272"/>
      <c r="AY162" s="272"/>
      <c r="AZ162" s="272"/>
      <c r="BA162" s="272"/>
      <c r="BB162" s="272"/>
    </row>
    <row r="163" spans="1:54" s="311" customFormat="1" ht="15" customHeight="1">
      <c r="A163" s="348"/>
      <c r="B163" s="348"/>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272"/>
      <c r="Y163" s="272"/>
      <c r="Z163" s="272"/>
      <c r="AA163" s="272"/>
      <c r="AB163" s="272"/>
      <c r="AC163" s="272"/>
      <c r="AD163" s="272"/>
      <c r="AE163" s="272"/>
      <c r="AF163" s="272"/>
      <c r="AG163" s="272"/>
      <c r="AH163" s="272"/>
      <c r="AI163" s="272"/>
      <c r="AJ163" s="272"/>
      <c r="AK163" s="272"/>
      <c r="AL163" s="272"/>
      <c r="AM163" s="272"/>
      <c r="AN163" s="272"/>
      <c r="AO163" s="272"/>
      <c r="AP163" s="272"/>
      <c r="AQ163" s="272"/>
      <c r="AR163" s="272"/>
      <c r="AS163" s="272"/>
      <c r="AT163" s="272"/>
      <c r="AU163" s="272"/>
      <c r="AV163" s="272"/>
      <c r="AW163" s="272"/>
      <c r="AX163" s="272"/>
      <c r="AY163" s="272"/>
      <c r="AZ163" s="272"/>
      <c r="BA163" s="272"/>
      <c r="BB163" s="272"/>
    </row>
    <row r="164" spans="1:54" s="311" customFormat="1" ht="15" customHeight="1">
      <c r="A164" s="348"/>
      <c r="B164" s="348"/>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272"/>
      <c r="Y164" s="272"/>
      <c r="Z164" s="272"/>
      <c r="AA164" s="272"/>
      <c r="AB164" s="272"/>
      <c r="AC164" s="272"/>
      <c r="AD164" s="272"/>
      <c r="AE164" s="272"/>
      <c r="AF164" s="272"/>
      <c r="AG164" s="272"/>
      <c r="AH164" s="272"/>
      <c r="AI164" s="272"/>
      <c r="AJ164" s="272"/>
      <c r="AK164" s="272"/>
      <c r="AL164" s="272"/>
      <c r="AM164" s="272"/>
      <c r="AN164" s="272"/>
      <c r="AO164" s="272"/>
      <c r="AP164" s="272"/>
      <c r="AQ164" s="272"/>
      <c r="AR164" s="272"/>
      <c r="AS164" s="272"/>
      <c r="AT164" s="272"/>
      <c r="AU164" s="272"/>
      <c r="AV164" s="272"/>
      <c r="AW164" s="272"/>
      <c r="AX164" s="272"/>
      <c r="AY164" s="272"/>
      <c r="AZ164" s="272"/>
      <c r="BA164" s="272"/>
      <c r="BB164" s="272"/>
    </row>
    <row r="165" spans="1:54" s="311" customFormat="1" ht="15" customHeight="1">
      <c r="A165" s="348"/>
      <c r="B165" s="348"/>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272"/>
      <c r="Y165" s="272"/>
      <c r="Z165" s="272"/>
      <c r="AA165" s="272"/>
      <c r="AB165" s="272"/>
      <c r="AC165" s="272"/>
      <c r="AD165" s="272"/>
      <c r="AE165" s="272"/>
      <c r="AF165" s="272"/>
      <c r="AG165" s="272"/>
      <c r="AH165" s="272"/>
      <c r="AI165" s="272"/>
      <c r="AJ165" s="272"/>
      <c r="AK165" s="272"/>
      <c r="AL165" s="272"/>
      <c r="AM165" s="272"/>
      <c r="AN165" s="272"/>
      <c r="AO165" s="272"/>
      <c r="AP165" s="272"/>
      <c r="AQ165" s="272"/>
      <c r="AR165" s="272"/>
      <c r="AS165" s="272"/>
      <c r="AT165" s="272"/>
      <c r="AU165" s="272"/>
      <c r="AV165" s="272"/>
      <c r="AW165" s="272"/>
      <c r="AX165" s="272"/>
      <c r="AY165" s="272"/>
      <c r="AZ165" s="272"/>
      <c r="BA165" s="272"/>
      <c r="BB165" s="272"/>
    </row>
    <row r="166" spans="1:54" s="311" customFormat="1" ht="15" customHeight="1">
      <c r="A166" s="348"/>
      <c r="B166" s="348"/>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272"/>
      <c r="Y166" s="272"/>
      <c r="Z166" s="272"/>
      <c r="AA166" s="272"/>
      <c r="AB166" s="272"/>
      <c r="AC166" s="272"/>
      <c r="AD166" s="272"/>
      <c r="AE166" s="272"/>
      <c r="AF166" s="272"/>
      <c r="AG166" s="272"/>
      <c r="AH166" s="272"/>
      <c r="AI166" s="272"/>
      <c r="AJ166" s="272"/>
      <c r="AK166" s="272"/>
      <c r="AL166" s="272"/>
      <c r="AM166" s="272"/>
      <c r="AN166" s="272"/>
      <c r="AO166" s="272"/>
      <c r="AP166" s="272"/>
      <c r="AQ166" s="272"/>
      <c r="AR166" s="272"/>
      <c r="AS166" s="272"/>
      <c r="AT166" s="272"/>
      <c r="AU166" s="272"/>
      <c r="AV166" s="272"/>
      <c r="AW166" s="272"/>
      <c r="AX166" s="272"/>
      <c r="AY166" s="272"/>
      <c r="AZ166" s="272"/>
      <c r="BA166" s="272"/>
      <c r="BB166" s="272"/>
    </row>
    <row r="167" spans="1:54" s="311" customFormat="1" ht="15" customHeight="1">
      <c r="A167" s="348"/>
      <c r="B167" s="348"/>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272"/>
      <c r="Y167" s="272"/>
      <c r="Z167" s="272"/>
      <c r="AA167" s="272"/>
      <c r="AB167" s="272"/>
      <c r="AC167" s="272"/>
      <c r="AD167" s="272"/>
      <c r="AE167" s="272"/>
      <c r="AF167" s="272"/>
      <c r="AG167" s="272"/>
      <c r="AH167" s="272"/>
      <c r="AI167" s="272"/>
      <c r="AJ167" s="272"/>
      <c r="AK167" s="272"/>
      <c r="AL167" s="272"/>
      <c r="AM167" s="272"/>
      <c r="AN167" s="272"/>
      <c r="AO167" s="272"/>
      <c r="AP167" s="272"/>
      <c r="AQ167" s="272"/>
      <c r="AR167" s="272"/>
      <c r="AS167" s="272"/>
      <c r="AT167" s="272"/>
      <c r="AU167" s="272"/>
      <c r="AV167" s="272"/>
      <c r="AW167" s="272"/>
      <c r="AX167" s="272"/>
      <c r="AY167" s="272"/>
      <c r="AZ167" s="272"/>
      <c r="BA167" s="272"/>
      <c r="BB167" s="272"/>
    </row>
    <row r="168" spans="1:54" s="311" customFormat="1" ht="15" customHeight="1">
      <c r="A168" s="348"/>
      <c r="B168" s="348"/>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272"/>
      <c r="Y168" s="272"/>
      <c r="Z168" s="272"/>
      <c r="AA168" s="272"/>
      <c r="AB168" s="272"/>
      <c r="AC168" s="272"/>
      <c r="AD168" s="272"/>
      <c r="AE168" s="272"/>
      <c r="AF168" s="272"/>
      <c r="AG168" s="272"/>
      <c r="AH168" s="272"/>
      <c r="AI168" s="272"/>
      <c r="AJ168" s="272"/>
      <c r="AK168" s="272"/>
      <c r="AL168" s="272"/>
      <c r="AM168" s="272"/>
      <c r="AN168" s="272"/>
      <c r="AO168" s="272"/>
      <c r="AP168" s="272"/>
      <c r="AQ168" s="272"/>
      <c r="AR168" s="272"/>
      <c r="AS168" s="272"/>
      <c r="AT168" s="272"/>
      <c r="AU168" s="272"/>
      <c r="AV168" s="272"/>
      <c r="AW168" s="272"/>
      <c r="AX168" s="272"/>
      <c r="AY168" s="272"/>
      <c r="AZ168" s="272"/>
      <c r="BA168" s="272"/>
      <c r="BB168" s="272"/>
    </row>
    <row r="169" spans="1:54" s="311" customFormat="1" ht="15" customHeight="1">
      <c r="A169" s="348"/>
      <c r="B169" s="348"/>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272"/>
      <c r="Y169" s="272"/>
      <c r="Z169" s="272"/>
      <c r="AA169" s="272"/>
      <c r="AB169" s="272"/>
      <c r="AC169" s="272"/>
      <c r="AD169" s="272"/>
      <c r="AE169" s="272"/>
      <c r="AF169" s="272"/>
      <c r="AG169" s="272"/>
      <c r="AH169" s="272"/>
      <c r="AI169" s="272"/>
      <c r="AJ169" s="272"/>
      <c r="AK169" s="272"/>
      <c r="AL169" s="272"/>
      <c r="AM169" s="272"/>
      <c r="AN169" s="272"/>
      <c r="AO169" s="272"/>
      <c r="AP169" s="272"/>
      <c r="AQ169" s="272"/>
      <c r="AR169" s="272"/>
      <c r="AS169" s="272"/>
      <c r="AT169" s="272"/>
      <c r="AU169" s="272"/>
      <c r="AV169" s="272"/>
      <c r="AW169" s="272"/>
      <c r="AX169" s="272"/>
      <c r="AY169" s="272"/>
      <c r="AZ169" s="272"/>
      <c r="BA169" s="272"/>
      <c r="BB169" s="272"/>
    </row>
    <row r="170" spans="1:54" s="311" customFormat="1" ht="15" customHeight="1">
      <c r="A170" s="348"/>
      <c r="B170" s="348"/>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272"/>
      <c r="Y170" s="272"/>
      <c r="Z170" s="272"/>
      <c r="AA170" s="272"/>
      <c r="AB170" s="272"/>
      <c r="AC170" s="272"/>
      <c r="AD170" s="272"/>
      <c r="AE170" s="272"/>
      <c r="AF170" s="272"/>
      <c r="AG170" s="272"/>
      <c r="AH170" s="272"/>
      <c r="AI170" s="272"/>
      <c r="AJ170" s="272"/>
      <c r="AK170" s="272"/>
      <c r="AL170" s="272"/>
      <c r="AM170" s="272"/>
      <c r="AN170" s="272"/>
      <c r="AO170" s="272"/>
      <c r="AP170" s="272"/>
      <c r="AQ170" s="272"/>
      <c r="AR170" s="272"/>
      <c r="AS170" s="272"/>
      <c r="AT170" s="272"/>
      <c r="AU170" s="272"/>
      <c r="AV170" s="272"/>
      <c r="AW170" s="272"/>
      <c r="AX170" s="272"/>
      <c r="AY170" s="272"/>
      <c r="AZ170" s="272"/>
      <c r="BA170" s="272"/>
      <c r="BB170" s="272"/>
    </row>
    <row r="171" spans="1:54" s="311" customFormat="1" ht="15" customHeight="1">
      <c r="A171" s="348"/>
      <c r="B171" s="348"/>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272"/>
      <c r="Y171" s="272"/>
      <c r="Z171" s="272"/>
      <c r="AA171" s="272"/>
      <c r="AB171" s="272"/>
      <c r="AC171" s="272"/>
      <c r="AD171" s="272"/>
      <c r="AE171" s="272"/>
      <c r="AF171" s="272"/>
      <c r="AG171" s="272"/>
      <c r="AH171" s="272"/>
      <c r="AI171" s="272"/>
      <c r="AJ171" s="272"/>
      <c r="AK171" s="272"/>
      <c r="AL171" s="272"/>
      <c r="AM171" s="272"/>
      <c r="AN171" s="272"/>
      <c r="AO171" s="272"/>
      <c r="AP171" s="272"/>
      <c r="AQ171" s="272"/>
      <c r="AR171" s="272"/>
      <c r="AS171" s="272"/>
      <c r="AT171" s="272"/>
      <c r="AU171" s="272"/>
      <c r="AV171" s="272"/>
      <c r="AW171" s="272"/>
      <c r="AX171" s="272"/>
      <c r="AY171" s="272"/>
      <c r="AZ171" s="272"/>
      <c r="BA171" s="272"/>
      <c r="BB171" s="272"/>
    </row>
    <row r="172" spans="1:54" s="311" customFormat="1" ht="15" customHeight="1">
      <c r="A172" s="348"/>
      <c r="B172" s="348"/>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272"/>
      <c r="Y172" s="272"/>
      <c r="Z172" s="272"/>
      <c r="AA172" s="272"/>
      <c r="AB172" s="272"/>
      <c r="AC172" s="272"/>
      <c r="AD172" s="272"/>
      <c r="AE172" s="272"/>
      <c r="AF172" s="272"/>
      <c r="AG172" s="272"/>
      <c r="AH172" s="272"/>
      <c r="AI172" s="272"/>
      <c r="AJ172" s="272"/>
      <c r="AK172" s="272"/>
      <c r="AL172" s="272"/>
      <c r="AM172" s="272"/>
      <c r="AN172" s="272"/>
      <c r="AO172" s="272"/>
      <c r="AP172" s="272"/>
      <c r="AQ172" s="272"/>
      <c r="AR172" s="272"/>
      <c r="AS172" s="272"/>
      <c r="AT172" s="272"/>
      <c r="AU172" s="272"/>
      <c r="AV172" s="272"/>
      <c r="AW172" s="272"/>
      <c r="AX172" s="272"/>
      <c r="AY172" s="272"/>
      <c r="AZ172" s="272"/>
      <c r="BA172" s="272"/>
      <c r="BB172" s="272"/>
    </row>
    <row r="173" spans="1:54" s="311" customFormat="1" ht="15" customHeight="1">
      <c r="A173" s="348"/>
      <c r="B173" s="348"/>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272"/>
      <c r="Y173" s="272"/>
      <c r="Z173" s="272"/>
      <c r="AA173" s="272"/>
      <c r="AB173" s="272"/>
      <c r="AC173" s="272"/>
      <c r="AD173" s="272"/>
      <c r="AE173" s="272"/>
      <c r="AF173" s="272"/>
      <c r="AG173" s="272"/>
      <c r="AH173" s="272"/>
      <c r="AI173" s="272"/>
      <c r="AJ173" s="272"/>
      <c r="AK173" s="272"/>
      <c r="AL173" s="272"/>
      <c r="AM173" s="272"/>
      <c r="AN173" s="272"/>
      <c r="AO173" s="272"/>
      <c r="AP173" s="272"/>
      <c r="AQ173" s="272"/>
      <c r="AR173" s="272"/>
      <c r="AS173" s="272"/>
      <c r="AT173" s="272"/>
      <c r="AU173" s="272"/>
      <c r="AV173" s="272"/>
      <c r="AW173" s="272"/>
      <c r="AX173" s="272"/>
      <c r="AY173" s="272"/>
      <c r="AZ173" s="272"/>
      <c r="BA173" s="272"/>
      <c r="BB173" s="272"/>
    </row>
    <row r="174" spans="1:54" s="311" customFormat="1" ht="15" customHeight="1">
      <c r="A174" s="348"/>
      <c r="B174" s="348"/>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272"/>
      <c r="Y174" s="272"/>
      <c r="Z174" s="272"/>
      <c r="AA174" s="272"/>
      <c r="AB174" s="272"/>
      <c r="AC174" s="272"/>
      <c r="AD174" s="272"/>
      <c r="AE174" s="272"/>
      <c r="AF174" s="272"/>
      <c r="AG174" s="272"/>
      <c r="AH174" s="272"/>
      <c r="AI174" s="272"/>
      <c r="AJ174" s="272"/>
      <c r="AK174" s="272"/>
      <c r="AL174" s="272"/>
      <c r="AM174" s="272"/>
      <c r="AN174" s="272"/>
      <c r="AO174" s="272"/>
      <c r="AP174" s="272"/>
      <c r="AQ174" s="272"/>
      <c r="AR174" s="272"/>
      <c r="AS174" s="272"/>
      <c r="AT174" s="272"/>
      <c r="AU174" s="272"/>
      <c r="AV174" s="272"/>
      <c r="AW174" s="272"/>
      <c r="AX174" s="272"/>
      <c r="AY174" s="272"/>
      <c r="AZ174" s="272"/>
      <c r="BA174" s="272"/>
      <c r="BB174" s="272"/>
    </row>
    <row r="175" spans="1:54" s="311" customFormat="1" ht="15" customHeight="1">
      <c r="A175" s="348"/>
      <c r="B175" s="348"/>
      <c r="C175" s="348"/>
      <c r="D175" s="348"/>
      <c r="E175" s="348"/>
      <c r="F175" s="348"/>
      <c r="G175" s="348"/>
      <c r="H175" s="348"/>
      <c r="I175" s="348"/>
      <c r="J175" s="348"/>
      <c r="K175" s="348"/>
      <c r="L175" s="348"/>
      <c r="M175" s="348"/>
      <c r="N175" s="348"/>
      <c r="O175" s="348"/>
      <c r="P175" s="348"/>
      <c r="Q175" s="348"/>
      <c r="R175" s="348"/>
      <c r="S175" s="348"/>
      <c r="T175" s="348"/>
      <c r="U175" s="348"/>
      <c r="V175" s="348"/>
      <c r="W175" s="348"/>
      <c r="X175" s="272"/>
      <c r="Y175" s="272"/>
      <c r="Z175" s="272"/>
      <c r="AA175" s="272"/>
      <c r="AB175" s="272"/>
      <c r="AC175" s="272"/>
      <c r="AD175" s="272"/>
      <c r="AE175" s="272"/>
      <c r="AF175" s="272"/>
      <c r="AG175" s="272"/>
      <c r="AH175" s="272"/>
      <c r="AI175" s="272"/>
      <c r="AJ175" s="272"/>
      <c r="AK175" s="272"/>
      <c r="AL175" s="272"/>
      <c r="AM175" s="272"/>
      <c r="AN175" s="272"/>
      <c r="AO175" s="272"/>
      <c r="AP175" s="272"/>
      <c r="AQ175" s="272"/>
      <c r="AR175" s="272"/>
      <c r="AS175" s="272"/>
      <c r="AT175" s="272"/>
      <c r="AU175" s="272"/>
      <c r="AV175" s="272"/>
      <c r="AW175" s="272"/>
      <c r="AX175" s="272"/>
      <c r="AY175" s="272"/>
      <c r="AZ175" s="272"/>
      <c r="BA175" s="272"/>
      <c r="BB175" s="272"/>
    </row>
    <row r="176" spans="1:54" s="311" customFormat="1" ht="15" customHeight="1">
      <c r="A176" s="348"/>
      <c r="B176" s="348"/>
      <c r="C176" s="348"/>
      <c r="D176" s="348"/>
      <c r="E176" s="348"/>
      <c r="F176" s="348"/>
      <c r="G176" s="348"/>
      <c r="H176" s="348"/>
      <c r="I176" s="348"/>
      <c r="J176" s="348"/>
      <c r="K176" s="348"/>
      <c r="L176" s="348"/>
      <c r="M176" s="348"/>
      <c r="N176" s="348"/>
      <c r="O176" s="348"/>
      <c r="P176" s="348"/>
      <c r="Q176" s="348"/>
      <c r="R176" s="348"/>
      <c r="S176" s="348"/>
      <c r="T176" s="348"/>
      <c r="U176" s="348"/>
      <c r="V176" s="348"/>
      <c r="W176" s="348"/>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row>
    <row r="177" spans="1:54" s="311" customFormat="1" ht="15" customHeight="1">
      <c r="A177" s="348"/>
      <c r="B177" s="348"/>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272"/>
      <c r="Y177" s="272"/>
      <c r="Z177" s="272"/>
      <c r="AA177" s="272"/>
      <c r="AB177" s="272"/>
      <c r="AC177" s="272"/>
      <c r="AD177" s="272"/>
      <c r="AE177" s="272"/>
      <c r="AF177" s="272"/>
      <c r="AG177" s="272"/>
      <c r="AH177" s="272"/>
      <c r="AI177" s="272"/>
      <c r="AJ177" s="272"/>
      <c r="AK177" s="272"/>
      <c r="AL177" s="272"/>
      <c r="AM177" s="272"/>
      <c r="AN177" s="272"/>
      <c r="AO177" s="272"/>
      <c r="AP177" s="272"/>
      <c r="AQ177" s="272"/>
      <c r="AR177" s="272"/>
      <c r="AS177" s="272"/>
      <c r="AT177" s="272"/>
      <c r="AU177" s="272"/>
      <c r="AV177" s="272"/>
      <c r="AW177" s="272"/>
      <c r="AX177" s="272"/>
      <c r="AY177" s="272"/>
      <c r="AZ177" s="272"/>
      <c r="BA177" s="272"/>
      <c r="BB177" s="272"/>
    </row>
    <row r="178" spans="1:54" s="311" customFormat="1" ht="15" customHeight="1">
      <c r="A178" s="348"/>
      <c r="B178" s="348"/>
      <c r="C178" s="348"/>
      <c r="D178" s="348"/>
      <c r="E178" s="348"/>
      <c r="F178" s="348"/>
      <c r="G178" s="348"/>
      <c r="H178" s="348"/>
      <c r="I178" s="348"/>
      <c r="J178" s="348"/>
      <c r="K178" s="348"/>
      <c r="L178" s="348"/>
      <c r="M178" s="348"/>
      <c r="N178" s="348"/>
      <c r="O178" s="348"/>
      <c r="P178" s="348"/>
      <c r="Q178" s="348"/>
      <c r="R178" s="348"/>
      <c r="S178" s="348"/>
      <c r="T178" s="348"/>
      <c r="U178" s="348"/>
      <c r="V178" s="348"/>
      <c r="W178" s="348"/>
      <c r="X178" s="272"/>
      <c r="Y178" s="272"/>
      <c r="Z178" s="272"/>
      <c r="AA178" s="272"/>
      <c r="AB178" s="272"/>
      <c r="AC178" s="272"/>
      <c r="AD178" s="272"/>
      <c r="AE178" s="272"/>
      <c r="AF178" s="272"/>
      <c r="AG178" s="272"/>
      <c r="AH178" s="272"/>
      <c r="AI178" s="272"/>
      <c r="AJ178" s="272"/>
      <c r="AK178" s="272"/>
      <c r="AL178" s="272"/>
      <c r="AM178" s="272"/>
      <c r="AN178" s="272"/>
      <c r="AO178" s="272"/>
      <c r="AP178" s="272"/>
      <c r="AQ178" s="272"/>
      <c r="AR178" s="272"/>
      <c r="AS178" s="272"/>
      <c r="AT178" s="272"/>
      <c r="AU178" s="272"/>
      <c r="AV178" s="272"/>
      <c r="AW178" s="272"/>
      <c r="AX178" s="272"/>
      <c r="AY178" s="272"/>
      <c r="AZ178" s="272"/>
      <c r="BA178" s="272"/>
      <c r="BB178" s="272"/>
    </row>
    <row r="179" spans="1:54" s="311" customFormat="1" ht="15" customHeight="1">
      <c r="A179" s="348"/>
      <c r="B179" s="348"/>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272"/>
      <c r="Y179" s="272"/>
      <c r="Z179" s="272"/>
      <c r="AA179" s="272"/>
      <c r="AB179" s="272"/>
      <c r="AC179" s="272"/>
      <c r="AD179" s="272"/>
      <c r="AE179" s="272"/>
      <c r="AF179" s="272"/>
      <c r="AG179" s="272"/>
      <c r="AH179" s="272"/>
      <c r="AI179" s="272"/>
      <c r="AJ179" s="272"/>
      <c r="AK179" s="272"/>
      <c r="AL179" s="272"/>
      <c r="AM179" s="272"/>
      <c r="AN179" s="272"/>
      <c r="AO179" s="272"/>
      <c r="AP179" s="272"/>
      <c r="AQ179" s="272"/>
      <c r="AR179" s="272"/>
      <c r="AS179" s="272"/>
      <c r="AT179" s="272"/>
      <c r="AU179" s="272"/>
      <c r="AV179" s="272"/>
      <c r="AW179" s="272"/>
      <c r="AX179" s="272"/>
      <c r="AY179" s="272"/>
      <c r="AZ179" s="272"/>
      <c r="BA179" s="272"/>
      <c r="BB179" s="272"/>
    </row>
    <row r="180" spans="1:54" s="311" customFormat="1" ht="15" customHeight="1">
      <c r="A180" s="348"/>
      <c r="B180" s="348"/>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272"/>
      <c r="Y180" s="272"/>
      <c r="Z180" s="272"/>
      <c r="AA180" s="272"/>
      <c r="AB180" s="272"/>
      <c r="AC180" s="272"/>
      <c r="AD180" s="272"/>
      <c r="AE180" s="272"/>
      <c r="AF180" s="272"/>
      <c r="AG180" s="272"/>
      <c r="AH180" s="272"/>
      <c r="AI180" s="272"/>
      <c r="AJ180" s="272"/>
      <c r="AK180" s="272"/>
      <c r="AL180" s="272"/>
      <c r="AM180" s="272"/>
      <c r="AN180" s="272"/>
      <c r="AO180" s="272"/>
      <c r="AP180" s="272"/>
      <c r="AQ180" s="272"/>
      <c r="AR180" s="272"/>
      <c r="AS180" s="272"/>
      <c r="AT180" s="272"/>
      <c r="AU180" s="272"/>
      <c r="AV180" s="272"/>
      <c r="AW180" s="272"/>
      <c r="AX180" s="272"/>
      <c r="AY180" s="272"/>
      <c r="AZ180" s="272"/>
      <c r="BA180" s="272"/>
      <c r="BB180" s="272"/>
    </row>
    <row r="181" spans="1:54" s="311" customFormat="1" ht="15" customHeight="1">
      <c r="A181" s="348"/>
      <c r="B181" s="348"/>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272"/>
      <c r="Y181" s="272"/>
      <c r="Z181" s="272"/>
      <c r="AA181" s="272"/>
      <c r="AB181" s="272"/>
      <c r="AC181" s="272"/>
      <c r="AD181" s="272"/>
      <c r="AE181" s="272"/>
      <c r="AF181" s="272"/>
      <c r="AG181" s="272"/>
      <c r="AH181" s="272"/>
      <c r="AI181" s="272"/>
      <c r="AJ181" s="272"/>
      <c r="AK181" s="272"/>
      <c r="AL181" s="272"/>
      <c r="AM181" s="272"/>
      <c r="AN181" s="272"/>
      <c r="AO181" s="272"/>
      <c r="AP181" s="272"/>
      <c r="AQ181" s="272"/>
      <c r="AR181" s="272"/>
      <c r="AS181" s="272"/>
      <c r="AT181" s="272"/>
      <c r="AU181" s="272"/>
      <c r="AV181" s="272"/>
      <c r="AW181" s="272"/>
      <c r="AX181" s="272"/>
      <c r="AY181" s="272"/>
      <c r="AZ181" s="272"/>
      <c r="BA181" s="272"/>
      <c r="BB181" s="272"/>
    </row>
    <row r="182" spans="1:54" s="311" customFormat="1" ht="15" customHeight="1">
      <c r="A182" s="348"/>
      <c r="B182" s="348"/>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272"/>
      <c r="Y182" s="272"/>
      <c r="Z182" s="272"/>
      <c r="AA182" s="272"/>
      <c r="AB182" s="272"/>
      <c r="AC182" s="272"/>
      <c r="AD182" s="272"/>
      <c r="AE182" s="272"/>
      <c r="AF182" s="272"/>
      <c r="AG182" s="272"/>
      <c r="AH182" s="272"/>
      <c r="AI182" s="272"/>
      <c r="AJ182" s="272"/>
      <c r="AK182" s="272"/>
      <c r="AL182" s="272"/>
      <c r="AM182" s="272"/>
      <c r="AN182" s="272"/>
      <c r="AO182" s="272"/>
      <c r="AP182" s="272"/>
      <c r="AQ182" s="272"/>
      <c r="AR182" s="272"/>
      <c r="AS182" s="272"/>
      <c r="AT182" s="272"/>
      <c r="AU182" s="272"/>
      <c r="AV182" s="272"/>
      <c r="AW182" s="272"/>
      <c r="AX182" s="272"/>
      <c r="AY182" s="272"/>
      <c r="AZ182" s="272"/>
      <c r="BA182" s="272"/>
      <c r="BB182" s="272"/>
    </row>
    <row r="183" spans="1:54" s="311" customFormat="1" ht="15" customHeight="1">
      <c r="A183" s="348"/>
      <c r="B183" s="348"/>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272"/>
      <c r="Y183" s="272"/>
      <c r="Z183" s="272"/>
      <c r="AA183" s="272"/>
      <c r="AB183" s="272"/>
      <c r="AC183" s="272"/>
      <c r="AD183" s="272"/>
      <c r="AE183" s="272"/>
      <c r="AF183" s="272"/>
      <c r="AG183" s="272"/>
      <c r="AH183" s="272"/>
      <c r="AI183" s="272"/>
      <c r="AJ183" s="272"/>
      <c r="AK183" s="272"/>
      <c r="AL183" s="272"/>
      <c r="AM183" s="272"/>
      <c r="AN183" s="272"/>
      <c r="AO183" s="272"/>
      <c r="AP183" s="272"/>
      <c r="AQ183" s="272"/>
      <c r="AR183" s="272"/>
      <c r="AS183" s="272"/>
      <c r="AT183" s="272"/>
      <c r="AU183" s="272"/>
      <c r="AV183" s="272"/>
      <c r="AW183" s="272"/>
      <c r="AX183" s="272"/>
      <c r="AY183" s="272"/>
      <c r="AZ183" s="272"/>
      <c r="BA183" s="272"/>
      <c r="BB183" s="272"/>
    </row>
    <row r="184" spans="1:54" s="311" customFormat="1" ht="15" customHeight="1">
      <c r="A184" s="348"/>
      <c r="B184" s="348"/>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272"/>
      <c r="Y184" s="272"/>
      <c r="Z184" s="272"/>
      <c r="AA184" s="272"/>
      <c r="AB184" s="272"/>
      <c r="AC184" s="272"/>
      <c r="AD184" s="272"/>
      <c r="AE184" s="272"/>
      <c r="AF184" s="272"/>
      <c r="AG184" s="272"/>
      <c r="AH184" s="272"/>
      <c r="AI184" s="272"/>
      <c r="AJ184" s="272"/>
      <c r="AK184" s="272"/>
      <c r="AL184" s="272"/>
      <c r="AM184" s="272"/>
      <c r="AN184" s="272"/>
      <c r="AO184" s="272"/>
      <c r="AP184" s="272"/>
      <c r="AQ184" s="272"/>
      <c r="AR184" s="272"/>
      <c r="AS184" s="272"/>
      <c r="AT184" s="272"/>
      <c r="AU184" s="272"/>
      <c r="AV184" s="272"/>
      <c r="AW184" s="272"/>
      <c r="AX184" s="272"/>
      <c r="AY184" s="272"/>
      <c r="AZ184" s="272"/>
      <c r="BA184" s="272"/>
      <c r="BB184" s="272"/>
    </row>
    <row r="185" spans="1:54" s="311" customFormat="1" ht="15" customHeight="1">
      <c r="A185" s="348"/>
      <c r="B185" s="348"/>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272"/>
      <c r="Y185" s="272"/>
      <c r="Z185" s="272"/>
      <c r="AA185" s="272"/>
      <c r="AB185" s="272"/>
      <c r="AC185" s="272"/>
      <c r="AD185" s="272"/>
      <c r="AE185" s="272"/>
      <c r="AF185" s="272"/>
      <c r="AG185" s="272"/>
      <c r="AH185" s="272"/>
      <c r="AI185" s="272"/>
      <c r="AJ185" s="272"/>
      <c r="AK185" s="272"/>
      <c r="AL185" s="272"/>
      <c r="AM185" s="272"/>
      <c r="AN185" s="272"/>
      <c r="AO185" s="272"/>
      <c r="AP185" s="272"/>
      <c r="AQ185" s="272"/>
      <c r="AR185" s="272"/>
      <c r="AS185" s="272"/>
      <c r="AT185" s="272"/>
      <c r="AU185" s="272"/>
      <c r="AV185" s="272"/>
      <c r="AW185" s="272"/>
      <c r="AX185" s="272"/>
      <c r="AY185" s="272"/>
      <c r="AZ185" s="272"/>
      <c r="BA185" s="272"/>
      <c r="BB185" s="272"/>
    </row>
    <row r="186" spans="1:54" s="311" customFormat="1" ht="15" customHeight="1">
      <c r="A186" s="348"/>
      <c r="B186" s="348"/>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272"/>
      <c r="Y186" s="272"/>
      <c r="Z186" s="272"/>
      <c r="AA186" s="272"/>
      <c r="AB186" s="272"/>
      <c r="AC186" s="272"/>
      <c r="AD186" s="272"/>
      <c r="AE186" s="272"/>
      <c r="AF186" s="272"/>
      <c r="AG186" s="272"/>
      <c r="AH186" s="272"/>
      <c r="AI186" s="272"/>
      <c r="AJ186" s="272"/>
      <c r="AK186" s="272"/>
      <c r="AL186" s="272"/>
      <c r="AM186" s="272"/>
      <c r="AN186" s="272"/>
      <c r="AO186" s="272"/>
      <c r="AP186" s="272"/>
      <c r="AQ186" s="272"/>
      <c r="AR186" s="272"/>
      <c r="AS186" s="272"/>
      <c r="AT186" s="272"/>
      <c r="AU186" s="272"/>
      <c r="AV186" s="272"/>
      <c r="AW186" s="272"/>
      <c r="AX186" s="272"/>
      <c r="AY186" s="272"/>
      <c r="AZ186" s="272"/>
      <c r="BA186" s="272"/>
      <c r="BB186" s="272"/>
    </row>
    <row r="187" spans="1:54" s="311" customFormat="1" ht="15" customHeight="1">
      <c r="A187" s="348"/>
      <c r="B187" s="348"/>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272"/>
      <c r="Y187" s="272"/>
      <c r="Z187" s="272"/>
      <c r="AA187" s="272"/>
      <c r="AB187" s="272"/>
      <c r="AC187" s="272"/>
      <c r="AD187" s="272"/>
      <c r="AE187" s="272"/>
      <c r="AF187" s="272"/>
      <c r="AG187" s="272"/>
      <c r="AH187" s="272"/>
      <c r="AI187" s="272"/>
      <c r="AJ187" s="272"/>
      <c r="AK187" s="272"/>
      <c r="AL187" s="272"/>
      <c r="AM187" s="272"/>
      <c r="AN187" s="272"/>
      <c r="AO187" s="272"/>
      <c r="AP187" s="272"/>
      <c r="AQ187" s="272"/>
      <c r="AR187" s="272"/>
      <c r="AS187" s="272"/>
      <c r="AT187" s="272"/>
      <c r="AU187" s="272"/>
      <c r="AV187" s="272"/>
      <c r="AW187" s="272"/>
      <c r="AX187" s="272"/>
      <c r="AY187" s="272"/>
      <c r="AZ187" s="272"/>
      <c r="BA187" s="272"/>
      <c r="BB187" s="272"/>
    </row>
    <row r="188" spans="1:54" s="311" customFormat="1" ht="15" customHeight="1">
      <c r="A188" s="348"/>
      <c r="B188" s="348"/>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272"/>
      <c r="Y188" s="272"/>
      <c r="Z188" s="272"/>
      <c r="AA188" s="272"/>
      <c r="AB188" s="272"/>
      <c r="AC188" s="272"/>
      <c r="AD188" s="272"/>
      <c r="AE188" s="272"/>
      <c r="AF188" s="272"/>
      <c r="AG188" s="272"/>
      <c r="AH188" s="272"/>
      <c r="AI188" s="272"/>
      <c r="AJ188" s="272"/>
      <c r="AK188" s="272"/>
      <c r="AL188" s="272"/>
      <c r="AM188" s="272"/>
      <c r="AN188" s="272"/>
      <c r="AO188" s="272"/>
      <c r="AP188" s="272"/>
      <c r="AQ188" s="272"/>
      <c r="AR188" s="272"/>
      <c r="AS188" s="272"/>
      <c r="AT188" s="272"/>
      <c r="AU188" s="272"/>
      <c r="AV188" s="272"/>
      <c r="AW188" s="272"/>
      <c r="AX188" s="272"/>
      <c r="AY188" s="272"/>
      <c r="AZ188" s="272"/>
      <c r="BA188" s="272"/>
      <c r="BB188" s="272"/>
    </row>
    <row r="189" spans="1:54" s="311" customFormat="1" ht="15" customHeight="1">
      <c r="A189" s="348"/>
      <c r="B189" s="348"/>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272"/>
      <c r="Y189" s="272"/>
      <c r="Z189" s="272"/>
      <c r="AA189" s="272"/>
      <c r="AB189" s="272"/>
      <c r="AC189" s="272"/>
      <c r="AD189" s="272"/>
      <c r="AE189" s="272"/>
      <c r="AF189" s="272"/>
      <c r="AG189" s="272"/>
      <c r="AH189" s="272"/>
      <c r="AI189" s="272"/>
      <c r="AJ189" s="272"/>
      <c r="AK189" s="272"/>
      <c r="AL189" s="272"/>
      <c r="AM189" s="272"/>
      <c r="AN189" s="272"/>
      <c r="AO189" s="272"/>
      <c r="AP189" s="272"/>
      <c r="AQ189" s="272"/>
      <c r="AR189" s="272"/>
      <c r="AS189" s="272"/>
      <c r="AT189" s="272"/>
      <c r="AU189" s="272"/>
      <c r="AV189" s="272"/>
      <c r="AW189" s="272"/>
      <c r="AX189" s="272"/>
      <c r="AY189" s="272"/>
      <c r="AZ189" s="272"/>
      <c r="BA189" s="272"/>
      <c r="BB189" s="272"/>
    </row>
    <row r="190" spans="1:54" s="311" customFormat="1" ht="15" customHeight="1">
      <c r="A190" s="348"/>
      <c r="B190" s="348"/>
      <c r="C190" s="348"/>
      <c r="D190" s="348"/>
      <c r="E190" s="348"/>
      <c r="F190" s="348"/>
      <c r="G190" s="348"/>
      <c r="H190" s="348"/>
      <c r="I190" s="348"/>
      <c r="J190" s="348"/>
      <c r="K190" s="348"/>
      <c r="L190" s="348"/>
      <c r="M190" s="348"/>
      <c r="N190" s="348"/>
      <c r="O190" s="348"/>
      <c r="P190" s="348"/>
      <c r="Q190" s="348"/>
      <c r="R190" s="348"/>
      <c r="S190" s="348"/>
      <c r="T190" s="348"/>
      <c r="U190" s="348"/>
      <c r="V190" s="348"/>
      <c r="W190" s="348"/>
      <c r="X190" s="272"/>
      <c r="Y190" s="272"/>
      <c r="Z190" s="272"/>
      <c r="AA190" s="272"/>
      <c r="AB190" s="272"/>
      <c r="AC190" s="272"/>
      <c r="AD190" s="272"/>
      <c r="AE190" s="272"/>
      <c r="AF190" s="272"/>
      <c r="AG190" s="272"/>
      <c r="AH190" s="272"/>
      <c r="AI190" s="272"/>
      <c r="AJ190" s="272"/>
      <c r="AK190" s="272"/>
      <c r="AL190" s="272"/>
      <c r="AM190" s="272"/>
      <c r="AN190" s="272"/>
      <c r="AO190" s="272"/>
      <c r="AP190" s="272"/>
      <c r="AQ190" s="272"/>
      <c r="AR190" s="272"/>
      <c r="AS190" s="272"/>
      <c r="AT190" s="272"/>
      <c r="AU190" s="272"/>
      <c r="AV190" s="272"/>
      <c r="AW190" s="272"/>
      <c r="AX190" s="272"/>
      <c r="AY190" s="272"/>
      <c r="AZ190" s="272"/>
      <c r="BA190" s="272"/>
      <c r="BB190" s="272"/>
    </row>
    <row r="191" spans="1:54" s="311" customFormat="1" ht="15" customHeight="1">
      <c r="A191" s="348"/>
      <c r="B191" s="348"/>
      <c r="C191" s="348"/>
      <c r="D191" s="348"/>
      <c r="E191" s="348"/>
      <c r="F191" s="348"/>
      <c r="G191" s="348"/>
      <c r="H191" s="348"/>
      <c r="I191" s="348"/>
      <c r="J191" s="348"/>
      <c r="K191" s="348"/>
      <c r="L191" s="348"/>
      <c r="M191" s="348"/>
      <c r="N191" s="348"/>
      <c r="O191" s="348"/>
      <c r="P191" s="348"/>
      <c r="Q191" s="348"/>
      <c r="R191" s="348"/>
      <c r="S191" s="348"/>
      <c r="T191" s="348"/>
      <c r="U191" s="348"/>
      <c r="V191" s="348"/>
      <c r="W191" s="348"/>
      <c r="X191" s="272"/>
      <c r="Y191" s="272"/>
      <c r="Z191" s="272"/>
      <c r="AA191" s="272"/>
      <c r="AB191" s="272"/>
      <c r="AC191" s="272"/>
      <c r="AD191" s="272"/>
      <c r="AE191" s="272"/>
      <c r="AF191" s="272"/>
      <c r="AG191" s="272"/>
      <c r="AH191" s="272"/>
      <c r="AI191" s="272"/>
      <c r="AJ191" s="272"/>
      <c r="AK191" s="272"/>
      <c r="AL191" s="272"/>
      <c r="AM191" s="272"/>
      <c r="AN191" s="272"/>
      <c r="AO191" s="272"/>
      <c r="AP191" s="272"/>
      <c r="AQ191" s="272"/>
      <c r="AR191" s="272"/>
      <c r="AS191" s="272"/>
      <c r="AT191" s="272"/>
      <c r="AU191" s="272"/>
      <c r="AV191" s="272"/>
      <c r="AW191" s="272"/>
      <c r="AX191" s="272"/>
      <c r="AY191" s="272"/>
      <c r="AZ191" s="272"/>
      <c r="BA191" s="272"/>
      <c r="BB191" s="272"/>
    </row>
    <row r="192" spans="1:54" s="311" customFormat="1" ht="15" customHeight="1">
      <c r="A192" s="348"/>
      <c r="B192" s="348"/>
      <c r="C192" s="348"/>
      <c r="D192" s="348"/>
      <c r="E192" s="348"/>
      <c r="F192" s="348"/>
      <c r="G192" s="348"/>
      <c r="H192" s="348"/>
      <c r="I192" s="348"/>
      <c r="J192" s="348"/>
      <c r="K192" s="348"/>
      <c r="L192" s="348"/>
      <c r="M192" s="348"/>
      <c r="N192" s="348"/>
      <c r="O192" s="348"/>
      <c r="P192" s="348"/>
      <c r="Q192" s="348"/>
      <c r="R192" s="348"/>
      <c r="S192" s="348"/>
      <c r="T192" s="348"/>
      <c r="U192" s="348"/>
      <c r="V192" s="348"/>
      <c r="W192" s="348"/>
      <c r="X192" s="272"/>
      <c r="Y192" s="272"/>
      <c r="Z192" s="272"/>
      <c r="AA192" s="272"/>
      <c r="AB192" s="272"/>
      <c r="AC192" s="272"/>
      <c r="AD192" s="272"/>
      <c r="AE192" s="272"/>
      <c r="AF192" s="272"/>
      <c r="AG192" s="272"/>
      <c r="AH192" s="272"/>
      <c r="AI192" s="272"/>
      <c r="AJ192" s="272"/>
      <c r="AK192" s="272"/>
      <c r="AL192" s="272"/>
      <c r="AM192" s="272"/>
      <c r="AN192" s="272"/>
      <c r="AO192" s="272"/>
      <c r="AP192" s="272"/>
      <c r="AQ192" s="272"/>
      <c r="AR192" s="272"/>
      <c r="AS192" s="272"/>
      <c r="AT192" s="272"/>
      <c r="AU192" s="272"/>
      <c r="AV192" s="272"/>
      <c r="AW192" s="272"/>
      <c r="AX192" s="272"/>
      <c r="AY192" s="272"/>
      <c r="AZ192" s="272"/>
      <c r="BA192" s="272"/>
      <c r="BB192" s="272"/>
    </row>
    <row r="193" spans="1:54" s="311" customFormat="1" ht="15" customHeight="1">
      <c r="A193" s="348"/>
      <c r="B193" s="348"/>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272"/>
      <c r="Y193" s="272"/>
      <c r="Z193" s="272"/>
      <c r="AA193" s="272"/>
      <c r="AB193" s="272"/>
      <c r="AC193" s="272"/>
      <c r="AD193" s="272"/>
      <c r="AE193" s="272"/>
      <c r="AF193" s="272"/>
      <c r="AG193" s="272"/>
      <c r="AH193" s="272"/>
      <c r="AI193" s="272"/>
      <c r="AJ193" s="272"/>
      <c r="AK193" s="272"/>
      <c r="AL193" s="272"/>
      <c r="AM193" s="272"/>
      <c r="AN193" s="272"/>
      <c r="AO193" s="272"/>
      <c r="AP193" s="272"/>
      <c r="AQ193" s="272"/>
      <c r="AR193" s="272"/>
      <c r="AS193" s="272"/>
      <c r="AT193" s="272"/>
      <c r="AU193" s="272"/>
      <c r="AV193" s="272"/>
      <c r="AW193" s="272"/>
      <c r="AX193" s="272"/>
      <c r="AY193" s="272"/>
      <c r="AZ193" s="272"/>
      <c r="BA193" s="272"/>
      <c r="BB193" s="272"/>
    </row>
    <row r="194" spans="1:54" s="311" customFormat="1" ht="15" customHeight="1">
      <c r="A194" s="348"/>
      <c r="B194" s="348"/>
      <c r="C194" s="348"/>
      <c r="D194" s="348"/>
      <c r="E194" s="348"/>
      <c r="F194" s="348"/>
      <c r="G194" s="348"/>
      <c r="H194" s="348"/>
      <c r="I194" s="348"/>
      <c r="J194" s="348"/>
      <c r="K194" s="348"/>
      <c r="L194" s="348"/>
      <c r="M194" s="348"/>
      <c r="N194" s="348"/>
      <c r="O194" s="348"/>
      <c r="P194" s="348"/>
      <c r="Q194" s="348"/>
      <c r="R194" s="348"/>
      <c r="S194" s="348"/>
      <c r="T194" s="348"/>
      <c r="U194" s="348"/>
      <c r="V194" s="348"/>
      <c r="W194" s="348"/>
      <c r="X194" s="272"/>
      <c r="Y194" s="272"/>
      <c r="Z194" s="272"/>
      <c r="AA194" s="272"/>
      <c r="AB194" s="272"/>
      <c r="AC194" s="272"/>
      <c r="AD194" s="272"/>
      <c r="AE194" s="272"/>
      <c r="AF194" s="272"/>
      <c r="AG194" s="272"/>
      <c r="AH194" s="272"/>
      <c r="AI194" s="272"/>
      <c r="AJ194" s="272"/>
      <c r="AK194" s="272"/>
      <c r="AL194" s="272"/>
      <c r="AM194" s="272"/>
      <c r="AN194" s="272"/>
      <c r="AO194" s="272"/>
      <c r="AP194" s="272"/>
      <c r="AQ194" s="272"/>
      <c r="AR194" s="272"/>
      <c r="AS194" s="272"/>
      <c r="AT194" s="272"/>
      <c r="AU194" s="272"/>
      <c r="AV194" s="272"/>
      <c r="AW194" s="272"/>
      <c r="AX194" s="272"/>
      <c r="AY194" s="272"/>
      <c r="AZ194" s="272"/>
      <c r="BA194" s="272"/>
      <c r="BB194" s="272"/>
    </row>
    <row r="195" spans="1:54" s="311" customFormat="1" ht="15" customHeight="1">
      <c r="A195" s="348"/>
      <c r="B195" s="348"/>
      <c r="C195" s="348"/>
      <c r="D195" s="348"/>
      <c r="E195" s="348"/>
      <c r="F195" s="348"/>
      <c r="G195" s="348"/>
      <c r="H195" s="348"/>
      <c r="I195" s="348"/>
      <c r="J195" s="348"/>
      <c r="K195" s="348"/>
      <c r="L195" s="348"/>
      <c r="M195" s="348"/>
      <c r="N195" s="348"/>
      <c r="O195" s="348"/>
      <c r="P195" s="348"/>
      <c r="Q195" s="348"/>
      <c r="R195" s="348"/>
      <c r="S195" s="348"/>
      <c r="T195" s="348"/>
      <c r="U195" s="348"/>
      <c r="V195" s="348"/>
      <c r="W195" s="348"/>
      <c r="X195" s="272"/>
      <c r="Y195" s="272"/>
      <c r="Z195" s="272"/>
      <c r="AA195" s="272"/>
      <c r="AB195" s="272"/>
      <c r="AC195" s="272"/>
      <c r="AD195" s="272"/>
      <c r="AE195" s="272"/>
      <c r="AF195" s="272"/>
      <c r="AG195" s="272"/>
      <c r="AH195" s="272"/>
      <c r="AI195" s="272"/>
      <c r="AJ195" s="272"/>
      <c r="AK195" s="272"/>
      <c r="AL195" s="272"/>
      <c r="AM195" s="272"/>
      <c r="AN195" s="272"/>
      <c r="AO195" s="272"/>
      <c r="AP195" s="272"/>
      <c r="AQ195" s="272"/>
      <c r="AR195" s="272"/>
      <c r="AS195" s="272"/>
      <c r="AT195" s="272"/>
      <c r="AU195" s="272"/>
      <c r="AV195" s="272"/>
      <c r="AW195" s="272"/>
      <c r="AX195" s="272"/>
      <c r="AY195" s="272"/>
      <c r="AZ195" s="272"/>
      <c r="BA195" s="272"/>
      <c r="BB195" s="272"/>
    </row>
    <row r="196" spans="1:54" s="311" customFormat="1" ht="15" customHeight="1">
      <c r="A196" s="348"/>
      <c r="B196" s="348"/>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272"/>
      <c r="Y196" s="272"/>
      <c r="Z196" s="272"/>
      <c r="AA196" s="272"/>
      <c r="AB196" s="272"/>
      <c r="AC196" s="272"/>
      <c r="AD196" s="272"/>
      <c r="AE196" s="272"/>
      <c r="AF196" s="272"/>
      <c r="AG196" s="272"/>
      <c r="AH196" s="272"/>
      <c r="AI196" s="272"/>
      <c r="AJ196" s="272"/>
      <c r="AK196" s="272"/>
      <c r="AL196" s="272"/>
      <c r="AM196" s="272"/>
      <c r="AN196" s="272"/>
      <c r="AO196" s="272"/>
      <c r="AP196" s="272"/>
      <c r="AQ196" s="272"/>
      <c r="AR196" s="272"/>
      <c r="AS196" s="272"/>
      <c r="AT196" s="272"/>
      <c r="AU196" s="272"/>
      <c r="AV196" s="272"/>
      <c r="AW196" s="272"/>
      <c r="AX196" s="272"/>
      <c r="AY196" s="272"/>
      <c r="AZ196" s="272"/>
      <c r="BA196" s="272"/>
      <c r="BB196" s="272"/>
    </row>
    <row r="197" spans="1:54" s="311" customFormat="1" ht="15" customHeight="1">
      <c r="A197" s="348"/>
      <c r="B197" s="348"/>
      <c r="C197" s="348"/>
      <c r="D197" s="348"/>
      <c r="E197" s="348"/>
      <c r="F197" s="348"/>
      <c r="G197" s="348"/>
      <c r="H197" s="348"/>
      <c r="I197" s="348"/>
      <c r="J197" s="348"/>
      <c r="K197" s="348"/>
      <c r="L197" s="348"/>
      <c r="M197" s="348"/>
      <c r="N197" s="348"/>
      <c r="O197" s="348"/>
      <c r="P197" s="348"/>
      <c r="Q197" s="348"/>
      <c r="R197" s="348"/>
      <c r="S197" s="348"/>
      <c r="T197" s="348"/>
      <c r="U197" s="348"/>
      <c r="V197" s="348"/>
      <c r="W197" s="348"/>
      <c r="X197" s="272"/>
      <c r="Y197" s="272"/>
      <c r="Z197" s="272"/>
      <c r="AA197" s="272"/>
      <c r="AB197" s="272"/>
      <c r="AC197" s="272"/>
      <c r="AD197" s="272"/>
      <c r="AE197" s="272"/>
      <c r="AF197" s="272"/>
      <c r="AG197" s="272"/>
      <c r="AH197" s="272"/>
      <c r="AI197" s="272"/>
      <c r="AJ197" s="272"/>
      <c r="AK197" s="272"/>
      <c r="AL197" s="272"/>
      <c r="AM197" s="272"/>
      <c r="AN197" s="272"/>
      <c r="AO197" s="272"/>
      <c r="AP197" s="272"/>
      <c r="AQ197" s="272"/>
      <c r="AR197" s="272"/>
      <c r="AS197" s="272"/>
      <c r="AT197" s="272"/>
      <c r="AU197" s="272"/>
      <c r="AV197" s="272"/>
      <c r="AW197" s="272"/>
      <c r="AX197" s="272"/>
      <c r="AY197" s="272"/>
      <c r="AZ197" s="272"/>
      <c r="BA197" s="272"/>
      <c r="BB197" s="272"/>
    </row>
    <row r="198" spans="1:54" s="311" customFormat="1" ht="15" customHeight="1">
      <c r="A198" s="348"/>
      <c r="B198" s="348"/>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272"/>
      <c r="Y198" s="272"/>
      <c r="Z198" s="272"/>
      <c r="AA198" s="272"/>
      <c r="AB198" s="272"/>
      <c r="AC198" s="272"/>
      <c r="AD198" s="272"/>
      <c r="AE198" s="272"/>
      <c r="AF198" s="272"/>
      <c r="AG198" s="272"/>
      <c r="AH198" s="272"/>
      <c r="AI198" s="272"/>
      <c r="AJ198" s="272"/>
      <c r="AK198" s="272"/>
      <c r="AL198" s="272"/>
      <c r="AM198" s="272"/>
      <c r="AN198" s="272"/>
      <c r="AO198" s="272"/>
      <c r="AP198" s="272"/>
      <c r="AQ198" s="272"/>
      <c r="AR198" s="272"/>
      <c r="AS198" s="272"/>
      <c r="AT198" s="272"/>
      <c r="AU198" s="272"/>
      <c r="AV198" s="272"/>
      <c r="AW198" s="272"/>
      <c r="AX198" s="272"/>
      <c r="AY198" s="272"/>
      <c r="AZ198" s="272"/>
      <c r="BA198" s="272"/>
      <c r="BB198" s="272"/>
    </row>
    <row r="199" spans="1:54" s="311" customFormat="1" ht="15" customHeight="1">
      <c r="A199" s="348"/>
      <c r="B199" s="348"/>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272"/>
      <c r="Y199" s="272"/>
      <c r="Z199" s="272"/>
      <c r="AA199" s="272"/>
      <c r="AB199" s="272"/>
      <c r="AC199" s="272"/>
      <c r="AD199" s="272"/>
      <c r="AE199" s="272"/>
      <c r="AF199" s="272"/>
      <c r="AG199" s="272"/>
      <c r="AH199" s="272"/>
      <c r="AI199" s="272"/>
      <c r="AJ199" s="272"/>
      <c r="AK199" s="272"/>
      <c r="AL199" s="272"/>
      <c r="AM199" s="272"/>
      <c r="AN199" s="272"/>
      <c r="AO199" s="272"/>
      <c r="AP199" s="272"/>
      <c r="AQ199" s="272"/>
      <c r="AR199" s="272"/>
      <c r="AS199" s="272"/>
      <c r="AT199" s="272"/>
      <c r="AU199" s="272"/>
      <c r="AV199" s="272"/>
      <c r="AW199" s="272"/>
      <c r="AX199" s="272"/>
      <c r="AY199" s="272"/>
      <c r="AZ199" s="272"/>
      <c r="BA199" s="272"/>
      <c r="BB199" s="272"/>
    </row>
    <row r="200" spans="1:54" s="311" customFormat="1" ht="15" customHeight="1">
      <c r="A200" s="348"/>
      <c r="B200" s="348"/>
      <c r="C200" s="348"/>
      <c r="D200" s="348"/>
      <c r="E200" s="348"/>
      <c r="F200" s="348"/>
      <c r="G200" s="348"/>
      <c r="H200" s="348"/>
      <c r="I200" s="348"/>
      <c r="J200" s="348"/>
      <c r="K200" s="348"/>
      <c r="L200" s="348"/>
      <c r="M200" s="348"/>
      <c r="N200" s="348"/>
      <c r="O200" s="348"/>
      <c r="P200" s="348"/>
      <c r="Q200" s="348"/>
      <c r="R200" s="348"/>
      <c r="S200" s="348"/>
      <c r="T200" s="348"/>
      <c r="U200" s="348"/>
      <c r="V200" s="348"/>
      <c r="W200" s="348"/>
      <c r="X200" s="272"/>
      <c r="Y200" s="272"/>
      <c r="Z200" s="272"/>
      <c r="AA200" s="272"/>
      <c r="AB200" s="272"/>
      <c r="AC200" s="272"/>
      <c r="AD200" s="272"/>
      <c r="AE200" s="272"/>
      <c r="AF200" s="272"/>
      <c r="AG200" s="272"/>
      <c r="AH200" s="272"/>
      <c r="AI200" s="272"/>
      <c r="AJ200" s="272"/>
      <c r="AK200" s="272"/>
      <c r="AL200" s="272"/>
      <c r="AM200" s="272"/>
      <c r="AN200" s="272"/>
      <c r="AO200" s="272"/>
      <c r="AP200" s="272"/>
      <c r="AQ200" s="272"/>
      <c r="AR200" s="272"/>
      <c r="AS200" s="272"/>
      <c r="AT200" s="272"/>
      <c r="AU200" s="272"/>
      <c r="AV200" s="272"/>
      <c r="AW200" s="272"/>
      <c r="AX200" s="272"/>
      <c r="AY200" s="272"/>
      <c r="AZ200" s="272"/>
      <c r="BA200" s="272"/>
      <c r="BB200" s="272"/>
    </row>
    <row r="201" spans="1:54" s="311" customFormat="1" ht="15" customHeight="1">
      <c r="A201" s="348"/>
      <c r="B201" s="348"/>
      <c r="C201" s="348"/>
      <c r="D201" s="348"/>
      <c r="E201" s="348"/>
      <c r="F201" s="348"/>
      <c r="G201" s="348"/>
      <c r="H201" s="348"/>
      <c r="I201" s="348"/>
      <c r="J201" s="348"/>
      <c r="K201" s="348"/>
      <c r="L201" s="348"/>
      <c r="M201" s="348"/>
      <c r="N201" s="348"/>
      <c r="O201" s="348"/>
      <c r="P201" s="348"/>
      <c r="Q201" s="348"/>
      <c r="R201" s="348"/>
      <c r="S201" s="348"/>
      <c r="T201" s="348"/>
      <c r="U201" s="348"/>
      <c r="V201" s="348"/>
      <c r="W201" s="348"/>
      <c r="X201" s="272"/>
      <c r="Y201" s="272"/>
      <c r="Z201" s="272"/>
      <c r="AA201" s="272"/>
      <c r="AB201" s="272"/>
      <c r="AC201" s="272"/>
      <c r="AD201" s="272"/>
      <c r="AE201" s="272"/>
      <c r="AF201" s="272"/>
      <c r="AG201" s="272"/>
      <c r="AH201" s="272"/>
      <c r="AI201" s="272"/>
      <c r="AJ201" s="272"/>
      <c r="AK201" s="272"/>
      <c r="AL201" s="272"/>
      <c r="AM201" s="272"/>
      <c r="AN201" s="272"/>
      <c r="AO201" s="272"/>
      <c r="AP201" s="272"/>
      <c r="AQ201" s="272"/>
      <c r="AR201" s="272"/>
      <c r="AS201" s="272"/>
      <c r="AT201" s="272"/>
      <c r="AU201" s="272"/>
      <c r="AV201" s="272"/>
      <c r="AW201" s="272"/>
      <c r="AX201" s="272"/>
      <c r="AY201" s="272"/>
      <c r="AZ201" s="272"/>
      <c r="BA201" s="272"/>
      <c r="BB201" s="272"/>
    </row>
    <row r="202" spans="1:54" s="311" customFormat="1" ht="15" customHeight="1">
      <c r="A202" s="348"/>
      <c r="B202" s="348"/>
      <c r="C202" s="348"/>
      <c r="D202" s="348"/>
      <c r="E202" s="348"/>
      <c r="F202" s="348"/>
      <c r="G202" s="348"/>
      <c r="H202" s="348"/>
      <c r="I202" s="348"/>
      <c r="J202" s="348"/>
      <c r="K202" s="348"/>
      <c r="L202" s="348"/>
      <c r="M202" s="348"/>
      <c r="N202" s="348"/>
      <c r="O202" s="348"/>
      <c r="P202" s="348"/>
      <c r="Q202" s="348"/>
      <c r="R202" s="348"/>
      <c r="S202" s="348"/>
      <c r="T202" s="348"/>
      <c r="U202" s="348"/>
      <c r="V202" s="348"/>
      <c r="W202" s="348"/>
      <c r="X202" s="272"/>
      <c r="Y202" s="272"/>
      <c r="Z202" s="272"/>
      <c r="AA202" s="272"/>
      <c r="AB202" s="272"/>
      <c r="AC202" s="272"/>
      <c r="AD202" s="272"/>
      <c r="AE202" s="272"/>
      <c r="AF202" s="272"/>
      <c r="AG202" s="272"/>
      <c r="AH202" s="272"/>
      <c r="AI202" s="272"/>
      <c r="AJ202" s="272"/>
      <c r="AK202" s="272"/>
      <c r="AL202" s="272"/>
      <c r="AM202" s="272"/>
      <c r="AN202" s="272"/>
      <c r="AO202" s="272"/>
      <c r="AP202" s="272"/>
      <c r="AQ202" s="272"/>
      <c r="AR202" s="272"/>
      <c r="AS202" s="272"/>
      <c r="AT202" s="272"/>
      <c r="AU202" s="272"/>
      <c r="AV202" s="272"/>
      <c r="AW202" s="272"/>
      <c r="AX202" s="272"/>
      <c r="AY202" s="272"/>
      <c r="AZ202" s="272"/>
      <c r="BA202" s="272"/>
      <c r="BB202" s="272"/>
    </row>
    <row r="203" spans="1:54" s="311" customFormat="1" ht="15" customHeight="1">
      <c r="A203" s="348"/>
      <c r="B203" s="348"/>
      <c r="C203" s="348"/>
      <c r="D203" s="348"/>
      <c r="E203" s="348"/>
      <c r="F203" s="348"/>
      <c r="G203" s="348"/>
      <c r="H203" s="348"/>
      <c r="I203" s="348"/>
      <c r="J203" s="348"/>
      <c r="K203" s="348"/>
      <c r="L203" s="348"/>
      <c r="M203" s="348"/>
      <c r="N203" s="348"/>
      <c r="O203" s="348"/>
      <c r="P203" s="348"/>
      <c r="Q203" s="348"/>
      <c r="R203" s="348"/>
      <c r="S203" s="348"/>
      <c r="T203" s="348"/>
      <c r="U203" s="348"/>
      <c r="V203" s="348"/>
      <c r="W203" s="348"/>
      <c r="X203" s="272"/>
      <c r="Y203" s="272"/>
      <c r="Z203" s="272"/>
      <c r="AA203" s="272"/>
      <c r="AB203" s="272"/>
      <c r="AC203" s="272"/>
      <c r="AD203" s="272"/>
      <c r="AE203" s="272"/>
      <c r="AF203" s="272"/>
      <c r="AG203" s="272"/>
      <c r="AH203" s="272"/>
      <c r="AI203" s="272"/>
      <c r="AJ203" s="272"/>
      <c r="AK203" s="272"/>
      <c r="AL203" s="272"/>
      <c r="AM203" s="272"/>
      <c r="AN203" s="272"/>
      <c r="AO203" s="272"/>
      <c r="AP203" s="272"/>
      <c r="AQ203" s="272"/>
      <c r="AR203" s="272"/>
      <c r="AS203" s="272"/>
      <c r="AT203" s="272"/>
      <c r="AU203" s="272"/>
      <c r="AV203" s="272"/>
      <c r="AW203" s="272"/>
      <c r="AX203" s="272"/>
      <c r="AY203" s="272"/>
      <c r="AZ203" s="272"/>
      <c r="BA203" s="272"/>
      <c r="BB203" s="272"/>
    </row>
    <row r="204" spans="1:54" s="311" customFormat="1" ht="15" customHeight="1">
      <c r="A204" s="348"/>
      <c r="B204" s="348"/>
      <c r="C204" s="348"/>
      <c r="D204" s="348"/>
      <c r="E204" s="348"/>
      <c r="F204" s="348"/>
      <c r="G204" s="348"/>
      <c r="H204" s="348"/>
      <c r="I204" s="348"/>
      <c r="J204" s="348"/>
      <c r="K204" s="348"/>
      <c r="L204" s="348"/>
      <c r="M204" s="348"/>
      <c r="N204" s="348"/>
      <c r="O204" s="348"/>
      <c r="P204" s="348"/>
      <c r="Q204" s="348"/>
      <c r="R204" s="348"/>
      <c r="S204" s="348"/>
      <c r="T204" s="348"/>
      <c r="U204" s="348"/>
      <c r="V204" s="348"/>
      <c r="W204" s="348"/>
      <c r="X204" s="272"/>
      <c r="Y204" s="272"/>
      <c r="Z204" s="272"/>
      <c r="AA204" s="272"/>
      <c r="AB204" s="272"/>
      <c r="AC204" s="272"/>
      <c r="AD204" s="272"/>
      <c r="AE204" s="272"/>
      <c r="AF204" s="272"/>
      <c r="AG204" s="272"/>
      <c r="AH204" s="272"/>
      <c r="AI204" s="272"/>
      <c r="AJ204" s="272"/>
      <c r="AK204" s="272"/>
      <c r="AL204" s="272"/>
      <c r="AM204" s="272"/>
      <c r="AN204" s="272"/>
      <c r="AO204" s="272"/>
      <c r="AP204" s="272"/>
      <c r="AQ204" s="272"/>
      <c r="AR204" s="272"/>
      <c r="AS204" s="272"/>
      <c r="AT204" s="272"/>
      <c r="AU204" s="272"/>
      <c r="AV204" s="272"/>
      <c r="AW204" s="272"/>
      <c r="AX204" s="272"/>
      <c r="AY204" s="272"/>
      <c r="AZ204" s="272"/>
      <c r="BA204" s="272"/>
      <c r="BB204" s="272"/>
    </row>
    <row r="205" spans="1:54" s="311" customFormat="1" ht="15" customHeight="1">
      <c r="A205" s="348"/>
      <c r="B205" s="348"/>
      <c r="C205" s="348"/>
      <c r="D205" s="348"/>
      <c r="E205" s="348"/>
      <c r="F205" s="348"/>
      <c r="G205" s="348"/>
      <c r="H205" s="348"/>
      <c r="I205" s="348"/>
      <c r="J205" s="348"/>
      <c r="K205" s="348"/>
      <c r="L205" s="348"/>
      <c r="M205" s="348"/>
      <c r="N205" s="348"/>
      <c r="O205" s="348"/>
      <c r="P205" s="348"/>
      <c r="Q205" s="348"/>
      <c r="R205" s="348"/>
      <c r="S205" s="348"/>
      <c r="T205" s="348"/>
      <c r="U205" s="348"/>
      <c r="V205" s="348"/>
      <c r="W205" s="348"/>
      <c r="X205" s="272"/>
      <c r="Y205" s="272"/>
      <c r="Z205" s="272"/>
      <c r="AA205" s="272"/>
      <c r="AB205" s="272"/>
      <c r="AC205" s="272"/>
      <c r="AD205" s="272"/>
      <c r="AE205" s="272"/>
      <c r="AF205" s="272"/>
      <c r="AG205" s="272"/>
      <c r="AH205" s="272"/>
      <c r="AI205" s="272"/>
      <c r="AJ205" s="272"/>
      <c r="AK205" s="272"/>
      <c r="AL205" s="272"/>
      <c r="AM205" s="272"/>
      <c r="AN205" s="272"/>
      <c r="AO205" s="272"/>
      <c r="AP205" s="272"/>
      <c r="AQ205" s="272"/>
      <c r="AR205" s="272"/>
      <c r="AS205" s="272"/>
      <c r="AT205" s="272"/>
      <c r="AU205" s="272"/>
      <c r="AV205" s="272"/>
      <c r="AW205" s="272"/>
      <c r="AX205" s="272"/>
      <c r="AY205" s="272"/>
      <c r="AZ205" s="272"/>
      <c r="BA205" s="272"/>
      <c r="BB205" s="272"/>
    </row>
    <row r="206" spans="1:54" s="311" customFormat="1" ht="15" customHeight="1">
      <c r="A206" s="348"/>
      <c r="B206" s="348"/>
      <c r="C206" s="348"/>
      <c r="D206" s="348"/>
      <c r="E206" s="348"/>
      <c r="F206" s="348"/>
      <c r="G206" s="348"/>
      <c r="H206" s="348"/>
      <c r="I206" s="348"/>
      <c r="J206" s="348"/>
      <c r="K206" s="348"/>
      <c r="L206" s="348"/>
      <c r="M206" s="348"/>
      <c r="N206" s="348"/>
      <c r="O206" s="348"/>
      <c r="P206" s="348"/>
      <c r="Q206" s="348"/>
      <c r="R206" s="348"/>
      <c r="S206" s="348"/>
      <c r="T206" s="348"/>
      <c r="U206" s="348"/>
      <c r="V206" s="348"/>
      <c r="W206" s="348"/>
      <c r="X206" s="272"/>
      <c r="Y206" s="272"/>
      <c r="Z206" s="272"/>
      <c r="AA206" s="272"/>
      <c r="AB206" s="272"/>
      <c r="AC206" s="272"/>
      <c r="AD206" s="272"/>
      <c r="AE206" s="272"/>
      <c r="AF206" s="272"/>
      <c r="AG206" s="272"/>
      <c r="AH206" s="272"/>
      <c r="AI206" s="272"/>
      <c r="AJ206" s="272"/>
      <c r="AK206" s="272"/>
      <c r="AL206" s="272"/>
      <c r="AM206" s="272"/>
      <c r="AN206" s="272"/>
      <c r="AO206" s="272"/>
      <c r="AP206" s="272"/>
      <c r="AQ206" s="272"/>
      <c r="AR206" s="272"/>
      <c r="AS206" s="272"/>
      <c r="AT206" s="272"/>
      <c r="AU206" s="272"/>
      <c r="AV206" s="272"/>
      <c r="AW206" s="272"/>
      <c r="AX206" s="272"/>
      <c r="AY206" s="272"/>
      <c r="AZ206" s="272"/>
      <c r="BA206" s="272"/>
      <c r="BB206" s="272"/>
    </row>
    <row r="207" spans="1:54" s="311" customFormat="1" ht="15" customHeight="1">
      <c r="A207" s="348"/>
      <c r="B207" s="348"/>
      <c r="C207" s="348"/>
      <c r="D207" s="348"/>
      <c r="E207" s="348"/>
      <c r="F207" s="348"/>
      <c r="G207" s="348"/>
      <c r="H207" s="348"/>
      <c r="I207" s="348"/>
      <c r="J207" s="348"/>
      <c r="K207" s="348"/>
      <c r="L207" s="348"/>
      <c r="M207" s="348"/>
      <c r="N207" s="348"/>
      <c r="O207" s="348"/>
      <c r="P207" s="348"/>
      <c r="Q207" s="348"/>
      <c r="R207" s="348"/>
      <c r="S207" s="348"/>
      <c r="T207" s="348"/>
      <c r="U207" s="348"/>
      <c r="V207" s="348"/>
      <c r="W207" s="348"/>
      <c r="X207" s="272"/>
      <c r="Y207" s="272"/>
      <c r="Z207" s="272"/>
      <c r="AA207" s="272"/>
      <c r="AB207" s="272"/>
      <c r="AC207" s="272"/>
      <c r="AD207" s="272"/>
      <c r="AE207" s="272"/>
      <c r="AF207" s="272"/>
      <c r="AG207" s="272"/>
      <c r="AH207" s="272"/>
      <c r="AI207" s="272"/>
      <c r="AJ207" s="272"/>
      <c r="AK207" s="272"/>
      <c r="AL207" s="272"/>
      <c r="AM207" s="272"/>
      <c r="AN207" s="272"/>
      <c r="AO207" s="272"/>
      <c r="AP207" s="272"/>
      <c r="AQ207" s="272"/>
      <c r="AR207" s="272"/>
      <c r="AS207" s="272"/>
      <c r="AT207" s="272"/>
      <c r="AU207" s="272"/>
      <c r="AV207" s="272"/>
      <c r="AW207" s="272"/>
      <c r="AX207" s="272"/>
      <c r="AY207" s="272"/>
      <c r="AZ207" s="272"/>
      <c r="BA207" s="272"/>
      <c r="BB207" s="272"/>
    </row>
    <row r="208" spans="1:54" s="311" customFormat="1" ht="15" customHeight="1">
      <c r="A208" s="348"/>
      <c r="B208" s="348"/>
      <c r="C208" s="348"/>
      <c r="D208" s="348"/>
      <c r="E208" s="348"/>
      <c r="F208" s="348"/>
      <c r="G208" s="348"/>
      <c r="H208" s="348"/>
      <c r="I208" s="348"/>
      <c r="J208" s="348"/>
      <c r="K208" s="348"/>
      <c r="L208" s="348"/>
      <c r="M208" s="348"/>
      <c r="N208" s="348"/>
      <c r="O208" s="348"/>
      <c r="P208" s="348"/>
      <c r="Q208" s="348"/>
      <c r="R208" s="348"/>
      <c r="S208" s="348"/>
      <c r="T208" s="348"/>
      <c r="U208" s="348"/>
      <c r="V208" s="348"/>
      <c r="W208" s="348"/>
      <c r="X208" s="272"/>
      <c r="Y208" s="272"/>
      <c r="Z208" s="272"/>
      <c r="AA208" s="272"/>
      <c r="AB208" s="272"/>
      <c r="AC208" s="272"/>
      <c r="AD208" s="272"/>
      <c r="AE208" s="272"/>
      <c r="AF208" s="272"/>
      <c r="AG208" s="272"/>
      <c r="AH208" s="272"/>
      <c r="AI208" s="272"/>
      <c r="AJ208" s="272"/>
      <c r="AK208" s="272"/>
      <c r="AL208" s="272"/>
      <c r="AM208" s="272"/>
      <c r="AN208" s="272"/>
      <c r="AO208" s="272"/>
      <c r="AP208" s="272"/>
      <c r="AQ208" s="272"/>
      <c r="AR208" s="272"/>
      <c r="AS208" s="272"/>
      <c r="AT208" s="272"/>
      <c r="AU208" s="272"/>
      <c r="AV208" s="272"/>
      <c r="AW208" s="272"/>
      <c r="AX208" s="272"/>
      <c r="AY208" s="272"/>
      <c r="AZ208" s="272"/>
      <c r="BA208" s="272"/>
      <c r="BB208" s="272"/>
    </row>
    <row r="209" spans="1:54" s="311" customFormat="1" ht="15" customHeight="1">
      <c r="A209" s="348"/>
      <c r="B209" s="348"/>
      <c r="C209" s="348"/>
      <c r="D209" s="348"/>
      <c r="E209" s="348"/>
      <c r="F209" s="348"/>
      <c r="G209" s="348"/>
      <c r="H209" s="348"/>
      <c r="I209" s="348"/>
      <c r="J209" s="348"/>
      <c r="K209" s="348"/>
      <c r="L209" s="348"/>
      <c r="M209" s="348"/>
      <c r="N209" s="348"/>
      <c r="O209" s="348"/>
      <c r="P209" s="348"/>
      <c r="Q209" s="348"/>
      <c r="R209" s="348"/>
      <c r="S209" s="348"/>
      <c r="T209" s="348"/>
      <c r="U209" s="348"/>
      <c r="V209" s="348"/>
      <c r="W209" s="348"/>
      <c r="X209" s="272"/>
      <c r="Y209" s="272"/>
      <c r="Z209" s="272"/>
      <c r="AA209" s="272"/>
      <c r="AB209" s="272"/>
      <c r="AC209" s="272"/>
      <c r="AD209" s="272"/>
      <c r="AE209" s="272"/>
      <c r="AF209" s="272"/>
      <c r="AG209" s="272"/>
      <c r="AH209" s="272"/>
      <c r="AI209" s="272"/>
      <c r="AJ209" s="272"/>
      <c r="AK209" s="272"/>
      <c r="AL209" s="272"/>
      <c r="AM209" s="272"/>
      <c r="AN209" s="272"/>
      <c r="AO209" s="272"/>
      <c r="AP209" s="272"/>
      <c r="AQ209" s="272"/>
      <c r="AR209" s="272"/>
      <c r="AS209" s="272"/>
      <c r="AT209" s="272"/>
      <c r="AU209" s="272"/>
      <c r="AV209" s="272"/>
      <c r="AW209" s="272"/>
      <c r="AX209" s="272"/>
      <c r="AY209" s="272"/>
      <c r="AZ209" s="272"/>
      <c r="BA209" s="272"/>
      <c r="BB209" s="272"/>
    </row>
    <row r="210" spans="1:54" s="311" customFormat="1" ht="15" customHeight="1">
      <c r="A210" s="348"/>
      <c r="B210" s="348"/>
      <c r="C210" s="348"/>
      <c r="D210" s="348"/>
      <c r="E210" s="348"/>
      <c r="F210" s="348"/>
      <c r="G210" s="348"/>
      <c r="H210" s="348"/>
      <c r="I210" s="348"/>
      <c r="J210" s="348"/>
      <c r="K210" s="348"/>
      <c r="L210" s="348"/>
      <c r="M210" s="348"/>
      <c r="N210" s="348"/>
      <c r="O210" s="348"/>
      <c r="P210" s="348"/>
      <c r="Q210" s="348"/>
      <c r="R210" s="348"/>
      <c r="S210" s="348"/>
      <c r="T210" s="348"/>
      <c r="U210" s="348"/>
      <c r="V210" s="348"/>
      <c r="W210" s="348"/>
      <c r="X210" s="272"/>
      <c r="Y210" s="272"/>
      <c r="Z210" s="272"/>
      <c r="AA210" s="272"/>
      <c r="AB210" s="272"/>
      <c r="AC210" s="272"/>
      <c r="AD210" s="272"/>
      <c r="AE210" s="272"/>
      <c r="AF210" s="272"/>
      <c r="AG210" s="272"/>
      <c r="AH210" s="272"/>
      <c r="AI210" s="272"/>
      <c r="AJ210" s="272"/>
      <c r="AK210" s="272"/>
      <c r="AL210" s="272"/>
      <c r="AM210" s="272"/>
      <c r="AN210" s="272"/>
      <c r="AO210" s="272"/>
      <c r="AP210" s="272"/>
      <c r="AQ210" s="272"/>
      <c r="AR210" s="272"/>
      <c r="AS210" s="272"/>
      <c r="AT210" s="272"/>
      <c r="AU210" s="272"/>
      <c r="AV210" s="272"/>
      <c r="AW210" s="272"/>
      <c r="AX210" s="272"/>
      <c r="AY210" s="272"/>
      <c r="AZ210" s="272"/>
      <c r="BA210" s="272"/>
      <c r="BB210" s="272"/>
    </row>
    <row r="211" spans="1:54" s="311" customFormat="1" ht="15" customHeight="1">
      <c r="A211" s="348"/>
      <c r="B211" s="348"/>
      <c r="C211" s="348"/>
      <c r="D211" s="348"/>
      <c r="E211" s="348"/>
      <c r="F211" s="348"/>
      <c r="G211" s="348"/>
      <c r="H211" s="348"/>
      <c r="I211" s="348"/>
      <c r="J211" s="348"/>
      <c r="K211" s="348"/>
      <c r="L211" s="348"/>
      <c r="M211" s="348"/>
      <c r="N211" s="348"/>
      <c r="O211" s="348"/>
      <c r="P211" s="348"/>
      <c r="Q211" s="348"/>
      <c r="R211" s="348"/>
      <c r="S211" s="348"/>
      <c r="T211" s="348"/>
      <c r="U211" s="348"/>
      <c r="V211" s="348"/>
      <c r="W211" s="348"/>
      <c r="X211" s="272"/>
      <c r="Y211" s="272"/>
      <c r="Z211" s="272"/>
      <c r="AA211" s="272"/>
      <c r="AB211" s="272"/>
      <c r="AC211" s="272"/>
      <c r="AD211" s="272"/>
      <c r="AE211" s="272"/>
      <c r="AF211" s="272"/>
      <c r="AG211" s="272"/>
      <c r="AH211" s="272"/>
      <c r="AI211" s="272"/>
      <c r="AJ211" s="272"/>
      <c r="AK211" s="272"/>
      <c r="AL211" s="272"/>
      <c r="AM211" s="272"/>
      <c r="AN211" s="272"/>
      <c r="AO211" s="272"/>
      <c r="AP211" s="272"/>
      <c r="AQ211" s="272"/>
      <c r="AR211" s="272"/>
      <c r="AS211" s="272"/>
      <c r="AT211" s="272"/>
      <c r="AU211" s="272"/>
      <c r="AV211" s="272"/>
      <c r="AW211" s="272"/>
      <c r="AX211" s="272"/>
      <c r="AY211" s="272"/>
      <c r="AZ211" s="272"/>
      <c r="BA211" s="272"/>
      <c r="BB211" s="272"/>
    </row>
    <row r="212" spans="1:54" s="311" customFormat="1" ht="15" customHeight="1">
      <c r="A212" s="348"/>
      <c r="B212" s="348"/>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272"/>
      <c r="Y212" s="272"/>
      <c r="Z212" s="272"/>
      <c r="AA212" s="272"/>
      <c r="AB212" s="272"/>
      <c r="AC212" s="272"/>
      <c r="AD212" s="272"/>
      <c r="AE212" s="272"/>
      <c r="AF212" s="272"/>
      <c r="AG212" s="272"/>
      <c r="AH212" s="272"/>
      <c r="AI212" s="272"/>
      <c r="AJ212" s="272"/>
      <c r="AK212" s="272"/>
      <c r="AL212" s="272"/>
      <c r="AM212" s="272"/>
      <c r="AN212" s="272"/>
      <c r="AO212" s="272"/>
      <c r="AP212" s="272"/>
      <c r="AQ212" s="272"/>
      <c r="AR212" s="272"/>
      <c r="AS212" s="272"/>
      <c r="AT212" s="272"/>
      <c r="AU212" s="272"/>
      <c r="AV212" s="272"/>
      <c r="AW212" s="272"/>
      <c r="AX212" s="272"/>
      <c r="AY212" s="272"/>
      <c r="AZ212" s="272"/>
      <c r="BA212" s="272"/>
      <c r="BB212" s="272"/>
    </row>
    <row r="213" spans="1:54" s="311" customFormat="1" ht="15" customHeight="1">
      <c r="A213" s="348"/>
      <c r="B213" s="348"/>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272"/>
      <c r="Y213" s="272"/>
      <c r="Z213" s="272"/>
      <c r="AA213" s="272"/>
      <c r="AB213" s="272"/>
      <c r="AC213" s="272"/>
      <c r="AD213" s="272"/>
      <c r="AE213" s="272"/>
      <c r="AF213" s="272"/>
      <c r="AG213" s="272"/>
      <c r="AH213" s="272"/>
      <c r="AI213" s="272"/>
      <c r="AJ213" s="272"/>
      <c r="AK213" s="272"/>
      <c r="AL213" s="272"/>
      <c r="AM213" s="272"/>
      <c r="AN213" s="272"/>
      <c r="AO213" s="272"/>
      <c r="AP213" s="272"/>
      <c r="AQ213" s="272"/>
      <c r="AR213" s="272"/>
      <c r="AS213" s="272"/>
      <c r="AT213" s="272"/>
      <c r="AU213" s="272"/>
      <c r="AV213" s="272"/>
      <c r="AW213" s="272"/>
      <c r="AX213" s="272"/>
      <c r="AY213" s="272"/>
      <c r="AZ213" s="272"/>
      <c r="BA213" s="272"/>
      <c r="BB213" s="272"/>
    </row>
    <row r="214" spans="1:54" s="311" customFormat="1" ht="15" customHeight="1">
      <c r="A214" s="348"/>
      <c r="B214" s="348"/>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272"/>
      <c r="Y214" s="272"/>
      <c r="Z214" s="272"/>
      <c r="AA214" s="272"/>
      <c r="AB214" s="272"/>
      <c r="AC214" s="272"/>
      <c r="AD214" s="272"/>
      <c r="AE214" s="272"/>
      <c r="AF214" s="272"/>
      <c r="AG214" s="272"/>
      <c r="AH214" s="272"/>
      <c r="AI214" s="272"/>
      <c r="AJ214" s="272"/>
      <c r="AK214" s="272"/>
      <c r="AL214" s="272"/>
      <c r="AM214" s="272"/>
      <c r="AN214" s="272"/>
      <c r="AO214" s="272"/>
      <c r="AP214" s="272"/>
      <c r="AQ214" s="272"/>
      <c r="AR214" s="272"/>
      <c r="AS214" s="272"/>
      <c r="AT214" s="272"/>
      <c r="AU214" s="272"/>
      <c r="AV214" s="272"/>
      <c r="AW214" s="272"/>
      <c r="AX214" s="272"/>
      <c r="AY214" s="272"/>
      <c r="AZ214" s="272"/>
      <c r="BA214" s="272"/>
      <c r="BB214" s="272"/>
    </row>
    <row r="215" spans="1:54" s="311" customFormat="1" ht="15" customHeight="1">
      <c r="A215" s="348"/>
      <c r="B215" s="348"/>
      <c r="C215" s="348"/>
      <c r="D215" s="348"/>
      <c r="E215" s="348"/>
      <c r="F215" s="348"/>
      <c r="G215" s="348"/>
      <c r="H215" s="348"/>
      <c r="I215" s="348"/>
      <c r="J215" s="348"/>
      <c r="K215" s="348"/>
      <c r="L215" s="348"/>
      <c r="M215" s="348"/>
      <c r="N215" s="348"/>
      <c r="O215" s="348"/>
      <c r="P215" s="348"/>
      <c r="Q215" s="348"/>
      <c r="R215" s="348"/>
      <c r="S215" s="348"/>
      <c r="T215" s="348"/>
      <c r="U215" s="348"/>
      <c r="V215" s="348"/>
      <c r="W215" s="348"/>
      <c r="X215" s="272"/>
      <c r="Y215" s="272"/>
      <c r="Z215" s="272"/>
      <c r="AA215" s="272"/>
      <c r="AB215" s="272"/>
      <c r="AC215" s="272"/>
      <c r="AD215" s="272"/>
      <c r="AE215" s="272"/>
      <c r="AF215" s="272"/>
      <c r="AG215" s="272"/>
      <c r="AH215" s="272"/>
      <c r="AI215" s="272"/>
      <c r="AJ215" s="272"/>
      <c r="AK215" s="272"/>
      <c r="AL215" s="272"/>
      <c r="AM215" s="272"/>
      <c r="AN215" s="272"/>
      <c r="AO215" s="272"/>
      <c r="AP215" s="272"/>
      <c r="AQ215" s="272"/>
      <c r="AR215" s="272"/>
      <c r="AS215" s="272"/>
      <c r="AT215" s="272"/>
      <c r="AU215" s="272"/>
      <c r="AV215" s="272"/>
      <c r="AW215" s="272"/>
      <c r="AX215" s="272"/>
      <c r="AY215" s="272"/>
      <c r="AZ215" s="272"/>
      <c r="BA215" s="272"/>
      <c r="BB215" s="272"/>
    </row>
    <row r="216" spans="1:54" s="311" customFormat="1" ht="15" customHeight="1">
      <c r="A216" s="348"/>
      <c r="B216" s="348"/>
      <c r="C216" s="348"/>
      <c r="D216" s="348"/>
      <c r="E216" s="348"/>
      <c r="F216" s="348"/>
      <c r="G216" s="348"/>
      <c r="H216" s="348"/>
      <c r="I216" s="348"/>
      <c r="J216" s="348"/>
      <c r="K216" s="348"/>
      <c r="L216" s="348"/>
      <c r="M216" s="348"/>
      <c r="N216" s="348"/>
      <c r="O216" s="348"/>
      <c r="P216" s="348"/>
      <c r="Q216" s="348"/>
      <c r="R216" s="348"/>
      <c r="S216" s="348"/>
      <c r="T216" s="348"/>
      <c r="U216" s="348"/>
      <c r="V216" s="348"/>
      <c r="W216" s="348"/>
      <c r="X216" s="272"/>
      <c r="Y216" s="272"/>
      <c r="Z216" s="272"/>
      <c r="AA216" s="272"/>
      <c r="AB216" s="272"/>
      <c r="AC216" s="272"/>
      <c r="AD216" s="272"/>
      <c r="AE216" s="272"/>
      <c r="AF216" s="272"/>
      <c r="AG216" s="272"/>
      <c r="AH216" s="272"/>
      <c r="AI216" s="272"/>
      <c r="AJ216" s="272"/>
      <c r="AK216" s="272"/>
      <c r="AL216" s="272"/>
      <c r="AM216" s="272"/>
      <c r="AN216" s="272"/>
      <c r="AO216" s="272"/>
      <c r="AP216" s="272"/>
      <c r="AQ216" s="272"/>
      <c r="AR216" s="272"/>
      <c r="AS216" s="272"/>
      <c r="AT216" s="272"/>
      <c r="AU216" s="272"/>
      <c r="AV216" s="272"/>
      <c r="AW216" s="272"/>
      <c r="AX216" s="272"/>
      <c r="AY216" s="272"/>
      <c r="AZ216" s="272"/>
      <c r="BA216" s="272"/>
      <c r="BB216" s="272"/>
    </row>
    <row r="217" spans="1:54" s="311" customFormat="1" ht="15" customHeight="1">
      <c r="A217" s="348"/>
      <c r="B217" s="348"/>
      <c r="C217" s="348"/>
      <c r="D217" s="348"/>
      <c r="E217" s="348"/>
      <c r="F217" s="348"/>
      <c r="G217" s="348"/>
      <c r="H217" s="348"/>
      <c r="I217" s="348"/>
      <c r="J217" s="348"/>
      <c r="K217" s="348"/>
      <c r="L217" s="348"/>
      <c r="M217" s="348"/>
      <c r="N217" s="348"/>
      <c r="O217" s="348"/>
      <c r="P217" s="348"/>
      <c r="Q217" s="348"/>
      <c r="R217" s="348"/>
      <c r="S217" s="348"/>
      <c r="T217" s="348"/>
      <c r="U217" s="348"/>
      <c r="V217" s="348"/>
      <c r="W217" s="348"/>
      <c r="X217" s="272"/>
      <c r="Y217" s="272"/>
      <c r="Z217" s="272"/>
      <c r="AA217" s="272"/>
      <c r="AB217" s="272"/>
      <c r="AC217" s="272"/>
      <c r="AD217" s="272"/>
      <c r="AE217" s="272"/>
      <c r="AF217" s="272"/>
      <c r="AG217" s="272"/>
      <c r="AH217" s="272"/>
      <c r="AI217" s="272"/>
      <c r="AJ217" s="272"/>
      <c r="AK217" s="272"/>
      <c r="AL217" s="272"/>
      <c r="AM217" s="272"/>
      <c r="AN217" s="272"/>
      <c r="AO217" s="272"/>
      <c r="AP217" s="272"/>
      <c r="AQ217" s="272"/>
      <c r="AR217" s="272"/>
      <c r="AS217" s="272"/>
      <c r="AT217" s="272"/>
      <c r="AU217" s="272"/>
      <c r="AV217" s="272"/>
      <c r="AW217" s="272"/>
      <c r="AX217" s="272"/>
      <c r="AY217" s="272"/>
      <c r="AZ217" s="272"/>
      <c r="BA217" s="272"/>
      <c r="BB217" s="272"/>
    </row>
    <row r="218" spans="1:54" s="311" customFormat="1" ht="15" customHeight="1">
      <c r="A218" s="348"/>
      <c r="B218" s="348"/>
      <c r="C218" s="348"/>
      <c r="D218" s="348"/>
      <c r="E218" s="348"/>
      <c r="F218" s="348"/>
      <c r="G218" s="348"/>
      <c r="H218" s="348"/>
      <c r="I218" s="348"/>
      <c r="J218" s="348"/>
      <c r="K218" s="348"/>
      <c r="L218" s="348"/>
      <c r="M218" s="348"/>
      <c r="N218" s="348"/>
      <c r="O218" s="348"/>
      <c r="P218" s="348"/>
      <c r="Q218" s="348"/>
      <c r="R218" s="348"/>
      <c r="S218" s="348"/>
      <c r="T218" s="348"/>
      <c r="U218" s="348"/>
      <c r="V218" s="348"/>
      <c r="W218" s="348"/>
      <c r="X218" s="272"/>
      <c r="Y218" s="272"/>
      <c r="Z218" s="272"/>
      <c r="AA218" s="272"/>
      <c r="AB218" s="272"/>
      <c r="AC218" s="272"/>
      <c r="AD218" s="272"/>
      <c r="AE218" s="272"/>
      <c r="AF218" s="272"/>
      <c r="AG218" s="272"/>
      <c r="AH218" s="272"/>
      <c r="AI218" s="272"/>
      <c r="AJ218" s="272"/>
      <c r="AK218" s="272"/>
      <c r="AL218" s="272"/>
      <c r="AM218" s="272"/>
      <c r="AN218" s="272"/>
      <c r="AO218" s="272"/>
      <c r="AP218" s="272"/>
      <c r="AQ218" s="272"/>
      <c r="AR218" s="272"/>
      <c r="AS218" s="272"/>
      <c r="AT218" s="272"/>
      <c r="AU218" s="272"/>
      <c r="AV218" s="272"/>
      <c r="AW218" s="272"/>
      <c r="AX218" s="272"/>
      <c r="AY218" s="272"/>
      <c r="AZ218" s="272"/>
      <c r="BA218" s="272"/>
      <c r="BB218" s="272"/>
    </row>
    <row r="219" spans="1:54" s="311" customFormat="1" ht="15" customHeight="1">
      <c r="A219" s="348"/>
      <c r="B219" s="348"/>
      <c r="C219" s="348"/>
      <c r="D219" s="348"/>
      <c r="E219" s="348"/>
      <c r="F219" s="348"/>
      <c r="G219" s="348"/>
      <c r="H219" s="348"/>
      <c r="I219" s="348"/>
      <c r="J219" s="348"/>
      <c r="K219" s="348"/>
      <c r="L219" s="348"/>
      <c r="M219" s="348"/>
      <c r="N219" s="348"/>
      <c r="O219" s="348"/>
      <c r="P219" s="348"/>
      <c r="Q219" s="348"/>
      <c r="R219" s="348"/>
      <c r="S219" s="348"/>
      <c r="T219" s="348"/>
      <c r="U219" s="348"/>
      <c r="V219" s="348"/>
      <c r="W219" s="348"/>
      <c r="X219" s="272"/>
      <c r="Y219" s="272"/>
      <c r="Z219" s="272"/>
      <c r="AA219" s="272"/>
      <c r="AB219" s="272"/>
      <c r="AC219" s="272"/>
      <c r="AD219" s="272"/>
      <c r="AE219" s="272"/>
      <c r="AF219" s="272"/>
      <c r="AG219" s="272"/>
      <c r="AH219" s="272"/>
      <c r="AI219" s="272"/>
      <c r="AJ219" s="272"/>
      <c r="AK219" s="272"/>
      <c r="AL219" s="272"/>
      <c r="AM219" s="272"/>
      <c r="AN219" s="272"/>
      <c r="AO219" s="272"/>
      <c r="AP219" s="272"/>
      <c r="AQ219" s="272"/>
      <c r="AR219" s="272"/>
      <c r="AS219" s="272"/>
      <c r="AT219" s="272"/>
      <c r="AU219" s="272"/>
      <c r="AV219" s="272"/>
      <c r="AW219" s="272"/>
      <c r="AX219" s="272"/>
      <c r="AY219" s="272"/>
      <c r="AZ219" s="272"/>
      <c r="BA219" s="272"/>
      <c r="BB219" s="272"/>
    </row>
    <row r="220" spans="1:54" s="311" customFormat="1" ht="15" customHeight="1">
      <c r="A220" s="348"/>
      <c r="B220" s="348"/>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272"/>
      <c r="Y220" s="272"/>
      <c r="Z220" s="272"/>
      <c r="AA220" s="272"/>
      <c r="AB220" s="272"/>
      <c r="AC220" s="272"/>
      <c r="AD220" s="272"/>
      <c r="AE220" s="272"/>
      <c r="AF220" s="272"/>
      <c r="AG220" s="272"/>
      <c r="AH220" s="272"/>
      <c r="AI220" s="272"/>
      <c r="AJ220" s="272"/>
      <c r="AK220" s="272"/>
      <c r="AL220" s="272"/>
      <c r="AM220" s="272"/>
      <c r="AN220" s="272"/>
      <c r="AO220" s="272"/>
      <c r="AP220" s="272"/>
      <c r="AQ220" s="272"/>
      <c r="AR220" s="272"/>
      <c r="AS220" s="272"/>
      <c r="AT220" s="272"/>
      <c r="AU220" s="272"/>
      <c r="AV220" s="272"/>
      <c r="AW220" s="272"/>
      <c r="AX220" s="272"/>
      <c r="AY220" s="272"/>
      <c r="AZ220" s="272"/>
      <c r="BA220" s="272"/>
      <c r="BB220" s="272"/>
    </row>
    <row r="221" spans="1:54" s="311" customFormat="1" ht="15" customHeight="1">
      <c r="A221" s="348"/>
      <c r="B221" s="348"/>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272"/>
      <c r="Y221" s="272"/>
      <c r="Z221" s="272"/>
      <c r="AA221" s="272"/>
      <c r="AB221" s="272"/>
      <c r="AC221" s="272"/>
      <c r="AD221" s="272"/>
      <c r="AE221" s="272"/>
      <c r="AF221" s="272"/>
      <c r="AG221" s="272"/>
      <c r="AH221" s="272"/>
      <c r="AI221" s="272"/>
      <c r="AJ221" s="272"/>
      <c r="AK221" s="272"/>
      <c r="AL221" s="272"/>
      <c r="AM221" s="272"/>
      <c r="AN221" s="272"/>
      <c r="AO221" s="272"/>
      <c r="AP221" s="272"/>
      <c r="AQ221" s="272"/>
      <c r="AR221" s="272"/>
      <c r="AS221" s="272"/>
      <c r="AT221" s="272"/>
      <c r="AU221" s="272"/>
      <c r="AV221" s="272"/>
      <c r="AW221" s="272"/>
      <c r="AX221" s="272"/>
      <c r="AY221" s="272"/>
      <c r="AZ221" s="272"/>
      <c r="BA221" s="272"/>
      <c r="BB221" s="272"/>
    </row>
    <row r="222" spans="1:54" s="311" customFormat="1" ht="15" customHeight="1">
      <c r="A222" s="348"/>
      <c r="B222" s="348"/>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272"/>
      <c r="Y222" s="272"/>
      <c r="Z222" s="272"/>
      <c r="AA222" s="272"/>
      <c r="AB222" s="272"/>
      <c r="AC222" s="272"/>
      <c r="AD222" s="272"/>
      <c r="AE222" s="272"/>
      <c r="AF222" s="272"/>
      <c r="AG222" s="272"/>
      <c r="AH222" s="272"/>
      <c r="AI222" s="272"/>
      <c r="AJ222" s="272"/>
      <c r="AK222" s="272"/>
      <c r="AL222" s="272"/>
      <c r="AM222" s="272"/>
      <c r="AN222" s="272"/>
      <c r="AO222" s="272"/>
      <c r="AP222" s="272"/>
      <c r="AQ222" s="272"/>
      <c r="AR222" s="272"/>
      <c r="AS222" s="272"/>
      <c r="AT222" s="272"/>
      <c r="AU222" s="272"/>
      <c r="AV222" s="272"/>
      <c r="AW222" s="272"/>
      <c r="AX222" s="272"/>
      <c r="AY222" s="272"/>
      <c r="AZ222" s="272"/>
      <c r="BA222" s="272"/>
      <c r="BB222" s="272"/>
    </row>
    <row r="223" spans="1:54" s="311" customFormat="1" ht="15" customHeight="1">
      <c r="A223" s="348"/>
      <c r="B223" s="348"/>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272"/>
      <c r="Y223" s="272"/>
      <c r="Z223" s="272"/>
      <c r="AA223" s="272"/>
      <c r="AB223" s="272"/>
      <c r="AC223" s="272"/>
      <c r="AD223" s="272"/>
      <c r="AE223" s="272"/>
      <c r="AF223" s="272"/>
      <c r="AG223" s="272"/>
      <c r="AH223" s="272"/>
      <c r="AI223" s="272"/>
      <c r="AJ223" s="272"/>
      <c r="AK223" s="272"/>
      <c r="AL223" s="272"/>
      <c r="AM223" s="272"/>
      <c r="AN223" s="272"/>
      <c r="AO223" s="272"/>
      <c r="AP223" s="272"/>
      <c r="AQ223" s="272"/>
      <c r="AR223" s="272"/>
      <c r="AS223" s="272"/>
      <c r="AT223" s="272"/>
      <c r="AU223" s="272"/>
      <c r="AV223" s="272"/>
      <c r="AW223" s="272"/>
      <c r="AX223" s="272"/>
      <c r="AY223" s="272"/>
      <c r="AZ223" s="272"/>
      <c r="BA223" s="272"/>
      <c r="BB223" s="272"/>
    </row>
    <row r="224" spans="1:54" s="311" customFormat="1" ht="15" customHeight="1">
      <c r="A224" s="348"/>
      <c r="B224" s="348"/>
      <c r="C224" s="348"/>
      <c r="D224" s="348"/>
      <c r="E224" s="348"/>
      <c r="F224" s="348"/>
      <c r="G224" s="348"/>
      <c r="H224" s="348"/>
      <c r="I224" s="348"/>
      <c r="J224" s="348"/>
      <c r="K224" s="348"/>
      <c r="L224" s="348"/>
      <c r="M224" s="348"/>
      <c r="N224" s="348"/>
      <c r="O224" s="348"/>
      <c r="P224" s="348"/>
      <c r="Q224" s="348"/>
      <c r="R224" s="348"/>
      <c r="S224" s="348"/>
      <c r="T224" s="348"/>
      <c r="U224" s="348"/>
      <c r="V224" s="348"/>
      <c r="W224" s="348"/>
      <c r="X224" s="272"/>
      <c r="Y224" s="272"/>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2"/>
      <c r="AY224" s="272"/>
      <c r="AZ224" s="272"/>
      <c r="BA224" s="272"/>
      <c r="BB224" s="272"/>
    </row>
    <row r="225" spans="1:54" s="311" customFormat="1" ht="15" customHeight="1">
      <c r="A225" s="348"/>
      <c r="B225" s="348"/>
      <c r="C225" s="348"/>
      <c r="D225" s="348"/>
      <c r="E225" s="348"/>
      <c r="F225" s="348"/>
      <c r="G225" s="348"/>
      <c r="H225" s="348"/>
      <c r="I225" s="348"/>
      <c r="J225" s="348"/>
      <c r="K225" s="348"/>
      <c r="L225" s="348"/>
      <c r="M225" s="348"/>
      <c r="N225" s="348"/>
      <c r="O225" s="348"/>
      <c r="P225" s="348"/>
      <c r="Q225" s="348"/>
      <c r="R225" s="348"/>
      <c r="S225" s="348"/>
      <c r="T225" s="348"/>
      <c r="U225" s="348"/>
      <c r="V225" s="348"/>
      <c r="W225" s="348"/>
      <c r="X225" s="272"/>
      <c r="Y225" s="272"/>
      <c r="Z225" s="272"/>
      <c r="AA225" s="272"/>
      <c r="AB225" s="272"/>
      <c r="AC225" s="272"/>
      <c r="AD225" s="272"/>
      <c r="AE225" s="272"/>
      <c r="AF225" s="272"/>
      <c r="AG225" s="272"/>
      <c r="AH225" s="272"/>
      <c r="AI225" s="272"/>
      <c r="AJ225" s="272"/>
      <c r="AK225" s="272"/>
      <c r="AL225" s="272"/>
      <c r="AM225" s="272"/>
      <c r="AN225" s="272"/>
      <c r="AO225" s="272"/>
      <c r="AP225" s="272"/>
      <c r="AQ225" s="272"/>
      <c r="AR225" s="272"/>
      <c r="AS225" s="272"/>
      <c r="AT225" s="272"/>
      <c r="AU225" s="272"/>
      <c r="AV225" s="272"/>
      <c r="AW225" s="272"/>
      <c r="AX225" s="272"/>
      <c r="AY225" s="272"/>
      <c r="AZ225" s="272"/>
      <c r="BA225" s="272"/>
      <c r="BB225" s="272"/>
    </row>
    <row r="226" spans="1:54" s="311" customFormat="1" ht="15" customHeight="1">
      <c r="A226" s="348"/>
      <c r="B226" s="348"/>
      <c r="C226" s="348"/>
      <c r="D226" s="348"/>
      <c r="E226" s="348"/>
      <c r="F226" s="348"/>
      <c r="G226" s="348"/>
      <c r="H226" s="348"/>
      <c r="I226" s="348"/>
      <c r="J226" s="348"/>
      <c r="K226" s="348"/>
      <c r="L226" s="348"/>
      <c r="M226" s="348"/>
      <c r="N226" s="348"/>
      <c r="O226" s="348"/>
      <c r="P226" s="348"/>
      <c r="Q226" s="348"/>
      <c r="R226" s="348"/>
      <c r="S226" s="348"/>
      <c r="T226" s="348"/>
      <c r="U226" s="348"/>
      <c r="V226" s="348"/>
      <c r="W226" s="348"/>
      <c r="X226" s="272"/>
      <c r="Y226" s="272"/>
      <c r="Z226" s="272"/>
      <c r="AA226" s="272"/>
      <c r="AB226" s="272"/>
      <c r="AC226" s="272"/>
      <c r="AD226" s="272"/>
      <c r="AE226" s="272"/>
      <c r="AF226" s="272"/>
      <c r="AG226" s="272"/>
      <c r="AH226" s="272"/>
      <c r="AI226" s="272"/>
      <c r="AJ226" s="272"/>
      <c r="AK226" s="272"/>
      <c r="AL226" s="272"/>
      <c r="AM226" s="272"/>
      <c r="AN226" s="272"/>
      <c r="AO226" s="272"/>
      <c r="AP226" s="272"/>
      <c r="AQ226" s="272"/>
      <c r="AR226" s="272"/>
      <c r="AS226" s="272"/>
      <c r="AT226" s="272"/>
      <c r="AU226" s="272"/>
      <c r="AV226" s="272"/>
      <c r="AW226" s="272"/>
      <c r="AX226" s="272"/>
      <c r="AY226" s="272"/>
      <c r="AZ226" s="272"/>
      <c r="BA226" s="272"/>
      <c r="BB226" s="272"/>
    </row>
    <row r="227" spans="1:54" s="311" customFormat="1" ht="15" customHeight="1">
      <c r="A227" s="348"/>
      <c r="B227" s="348"/>
      <c r="C227" s="348"/>
      <c r="D227" s="348"/>
      <c r="E227" s="348"/>
      <c r="F227" s="348"/>
      <c r="G227" s="348"/>
      <c r="H227" s="348"/>
      <c r="I227" s="348"/>
      <c r="J227" s="348"/>
      <c r="K227" s="348"/>
      <c r="L227" s="348"/>
      <c r="M227" s="348"/>
      <c r="N227" s="348"/>
      <c r="O227" s="348"/>
      <c r="P227" s="348"/>
      <c r="Q227" s="348"/>
      <c r="R227" s="348"/>
      <c r="S227" s="348"/>
      <c r="T227" s="348"/>
      <c r="U227" s="348"/>
      <c r="V227" s="348"/>
      <c r="W227" s="348"/>
      <c r="X227" s="272"/>
      <c r="Y227" s="272"/>
      <c r="Z227" s="272"/>
      <c r="AA227" s="272"/>
      <c r="AB227" s="272"/>
      <c r="AC227" s="272"/>
      <c r="AD227" s="272"/>
      <c r="AE227" s="272"/>
      <c r="AF227" s="272"/>
      <c r="AG227" s="272"/>
      <c r="AH227" s="272"/>
      <c r="AI227" s="272"/>
      <c r="AJ227" s="272"/>
      <c r="AK227" s="272"/>
      <c r="AL227" s="272"/>
      <c r="AM227" s="272"/>
      <c r="AN227" s="272"/>
      <c r="AO227" s="272"/>
      <c r="AP227" s="272"/>
      <c r="AQ227" s="272"/>
      <c r="AR227" s="272"/>
      <c r="AS227" s="272"/>
      <c r="AT227" s="272"/>
      <c r="AU227" s="272"/>
      <c r="AV227" s="272"/>
      <c r="AW227" s="272"/>
      <c r="AX227" s="272"/>
      <c r="AY227" s="272"/>
      <c r="AZ227" s="272"/>
      <c r="BA227" s="272"/>
      <c r="BB227" s="272"/>
    </row>
    <row r="228" spans="1:54" s="311" customFormat="1" ht="15" customHeight="1">
      <c r="A228" s="348"/>
      <c r="B228" s="348"/>
      <c r="C228" s="348"/>
      <c r="D228" s="348"/>
      <c r="E228" s="348"/>
      <c r="F228" s="348"/>
      <c r="G228" s="348"/>
      <c r="H228" s="348"/>
      <c r="I228" s="348"/>
      <c r="J228" s="348"/>
      <c r="K228" s="348"/>
      <c r="L228" s="348"/>
      <c r="M228" s="348"/>
      <c r="N228" s="348"/>
      <c r="O228" s="348"/>
      <c r="P228" s="348"/>
      <c r="Q228" s="348"/>
      <c r="R228" s="348"/>
      <c r="S228" s="348"/>
      <c r="T228" s="348"/>
      <c r="U228" s="348"/>
      <c r="V228" s="348"/>
      <c r="W228" s="348"/>
      <c r="X228" s="272"/>
      <c r="Y228" s="272"/>
      <c r="Z228" s="272"/>
      <c r="AA228" s="272"/>
      <c r="AB228" s="272"/>
      <c r="AC228" s="272"/>
      <c r="AD228" s="272"/>
      <c r="AE228" s="272"/>
      <c r="AF228" s="272"/>
      <c r="AG228" s="272"/>
      <c r="AH228" s="272"/>
      <c r="AI228" s="272"/>
      <c r="AJ228" s="272"/>
      <c r="AK228" s="272"/>
      <c r="AL228" s="272"/>
      <c r="AM228" s="272"/>
      <c r="AN228" s="272"/>
      <c r="AO228" s="272"/>
      <c r="AP228" s="272"/>
      <c r="AQ228" s="272"/>
      <c r="AR228" s="272"/>
      <c r="AS228" s="272"/>
      <c r="AT228" s="272"/>
      <c r="AU228" s="272"/>
      <c r="AV228" s="272"/>
      <c r="AW228" s="272"/>
      <c r="AX228" s="272"/>
      <c r="AY228" s="272"/>
      <c r="AZ228" s="272"/>
      <c r="BA228" s="272"/>
      <c r="BB228" s="272"/>
    </row>
    <row r="229" spans="1:54" s="311" customFormat="1" ht="15">
      <c r="A229" s="348"/>
      <c r="B229" s="348"/>
      <c r="C229" s="348"/>
      <c r="D229" s="348"/>
      <c r="E229" s="348"/>
      <c r="F229" s="348"/>
      <c r="G229" s="348"/>
      <c r="H229" s="348"/>
      <c r="I229" s="348"/>
      <c r="J229" s="348"/>
      <c r="K229" s="348"/>
      <c r="L229" s="348"/>
      <c r="M229" s="348"/>
      <c r="N229" s="348"/>
      <c r="O229" s="348"/>
      <c r="P229" s="348"/>
      <c r="Q229" s="348"/>
      <c r="R229" s="348"/>
      <c r="S229" s="348"/>
      <c r="T229" s="348"/>
      <c r="U229" s="348"/>
      <c r="V229" s="348"/>
      <c r="W229" s="348"/>
      <c r="X229" s="272"/>
      <c r="Y229" s="272"/>
      <c r="Z229" s="272"/>
      <c r="AA229" s="272"/>
      <c r="AB229" s="272"/>
      <c r="AC229" s="272"/>
      <c r="AD229" s="272"/>
      <c r="AE229" s="272"/>
      <c r="AF229" s="272"/>
      <c r="AG229" s="272"/>
      <c r="AH229" s="272"/>
      <c r="AI229" s="272"/>
      <c r="AJ229" s="272"/>
      <c r="AK229" s="272"/>
      <c r="AL229" s="272"/>
      <c r="AM229" s="272"/>
      <c r="AN229" s="272"/>
      <c r="AO229" s="272"/>
      <c r="AP229" s="272"/>
      <c r="AQ229" s="272"/>
      <c r="AR229" s="272"/>
      <c r="AS229" s="272"/>
      <c r="AT229" s="272"/>
      <c r="AU229" s="272"/>
      <c r="AV229" s="272"/>
      <c r="AW229" s="272"/>
      <c r="AX229" s="272"/>
      <c r="AY229" s="272"/>
      <c r="AZ229" s="272"/>
      <c r="BA229" s="272"/>
      <c r="BB229" s="272"/>
    </row>
    <row r="230" spans="1:54" s="311" customFormat="1" ht="15">
      <c r="A230" s="348"/>
      <c r="B230" s="348"/>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272"/>
      <c r="Y230" s="272"/>
      <c r="Z230" s="272"/>
      <c r="AA230" s="272"/>
      <c r="AB230" s="272"/>
      <c r="AC230" s="272"/>
      <c r="AD230" s="272"/>
      <c r="AE230" s="272"/>
      <c r="AF230" s="272"/>
      <c r="AG230" s="272"/>
      <c r="AH230" s="272"/>
      <c r="AI230" s="272"/>
      <c r="AJ230" s="272"/>
      <c r="AK230" s="272"/>
      <c r="AL230" s="272"/>
      <c r="AM230" s="272"/>
      <c r="AN230" s="272"/>
      <c r="AO230" s="272"/>
      <c r="AP230" s="272"/>
      <c r="AQ230" s="272"/>
      <c r="AR230" s="272"/>
      <c r="AS230" s="272"/>
      <c r="AT230" s="272"/>
      <c r="AU230" s="272"/>
      <c r="AV230" s="272"/>
      <c r="AW230" s="272"/>
      <c r="AX230" s="272"/>
      <c r="AY230" s="272"/>
      <c r="AZ230" s="272"/>
      <c r="BA230" s="272"/>
      <c r="BB230" s="272"/>
    </row>
    <row r="231" spans="1:54" s="311" customFormat="1" ht="15">
      <c r="A231" s="348"/>
      <c r="B231" s="348"/>
      <c r="C231" s="348"/>
      <c r="D231" s="348"/>
      <c r="E231" s="348"/>
      <c r="F231" s="348"/>
      <c r="G231" s="348"/>
      <c r="H231" s="348"/>
      <c r="I231" s="348"/>
      <c r="J231" s="348"/>
      <c r="K231" s="348"/>
      <c r="L231" s="348"/>
      <c r="M231" s="348"/>
      <c r="N231" s="348"/>
      <c r="O231" s="348"/>
      <c r="P231" s="348"/>
      <c r="Q231" s="348"/>
      <c r="R231" s="348"/>
      <c r="S231" s="348"/>
      <c r="T231" s="348"/>
      <c r="U231" s="348"/>
      <c r="V231" s="348"/>
      <c r="W231" s="348"/>
      <c r="X231" s="272"/>
      <c r="Y231" s="272"/>
      <c r="Z231" s="272"/>
      <c r="AA231" s="272"/>
      <c r="AB231" s="272"/>
      <c r="AC231" s="272"/>
      <c r="AD231" s="272"/>
      <c r="AE231" s="272"/>
      <c r="AF231" s="272"/>
      <c r="AG231" s="272"/>
      <c r="AH231" s="272"/>
      <c r="AI231" s="272"/>
      <c r="AJ231" s="272"/>
      <c r="AK231" s="272"/>
      <c r="AL231" s="272"/>
      <c r="AM231" s="272"/>
      <c r="AN231" s="272"/>
      <c r="AO231" s="272"/>
      <c r="AP231" s="272"/>
      <c r="AQ231" s="272"/>
      <c r="AR231" s="272"/>
      <c r="AS231" s="272"/>
      <c r="AT231" s="272"/>
      <c r="AU231" s="272"/>
      <c r="AV231" s="272"/>
      <c r="AW231" s="272"/>
      <c r="AX231" s="272"/>
      <c r="AY231" s="272"/>
      <c r="AZ231" s="272"/>
      <c r="BA231" s="272"/>
      <c r="BB231" s="272"/>
    </row>
    <row r="232" spans="1:54" s="311" customFormat="1" ht="15">
      <c r="A232" s="348"/>
      <c r="B232" s="348"/>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272"/>
      <c r="Y232" s="272"/>
      <c r="Z232" s="272"/>
      <c r="AA232" s="272"/>
      <c r="AB232" s="272"/>
      <c r="AC232" s="272"/>
      <c r="AD232" s="272"/>
      <c r="AE232" s="272"/>
      <c r="AF232" s="272"/>
      <c r="AG232" s="272"/>
      <c r="AH232" s="272"/>
      <c r="AI232" s="272"/>
      <c r="AJ232" s="272"/>
      <c r="AK232" s="272"/>
      <c r="AL232" s="272"/>
      <c r="AM232" s="272"/>
      <c r="AN232" s="272"/>
      <c r="AO232" s="272"/>
      <c r="AP232" s="272"/>
      <c r="AQ232" s="272"/>
      <c r="AR232" s="272"/>
      <c r="AS232" s="272"/>
      <c r="AT232" s="272"/>
      <c r="AU232" s="272"/>
      <c r="AV232" s="272"/>
      <c r="AW232" s="272"/>
      <c r="AX232" s="272"/>
      <c r="AY232" s="272"/>
      <c r="AZ232" s="272"/>
      <c r="BA232" s="272"/>
      <c r="BB232" s="272"/>
    </row>
    <row r="233" spans="1:54" s="311" customFormat="1" ht="15">
      <c r="A233" s="348"/>
      <c r="B233" s="348"/>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272"/>
      <c r="Y233" s="272"/>
      <c r="Z233" s="272"/>
      <c r="AA233" s="272"/>
      <c r="AB233" s="272"/>
      <c r="AC233" s="272"/>
      <c r="AD233" s="272"/>
      <c r="AE233" s="272"/>
      <c r="AF233" s="272"/>
      <c r="AG233" s="272"/>
      <c r="AH233" s="272"/>
      <c r="AI233" s="272"/>
      <c r="AJ233" s="272"/>
      <c r="AK233" s="272"/>
      <c r="AL233" s="272"/>
      <c r="AM233" s="272"/>
      <c r="AN233" s="272"/>
      <c r="AO233" s="272"/>
      <c r="AP233" s="272"/>
      <c r="AQ233" s="272"/>
      <c r="AR233" s="272"/>
      <c r="AS233" s="272"/>
      <c r="AT233" s="272"/>
      <c r="AU233" s="272"/>
      <c r="AV233" s="272"/>
      <c r="AW233" s="272"/>
      <c r="AX233" s="272"/>
      <c r="AY233" s="272"/>
      <c r="AZ233" s="272"/>
      <c r="BA233" s="272"/>
      <c r="BB233" s="272"/>
    </row>
    <row r="234" spans="1:54" s="311" customFormat="1" ht="15">
      <c r="A234" s="348"/>
      <c r="B234" s="348"/>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272"/>
      <c r="Y234" s="272"/>
      <c r="Z234" s="272"/>
      <c r="AA234" s="272"/>
      <c r="AB234" s="272"/>
      <c r="AC234" s="272"/>
      <c r="AD234" s="272"/>
      <c r="AE234" s="272"/>
      <c r="AF234" s="272"/>
      <c r="AG234" s="272"/>
      <c r="AH234" s="272"/>
      <c r="AI234" s="272"/>
      <c r="AJ234" s="272"/>
      <c r="AK234" s="272"/>
      <c r="AL234" s="272"/>
      <c r="AM234" s="272"/>
      <c r="AN234" s="272"/>
      <c r="AO234" s="272"/>
      <c r="AP234" s="272"/>
      <c r="AQ234" s="272"/>
      <c r="AR234" s="272"/>
      <c r="AS234" s="272"/>
      <c r="AT234" s="272"/>
      <c r="AU234" s="272"/>
      <c r="AV234" s="272"/>
      <c r="AW234" s="272"/>
      <c r="AX234" s="272"/>
      <c r="AY234" s="272"/>
      <c r="AZ234" s="272"/>
      <c r="BA234" s="272"/>
      <c r="BB234" s="272"/>
    </row>
    <row r="235" spans="1:54" s="311" customFormat="1" ht="15">
      <c r="A235" s="348"/>
      <c r="B235" s="348"/>
      <c r="C235" s="348"/>
      <c r="D235" s="348"/>
      <c r="E235" s="348"/>
      <c r="F235" s="348"/>
      <c r="G235" s="348"/>
      <c r="H235" s="348"/>
      <c r="I235" s="348"/>
      <c r="J235" s="348"/>
      <c r="K235" s="348"/>
      <c r="L235" s="348"/>
      <c r="M235" s="348"/>
      <c r="N235" s="348"/>
      <c r="O235" s="348"/>
      <c r="P235" s="348"/>
      <c r="Q235" s="348"/>
      <c r="R235" s="348"/>
      <c r="S235" s="348"/>
      <c r="T235" s="348"/>
      <c r="U235" s="348"/>
      <c r="V235" s="348"/>
      <c r="W235" s="348"/>
      <c r="X235" s="272"/>
      <c r="Y235" s="272"/>
      <c r="Z235" s="272"/>
      <c r="AA235" s="272"/>
      <c r="AB235" s="272"/>
      <c r="AC235" s="272"/>
      <c r="AD235" s="272"/>
      <c r="AE235" s="272"/>
      <c r="AF235" s="272"/>
      <c r="AG235" s="272"/>
      <c r="AH235" s="272"/>
      <c r="AI235" s="272"/>
      <c r="AJ235" s="272"/>
      <c r="AK235" s="272"/>
      <c r="AL235" s="272"/>
      <c r="AM235" s="272"/>
      <c r="AN235" s="272"/>
      <c r="AO235" s="272"/>
      <c r="AP235" s="272"/>
      <c r="AQ235" s="272"/>
      <c r="AR235" s="272"/>
      <c r="AS235" s="272"/>
      <c r="AT235" s="272"/>
      <c r="AU235" s="272"/>
      <c r="AV235" s="272"/>
      <c r="AW235" s="272"/>
      <c r="AX235" s="272"/>
      <c r="AY235" s="272"/>
      <c r="AZ235" s="272"/>
      <c r="BA235" s="272"/>
      <c r="BB235" s="272"/>
    </row>
    <row r="236" spans="1:54" s="311" customFormat="1" ht="15">
      <c r="A236" s="348"/>
      <c r="B236" s="348"/>
      <c r="C236" s="348"/>
      <c r="D236" s="348"/>
      <c r="E236" s="348"/>
      <c r="F236" s="348"/>
      <c r="G236" s="348"/>
      <c r="H236" s="348"/>
      <c r="I236" s="348"/>
      <c r="J236" s="348"/>
      <c r="K236" s="348"/>
      <c r="L236" s="348"/>
      <c r="M236" s="348"/>
      <c r="N236" s="348"/>
      <c r="O236" s="348"/>
      <c r="P236" s="348"/>
      <c r="Q236" s="348"/>
      <c r="R236" s="348"/>
      <c r="S236" s="348"/>
      <c r="T236" s="348"/>
      <c r="U236" s="348"/>
      <c r="V236" s="348"/>
      <c r="W236" s="348"/>
      <c r="X236" s="272"/>
      <c r="Y236" s="272"/>
      <c r="Z236" s="272"/>
      <c r="AA236" s="272"/>
      <c r="AB236" s="272"/>
      <c r="AC236" s="272"/>
      <c r="AD236" s="272"/>
      <c r="AE236" s="272"/>
      <c r="AF236" s="272"/>
      <c r="AG236" s="272"/>
      <c r="AH236" s="272"/>
      <c r="AI236" s="272"/>
      <c r="AJ236" s="272"/>
      <c r="AK236" s="272"/>
      <c r="AL236" s="272"/>
      <c r="AM236" s="272"/>
      <c r="AN236" s="272"/>
      <c r="AO236" s="272"/>
      <c r="AP236" s="272"/>
      <c r="AQ236" s="272"/>
      <c r="AR236" s="272"/>
      <c r="AS236" s="272"/>
      <c r="AT236" s="272"/>
      <c r="AU236" s="272"/>
      <c r="AV236" s="272"/>
      <c r="AW236" s="272"/>
      <c r="AX236" s="272"/>
      <c r="AY236" s="272"/>
      <c r="AZ236" s="272"/>
      <c r="BA236" s="272"/>
      <c r="BB236" s="272"/>
    </row>
    <row r="237" spans="1:54" s="311" customFormat="1" ht="15">
      <c r="A237" s="348"/>
      <c r="B237" s="348"/>
      <c r="C237" s="348"/>
      <c r="D237" s="348"/>
      <c r="E237" s="348"/>
      <c r="F237" s="348"/>
      <c r="G237" s="348"/>
      <c r="H237" s="348"/>
      <c r="I237" s="348"/>
      <c r="J237" s="348"/>
      <c r="K237" s="348"/>
      <c r="L237" s="348"/>
      <c r="M237" s="348"/>
      <c r="N237" s="348"/>
      <c r="O237" s="348"/>
      <c r="P237" s="348"/>
      <c r="Q237" s="348"/>
      <c r="R237" s="348"/>
      <c r="S237" s="348"/>
      <c r="T237" s="348"/>
      <c r="U237" s="348"/>
      <c r="V237" s="348"/>
      <c r="W237" s="348"/>
      <c r="X237" s="272"/>
      <c r="Y237" s="272"/>
      <c r="Z237" s="272"/>
      <c r="AA237" s="272"/>
      <c r="AB237" s="272"/>
      <c r="AC237" s="272"/>
      <c r="AD237" s="272"/>
      <c r="AE237" s="272"/>
      <c r="AF237" s="272"/>
      <c r="AG237" s="272"/>
      <c r="AH237" s="272"/>
      <c r="AI237" s="272"/>
      <c r="AJ237" s="272"/>
      <c r="AK237" s="272"/>
      <c r="AL237" s="272"/>
      <c r="AM237" s="272"/>
      <c r="AN237" s="272"/>
      <c r="AO237" s="272"/>
      <c r="AP237" s="272"/>
      <c r="AQ237" s="272"/>
      <c r="AR237" s="272"/>
      <c r="AS237" s="272"/>
      <c r="AT237" s="272"/>
      <c r="AU237" s="272"/>
      <c r="AV237" s="272"/>
      <c r="AW237" s="272"/>
      <c r="AX237" s="272"/>
      <c r="AY237" s="272"/>
      <c r="AZ237" s="272"/>
      <c r="BA237" s="272"/>
      <c r="BB237" s="272"/>
    </row>
    <row r="238" spans="1:54" s="311" customFormat="1" ht="15">
      <c r="A238" s="348"/>
      <c r="B238" s="348"/>
      <c r="C238" s="348"/>
      <c r="D238" s="348"/>
      <c r="E238" s="348"/>
      <c r="F238" s="348"/>
      <c r="G238" s="348"/>
      <c r="H238" s="348"/>
      <c r="I238" s="348"/>
      <c r="J238" s="348"/>
      <c r="K238" s="348"/>
      <c r="L238" s="348"/>
      <c r="M238" s="348"/>
      <c r="N238" s="348"/>
      <c r="O238" s="348"/>
      <c r="P238" s="348"/>
      <c r="Q238" s="348"/>
      <c r="R238" s="348"/>
      <c r="S238" s="348"/>
      <c r="T238" s="348"/>
      <c r="U238" s="348"/>
      <c r="V238" s="348"/>
      <c r="W238" s="348"/>
      <c r="X238" s="272"/>
      <c r="Y238" s="272"/>
      <c r="Z238" s="272"/>
      <c r="AA238" s="272"/>
      <c r="AB238" s="272"/>
      <c r="AC238" s="272"/>
      <c r="AD238" s="272"/>
      <c r="AE238" s="272"/>
      <c r="AF238" s="272"/>
      <c r="AG238" s="272"/>
      <c r="AH238" s="272"/>
      <c r="AI238" s="272"/>
      <c r="AJ238" s="272"/>
      <c r="AK238" s="272"/>
      <c r="AL238" s="272"/>
      <c r="AM238" s="272"/>
      <c r="AN238" s="272"/>
      <c r="AO238" s="272"/>
      <c r="AP238" s="272"/>
      <c r="AQ238" s="272"/>
      <c r="AR238" s="272"/>
      <c r="AS238" s="272"/>
      <c r="AT238" s="272"/>
      <c r="AU238" s="272"/>
      <c r="AV238" s="272"/>
      <c r="AW238" s="272"/>
      <c r="AX238" s="272"/>
      <c r="AY238" s="272"/>
      <c r="AZ238" s="272"/>
      <c r="BA238" s="272"/>
      <c r="BB238" s="272"/>
    </row>
    <row r="239" spans="1:54" s="311" customFormat="1" ht="15">
      <c r="A239" s="348"/>
      <c r="B239" s="348"/>
      <c r="C239" s="348"/>
      <c r="D239" s="348"/>
      <c r="E239" s="348"/>
      <c r="F239" s="348"/>
      <c r="G239" s="348"/>
      <c r="H239" s="348"/>
      <c r="I239" s="348"/>
      <c r="J239" s="348"/>
      <c r="K239" s="348"/>
      <c r="L239" s="348"/>
      <c r="M239" s="348"/>
      <c r="N239" s="348"/>
      <c r="O239" s="348"/>
      <c r="P239" s="348"/>
      <c r="Q239" s="348"/>
      <c r="R239" s="348"/>
      <c r="S239" s="348"/>
      <c r="T239" s="348"/>
      <c r="U239" s="348"/>
      <c r="V239" s="348"/>
      <c r="W239" s="348"/>
      <c r="X239" s="272"/>
      <c r="Y239" s="272"/>
      <c r="Z239" s="272"/>
      <c r="AA239" s="272"/>
      <c r="AB239" s="272"/>
      <c r="AC239" s="272"/>
      <c r="AD239" s="272"/>
      <c r="AE239" s="272"/>
      <c r="AF239" s="272"/>
      <c r="AG239" s="272"/>
      <c r="AH239" s="272"/>
      <c r="AI239" s="272"/>
      <c r="AJ239" s="272"/>
      <c r="AK239" s="272"/>
      <c r="AL239" s="272"/>
      <c r="AM239" s="272"/>
      <c r="AN239" s="272"/>
      <c r="AO239" s="272"/>
      <c r="AP239" s="272"/>
      <c r="AQ239" s="272"/>
      <c r="AR239" s="272"/>
      <c r="AS239" s="272"/>
      <c r="AT239" s="272"/>
      <c r="AU239" s="272"/>
      <c r="AV239" s="272"/>
      <c r="AW239" s="272"/>
      <c r="AX239" s="272"/>
      <c r="AY239" s="272"/>
      <c r="AZ239" s="272"/>
      <c r="BA239" s="272"/>
      <c r="BB239" s="272"/>
    </row>
    <row r="240" spans="1:54" s="311" customFormat="1" ht="15">
      <c r="A240" s="348"/>
      <c r="B240" s="348"/>
      <c r="C240" s="348"/>
      <c r="D240" s="348"/>
      <c r="E240" s="348"/>
      <c r="F240" s="348"/>
      <c r="G240" s="348"/>
      <c r="H240" s="348"/>
      <c r="I240" s="348"/>
      <c r="J240" s="348"/>
      <c r="K240" s="348"/>
      <c r="L240" s="348"/>
      <c r="M240" s="348"/>
      <c r="N240" s="348"/>
      <c r="O240" s="348"/>
      <c r="P240" s="348"/>
      <c r="Q240" s="348"/>
      <c r="R240" s="348"/>
      <c r="S240" s="348"/>
      <c r="T240" s="348"/>
      <c r="U240" s="348"/>
      <c r="V240" s="348"/>
      <c r="W240" s="348"/>
      <c r="X240" s="272"/>
      <c r="Y240" s="272"/>
      <c r="Z240" s="272"/>
      <c r="AA240" s="272"/>
      <c r="AB240" s="272"/>
      <c r="AC240" s="272"/>
      <c r="AD240" s="272"/>
      <c r="AE240" s="272"/>
      <c r="AF240" s="272"/>
      <c r="AG240" s="272"/>
      <c r="AH240" s="272"/>
      <c r="AI240" s="272"/>
      <c r="AJ240" s="272"/>
      <c r="AK240" s="272"/>
      <c r="AL240" s="272"/>
      <c r="AM240" s="272"/>
      <c r="AN240" s="272"/>
      <c r="AO240" s="272"/>
      <c r="AP240" s="272"/>
      <c r="AQ240" s="272"/>
      <c r="AR240" s="272"/>
      <c r="AS240" s="272"/>
      <c r="AT240" s="272"/>
      <c r="AU240" s="272"/>
      <c r="AV240" s="272"/>
      <c r="AW240" s="272"/>
      <c r="AX240" s="272"/>
      <c r="AY240" s="272"/>
      <c r="AZ240" s="272"/>
      <c r="BA240" s="272"/>
      <c r="BB240" s="272"/>
    </row>
    <row r="241" spans="1:54" s="311" customFormat="1" ht="15">
      <c r="A241" s="348"/>
      <c r="B241" s="348"/>
      <c r="C241" s="348"/>
      <c r="D241" s="348"/>
      <c r="E241" s="348"/>
      <c r="F241" s="348"/>
      <c r="G241" s="348"/>
      <c r="H241" s="348"/>
      <c r="I241" s="348"/>
      <c r="J241" s="348"/>
      <c r="K241" s="348"/>
      <c r="L241" s="348"/>
      <c r="M241" s="348"/>
      <c r="N241" s="348"/>
      <c r="O241" s="348"/>
      <c r="P241" s="348"/>
      <c r="Q241" s="348"/>
      <c r="R241" s="348"/>
      <c r="S241" s="348"/>
      <c r="T241" s="348"/>
      <c r="U241" s="348"/>
      <c r="V241" s="348"/>
      <c r="W241" s="348"/>
      <c r="X241" s="272"/>
      <c r="Y241" s="272"/>
      <c r="Z241" s="272"/>
      <c r="AA241" s="272"/>
      <c r="AB241" s="272"/>
      <c r="AC241" s="272"/>
      <c r="AD241" s="272"/>
      <c r="AE241" s="272"/>
      <c r="AF241" s="272"/>
      <c r="AG241" s="272"/>
      <c r="AH241" s="272"/>
      <c r="AI241" s="272"/>
      <c r="AJ241" s="272"/>
      <c r="AK241" s="272"/>
      <c r="AL241" s="272"/>
      <c r="AM241" s="272"/>
      <c r="AN241" s="272"/>
      <c r="AO241" s="272"/>
      <c r="AP241" s="272"/>
      <c r="AQ241" s="272"/>
      <c r="AR241" s="272"/>
      <c r="AS241" s="272"/>
      <c r="AT241" s="272"/>
      <c r="AU241" s="272"/>
      <c r="AV241" s="272"/>
      <c r="AW241" s="272"/>
      <c r="AX241" s="272"/>
      <c r="AY241" s="272"/>
      <c r="AZ241" s="272"/>
      <c r="BA241" s="272"/>
      <c r="BB241" s="272"/>
    </row>
    <row r="242" spans="1:54" s="311" customFormat="1" ht="15">
      <c r="A242" s="348"/>
      <c r="B242" s="348"/>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272"/>
      <c r="Y242" s="272"/>
      <c r="Z242" s="272"/>
      <c r="AA242" s="272"/>
      <c r="AB242" s="272"/>
      <c r="AC242" s="272"/>
      <c r="AD242" s="272"/>
      <c r="AE242" s="272"/>
      <c r="AF242" s="272"/>
      <c r="AG242" s="272"/>
      <c r="AH242" s="272"/>
      <c r="AI242" s="272"/>
      <c r="AJ242" s="272"/>
      <c r="AK242" s="272"/>
      <c r="AL242" s="272"/>
      <c r="AM242" s="272"/>
      <c r="AN242" s="272"/>
      <c r="AO242" s="272"/>
      <c r="AP242" s="272"/>
      <c r="AQ242" s="272"/>
      <c r="AR242" s="272"/>
      <c r="AS242" s="272"/>
      <c r="AT242" s="272"/>
      <c r="AU242" s="272"/>
      <c r="AV242" s="272"/>
      <c r="AW242" s="272"/>
      <c r="AX242" s="272"/>
      <c r="AY242" s="272"/>
      <c r="AZ242" s="272"/>
      <c r="BA242" s="272"/>
      <c r="BB242" s="272"/>
    </row>
    <row r="243" spans="1:54" s="311" customFormat="1" ht="15">
      <c r="A243" s="348"/>
      <c r="B243" s="348"/>
      <c r="C243" s="348"/>
      <c r="D243" s="348"/>
      <c r="E243" s="348"/>
      <c r="F243" s="348"/>
      <c r="G243" s="348"/>
      <c r="H243" s="348"/>
      <c r="I243" s="348"/>
      <c r="J243" s="348"/>
      <c r="K243" s="348"/>
      <c r="L243" s="348"/>
      <c r="M243" s="348"/>
      <c r="N243" s="348"/>
      <c r="O243" s="348"/>
      <c r="P243" s="348"/>
      <c r="Q243" s="348"/>
      <c r="R243" s="348"/>
      <c r="S243" s="348"/>
      <c r="T243" s="348"/>
      <c r="U243" s="348"/>
      <c r="V243" s="348"/>
      <c r="W243" s="348"/>
      <c r="X243" s="272"/>
      <c r="Y243" s="272"/>
      <c r="Z243" s="272"/>
      <c r="AA243" s="272"/>
      <c r="AB243" s="272"/>
      <c r="AC243" s="272"/>
      <c r="AD243" s="272"/>
      <c r="AE243" s="272"/>
      <c r="AF243" s="272"/>
      <c r="AG243" s="272"/>
      <c r="AH243" s="272"/>
      <c r="AI243" s="272"/>
      <c r="AJ243" s="272"/>
      <c r="AK243" s="272"/>
      <c r="AL243" s="272"/>
      <c r="AM243" s="272"/>
      <c r="AN243" s="272"/>
      <c r="AO243" s="272"/>
      <c r="AP243" s="272"/>
      <c r="AQ243" s="272"/>
      <c r="AR243" s="272"/>
      <c r="AS243" s="272"/>
      <c r="AT243" s="272"/>
      <c r="AU243" s="272"/>
      <c r="AV243" s="272"/>
      <c r="AW243" s="272"/>
      <c r="AX243" s="272"/>
      <c r="AY243" s="272"/>
      <c r="AZ243" s="272"/>
      <c r="BA243" s="272"/>
      <c r="BB243" s="272"/>
    </row>
    <row r="244" spans="1:54" s="311" customFormat="1" ht="15">
      <c r="A244" s="348"/>
      <c r="B244" s="348"/>
      <c r="C244" s="348"/>
      <c r="D244" s="348"/>
      <c r="E244" s="348"/>
      <c r="F244" s="348"/>
      <c r="G244" s="348"/>
      <c r="H244" s="348"/>
      <c r="I244" s="348"/>
      <c r="J244" s="348"/>
      <c r="K244" s="348"/>
      <c r="L244" s="348"/>
      <c r="M244" s="348"/>
      <c r="N244" s="348"/>
      <c r="O244" s="348"/>
      <c r="P244" s="348"/>
      <c r="Q244" s="348"/>
      <c r="R244" s="348"/>
      <c r="S244" s="348"/>
      <c r="T244" s="348"/>
      <c r="U244" s="348"/>
      <c r="V244" s="348"/>
      <c r="W244" s="348"/>
      <c r="X244" s="272"/>
      <c r="Y244" s="272"/>
      <c r="Z244" s="272"/>
      <c r="AA244" s="272"/>
      <c r="AB244" s="272"/>
      <c r="AC244" s="272"/>
      <c r="AD244" s="272"/>
      <c r="AE244" s="272"/>
      <c r="AF244" s="272"/>
      <c r="AG244" s="272"/>
      <c r="AH244" s="272"/>
      <c r="AI244" s="272"/>
      <c r="AJ244" s="272"/>
      <c r="AK244" s="272"/>
      <c r="AL244" s="272"/>
      <c r="AM244" s="272"/>
      <c r="AN244" s="272"/>
      <c r="AO244" s="272"/>
      <c r="AP244" s="272"/>
      <c r="AQ244" s="272"/>
      <c r="AR244" s="272"/>
      <c r="AS244" s="272"/>
      <c r="AT244" s="272"/>
      <c r="AU244" s="272"/>
      <c r="AV244" s="272"/>
      <c r="AW244" s="272"/>
      <c r="AX244" s="272"/>
      <c r="AY244" s="272"/>
      <c r="AZ244" s="272"/>
      <c r="BA244" s="272"/>
      <c r="BB244" s="272"/>
    </row>
    <row r="245" spans="1:54" s="311" customFormat="1" ht="15">
      <c r="A245" s="348"/>
      <c r="B245" s="348"/>
      <c r="C245" s="348"/>
      <c r="D245" s="348"/>
      <c r="E245" s="348"/>
      <c r="F245" s="348"/>
      <c r="G245" s="348"/>
      <c r="H245" s="348"/>
      <c r="I245" s="348"/>
      <c r="J245" s="348"/>
      <c r="K245" s="348"/>
      <c r="L245" s="348"/>
      <c r="M245" s="348"/>
      <c r="N245" s="348"/>
      <c r="O245" s="348"/>
      <c r="P245" s="348"/>
      <c r="Q245" s="348"/>
      <c r="R245" s="348"/>
      <c r="S245" s="348"/>
      <c r="T245" s="348"/>
      <c r="U245" s="348"/>
      <c r="V245" s="348"/>
      <c r="W245" s="348"/>
      <c r="X245" s="272"/>
      <c r="Y245" s="272"/>
      <c r="Z245" s="272"/>
      <c r="AA245" s="272"/>
      <c r="AB245" s="272"/>
      <c r="AC245" s="272"/>
      <c r="AD245" s="272"/>
      <c r="AE245" s="272"/>
      <c r="AF245" s="272"/>
      <c r="AG245" s="272"/>
      <c r="AH245" s="272"/>
      <c r="AI245" s="272"/>
      <c r="AJ245" s="272"/>
      <c r="AK245" s="272"/>
      <c r="AL245" s="272"/>
      <c r="AM245" s="272"/>
      <c r="AN245" s="272"/>
      <c r="AO245" s="272"/>
      <c r="AP245" s="272"/>
      <c r="AQ245" s="272"/>
      <c r="AR245" s="272"/>
      <c r="AS245" s="272"/>
      <c r="AT245" s="272"/>
      <c r="AU245" s="272"/>
      <c r="AV245" s="272"/>
      <c r="AW245" s="272"/>
      <c r="AX245" s="272"/>
      <c r="AY245" s="272"/>
      <c r="AZ245" s="272"/>
      <c r="BA245" s="272"/>
      <c r="BB245" s="272"/>
    </row>
    <row r="246" spans="1:54" s="311" customFormat="1" ht="15">
      <c r="A246" s="348"/>
      <c r="B246" s="348"/>
      <c r="C246" s="348"/>
      <c r="D246" s="348"/>
      <c r="E246" s="348"/>
      <c r="F246" s="348"/>
      <c r="G246" s="348"/>
      <c r="H246" s="348"/>
      <c r="I246" s="348"/>
      <c r="J246" s="348"/>
      <c r="K246" s="348"/>
      <c r="L246" s="348"/>
      <c r="M246" s="348"/>
      <c r="N246" s="348"/>
      <c r="O246" s="348"/>
      <c r="P246" s="348"/>
      <c r="Q246" s="348"/>
      <c r="R246" s="348"/>
      <c r="S246" s="348"/>
      <c r="T246" s="348"/>
      <c r="U246" s="348"/>
      <c r="V246" s="348"/>
      <c r="W246" s="348"/>
      <c r="X246" s="272"/>
      <c r="Y246" s="272"/>
      <c r="Z246" s="272"/>
      <c r="AA246" s="272"/>
      <c r="AB246" s="272"/>
      <c r="AC246" s="272"/>
      <c r="AD246" s="272"/>
      <c r="AE246" s="272"/>
      <c r="AF246" s="272"/>
      <c r="AG246" s="272"/>
      <c r="AH246" s="272"/>
      <c r="AI246" s="272"/>
      <c r="AJ246" s="272"/>
      <c r="AK246" s="272"/>
      <c r="AL246" s="272"/>
      <c r="AM246" s="272"/>
      <c r="AN246" s="272"/>
      <c r="AO246" s="272"/>
      <c r="AP246" s="272"/>
      <c r="AQ246" s="272"/>
      <c r="AR246" s="272"/>
      <c r="AS246" s="272"/>
      <c r="AT246" s="272"/>
      <c r="AU246" s="272"/>
      <c r="AV246" s="272"/>
      <c r="AW246" s="272"/>
      <c r="AX246" s="272"/>
      <c r="AY246" s="272"/>
      <c r="AZ246" s="272"/>
      <c r="BA246" s="272"/>
      <c r="BB246" s="272"/>
    </row>
    <row r="247" spans="1:54" s="311" customFormat="1" ht="15">
      <c r="A247" s="348"/>
      <c r="B247" s="348"/>
      <c r="C247" s="348"/>
      <c r="D247" s="348"/>
      <c r="E247" s="348"/>
      <c r="F247" s="348"/>
      <c r="G247" s="348"/>
      <c r="H247" s="348"/>
      <c r="I247" s="348"/>
      <c r="J247" s="348"/>
      <c r="K247" s="348"/>
      <c r="L247" s="348"/>
      <c r="M247" s="348"/>
      <c r="N247" s="348"/>
      <c r="O247" s="348"/>
      <c r="P247" s="348"/>
      <c r="Q247" s="348"/>
      <c r="R247" s="348"/>
      <c r="S247" s="348"/>
      <c r="T247" s="348"/>
      <c r="U247" s="348"/>
      <c r="V247" s="348"/>
      <c r="W247" s="348"/>
      <c r="X247" s="272"/>
      <c r="Y247" s="272"/>
      <c r="Z247" s="272"/>
      <c r="AA247" s="272"/>
      <c r="AB247" s="272"/>
      <c r="AC247" s="272"/>
      <c r="AD247" s="272"/>
      <c r="AE247" s="272"/>
      <c r="AF247" s="272"/>
      <c r="AG247" s="272"/>
      <c r="AH247" s="272"/>
      <c r="AI247" s="272"/>
      <c r="AJ247" s="272"/>
      <c r="AK247" s="272"/>
      <c r="AL247" s="272"/>
      <c r="AM247" s="272"/>
      <c r="AN247" s="272"/>
      <c r="AO247" s="272"/>
      <c r="AP247" s="272"/>
      <c r="AQ247" s="272"/>
      <c r="AR247" s="272"/>
      <c r="AS247" s="272"/>
      <c r="AT247" s="272"/>
      <c r="AU247" s="272"/>
      <c r="AV247" s="272"/>
      <c r="AW247" s="272"/>
      <c r="AX247" s="272"/>
      <c r="AY247" s="272"/>
      <c r="AZ247" s="272"/>
      <c r="BA247" s="272"/>
      <c r="BB247" s="272"/>
    </row>
    <row r="248" spans="1:54" s="311" customFormat="1" ht="15">
      <c r="A248" s="348"/>
      <c r="B248" s="348"/>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272"/>
      <c r="Y248" s="272"/>
      <c r="Z248" s="272"/>
      <c r="AA248" s="272"/>
      <c r="AB248" s="272"/>
      <c r="AC248" s="272"/>
      <c r="AD248" s="272"/>
      <c r="AE248" s="272"/>
      <c r="AF248" s="272"/>
      <c r="AG248" s="272"/>
      <c r="AH248" s="272"/>
      <c r="AI248" s="272"/>
      <c r="AJ248" s="272"/>
      <c r="AK248" s="272"/>
      <c r="AL248" s="272"/>
      <c r="AM248" s="272"/>
      <c r="AN248" s="272"/>
      <c r="AO248" s="272"/>
      <c r="AP248" s="272"/>
      <c r="AQ248" s="272"/>
      <c r="AR248" s="272"/>
      <c r="AS248" s="272"/>
      <c r="AT248" s="272"/>
      <c r="AU248" s="272"/>
      <c r="AV248" s="272"/>
      <c r="AW248" s="272"/>
      <c r="AX248" s="272"/>
      <c r="AY248" s="272"/>
      <c r="AZ248" s="272"/>
      <c r="BA248" s="272"/>
      <c r="BB248" s="272"/>
    </row>
    <row r="249" spans="1:54" s="311" customFormat="1" ht="15">
      <c r="A249" s="348"/>
      <c r="B249" s="348"/>
      <c r="C249" s="348"/>
      <c r="D249" s="348"/>
      <c r="E249" s="348"/>
      <c r="F249" s="348"/>
      <c r="G249" s="348"/>
      <c r="H249" s="348"/>
      <c r="I249" s="348"/>
      <c r="J249" s="348"/>
      <c r="K249" s="348"/>
      <c r="L249" s="348"/>
      <c r="M249" s="348"/>
      <c r="N249" s="348"/>
      <c r="O249" s="348"/>
      <c r="P249" s="348"/>
      <c r="Q249" s="348"/>
      <c r="R249" s="348"/>
      <c r="S249" s="348"/>
      <c r="T249" s="348"/>
      <c r="U249" s="348"/>
      <c r="V249" s="348"/>
      <c r="W249" s="348"/>
      <c r="X249" s="272"/>
      <c r="Y249" s="272"/>
      <c r="Z249" s="272"/>
      <c r="AA249" s="272"/>
      <c r="AB249" s="272"/>
      <c r="AC249" s="272"/>
      <c r="AD249" s="272"/>
      <c r="AE249" s="272"/>
      <c r="AF249" s="272"/>
      <c r="AG249" s="272"/>
      <c r="AH249" s="272"/>
      <c r="AI249" s="272"/>
      <c r="AJ249" s="272"/>
      <c r="AK249" s="272"/>
      <c r="AL249" s="272"/>
      <c r="AM249" s="272"/>
      <c r="AN249" s="272"/>
      <c r="AO249" s="272"/>
      <c r="AP249" s="272"/>
      <c r="AQ249" s="272"/>
      <c r="AR249" s="272"/>
      <c r="AS249" s="272"/>
      <c r="AT249" s="272"/>
      <c r="AU249" s="272"/>
      <c r="AV249" s="272"/>
      <c r="AW249" s="272"/>
      <c r="AX249" s="272"/>
      <c r="AY249" s="272"/>
      <c r="AZ249" s="272"/>
      <c r="BA249" s="272"/>
      <c r="BB249" s="272"/>
    </row>
    <row r="250" spans="1:54" s="311" customFormat="1" ht="15">
      <c r="A250" s="348"/>
      <c r="B250" s="348"/>
      <c r="C250" s="348"/>
      <c r="D250" s="348"/>
      <c r="E250" s="348"/>
      <c r="F250" s="348"/>
      <c r="G250" s="348"/>
      <c r="H250" s="348"/>
      <c r="I250" s="348"/>
      <c r="J250" s="348"/>
      <c r="K250" s="348"/>
      <c r="L250" s="348"/>
      <c r="M250" s="348"/>
      <c r="N250" s="348"/>
      <c r="O250" s="348"/>
      <c r="P250" s="348"/>
      <c r="Q250" s="348"/>
      <c r="R250" s="348"/>
      <c r="S250" s="348"/>
      <c r="T250" s="348"/>
      <c r="U250" s="348"/>
      <c r="V250" s="348"/>
      <c r="W250" s="348"/>
      <c r="X250" s="272"/>
      <c r="Y250" s="272"/>
      <c r="Z250" s="272"/>
      <c r="AA250" s="272"/>
      <c r="AB250" s="272"/>
      <c r="AC250" s="272"/>
      <c r="AD250" s="272"/>
      <c r="AE250" s="272"/>
      <c r="AF250" s="272"/>
      <c r="AG250" s="272"/>
      <c r="AH250" s="272"/>
      <c r="AI250" s="272"/>
      <c r="AJ250" s="272"/>
      <c r="AK250" s="272"/>
      <c r="AL250" s="272"/>
      <c r="AM250" s="272"/>
      <c r="AN250" s="272"/>
      <c r="AO250" s="272"/>
      <c r="AP250" s="272"/>
      <c r="AQ250" s="272"/>
      <c r="AR250" s="272"/>
      <c r="AS250" s="272"/>
      <c r="AT250" s="272"/>
      <c r="AU250" s="272"/>
      <c r="AV250" s="272"/>
      <c r="AW250" s="272"/>
      <c r="AX250" s="272"/>
      <c r="AY250" s="272"/>
      <c r="AZ250" s="272"/>
      <c r="BA250" s="272"/>
      <c r="BB250" s="272"/>
    </row>
    <row r="251" spans="1:54" s="311" customFormat="1" ht="15">
      <c r="A251" s="348"/>
      <c r="B251" s="348"/>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272"/>
      <c r="Y251" s="272"/>
      <c r="Z251" s="272"/>
      <c r="AA251" s="272"/>
      <c r="AB251" s="272"/>
      <c r="AC251" s="272"/>
      <c r="AD251" s="272"/>
      <c r="AE251" s="272"/>
      <c r="AF251" s="272"/>
      <c r="AG251" s="272"/>
      <c r="AH251" s="272"/>
      <c r="AI251" s="272"/>
      <c r="AJ251" s="272"/>
      <c r="AK251" s="272"/>
      <c r="AL251" s="272"/>
      <c r="AM251" s="272"/>
      <c r="AN251" s="272"/>
      <c r="AO251" s="272"/>
      <c r="AP251" s="272"/>
      <c r="AQ251" s="272"/>
      <c r="AR251" s="272"/>
      <c r="AS251" s="272"/>
      <c r="AT251" s="272"/>
      <c r="AU251" s="272"/>
      <c r="AV251" s="272"/>
      <c r="AW251" s="272"/>
      <c r="AX251" s="272"/>
      <c r="AY251" s="272"/>
      <c r="AZ251" s="272"/>
      <c r="BA251" s="272"/>
      <c r="BB251" s="272"/>
    </row>
    <row r="252" spans="1:54" s="311" customFormat="1" ht="15">
      <c r="A252" s="348"/>
      <c r="B252" s="348"/>
      <c r="C252" s="348"/>
      <c r="D252" s="348"/>
      <c r="E252" s="348"/>
      <c r="F252" s="348"/>
      <c r="G252" s="348"/>
      <c r="H252" s="348"/>
      <c r="I252" s="348"/>
      <c r="J252" s="348"/>
      <c r="K252" s="348"/>
      <c r="L252" s="348"/>
      <c r="M252" s="348"/>
      <c r="N252" s="348"/>
      <c r="O252" s="348"/>
      <c r="P252" s="348"/>
      <c r="Q252" s="348"/>
      <c r="R252" s="348"/>
      <c r="S252" s="348"/>
      <c r="T252" s="348"/>
      <c r="U252" s="348"/>
      <c r="V252" s="348"/>
      <c r="W252" s="348"/>
      <c r="X252" s="272"/>
      <c r="Y252" s="272"/>
      <c r="Z252" s="272"/>
      <c r="AA252" s="272"/>
      <c r="AB252" s="272"/>
      <c r="AC252" s="272"/>
      <c r="AD252" s="272"/>
      <c r="AE252" s="272"/>
      <c r="AF252" s="272"/>
      <c r="AG252" s="272"/>
      <c r="AH252" s="272"/>
      <c r="AI252" s="272"/>
      <c r="AJ252" s="272"/>
      <c r="AK252" s="272"/>
      <c r="AL252" s="272"/>
      <c r="AM252" s="272"/>
      <c r="AN252" s="272"/>
      <c r="AO252" s="272"/>
      <c r="AP252" s="272"/>
      <c r="AQ252" s="272"/>
      <c r="AR252" s="272"/>
      <c r="AS252" s="272"/>
      <c r="AT252" s="272"/>
      <c r="AU252" s="272"/>
      <c r="AV252" s="272"/>
      <c r="AW252" s="272"/>
      <c r="AX252" s="272"/>
      <c r="AY252" s="272"/>
      <c r="AZ252" s="272"/>
      <c r="BA252" s="272"/>
      <c r="BB252" s="272"/>
    </row>
    <row r="253" spans="1:54" s="311" customFormat="1" ht="15">
      <c r="A253" s="348"/>
      <c r="B253" s="348"/>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272"/>
      <c r="Y253" s="272"/>
      <c r="Z253" s="272"/>
      <c r="AA253" s="272"/>
      <c r="AB253" s="272"/>
      <c r="AC253" s="272"/>
      <c r="AD253" s="272"/>
      <c r="AE253" s="272"/>
      <c r="AF253" s="272"/>
      <c r="AG253" s="272"/>
      <c r="AH253" s="272"/>
      <c r="AI253" s="272"/>
      <c r="AJ253" s="272"/>
      <c r="AK253" s="272"/>
      <c r="AL253" s="272"/>
      <c r="AM253" s="272"/>
      <c r="AN253" s="272"/>
      <c r="AO253" s="272"/>
      <c r="AP253" s="272"/>
      <c r="AQ253" s="272"/>
      <c r="AR253" s="272"/>
      <c r="AS253" s="272"/>
      <c r="AT253" s="272"/>
      <c r="AU253" s="272"/>
      <c r="AV253" s="272"/>
      <c r="AW253" s="272"/>
      <c r="AX253" s="272"/>
      <c r="AY253" s="272"/>
      <c r="AZ253" s="272"/>
      <c r="BA253" s="272"/>
      <c r="BB253" s="272"/>
    </row>
    <row r="254" spans="1:54" s="311" customFormat="1" ht="15">
      <c r="A254" s="348"/>
      <c r="B254" s="348"/>
      <c r="C254" s="348"/>
      <c r="D254" s="348"/>
      <c r="E254" s="348"/>
      <c r="F254" s="348"/>
      <c r="G254" s="348"/>
      <c r="H254" s="348"/>
      <c r="I254" s="348"/>
      <c r="J254" s="348"/>
      <c r="K254" s="348"/>
      <c r="L254" s="348"/>
      <c r="M254" s="348"/>
      <c r="N254" s="348"/>
      <c r="O254" s="348"/>
      <c r="P254" s="348"/>
      <c r="Q254" s="348"/>
      <c r="R254" s="348"/>
      <c r="S254" s="348"/>
      <c r="T254" s="348"/>
      <c r="U254" s="348"/>
      <c r="V254" s="348"/>
      <c r="W254" s="348"/>
      <c r="X254" s="272"/>
      <c r="Y254" s="272"/>
      <c r="Z254" s="272"/>
      <c r="AA254" s="272"/>
      <c r="AB254" s="272"/>
      <c r="AC254" s="272"/>
      <c r="AD254" s="272"/>
      <c r="AE254" s="272"/>
      <c r="AF254" s="272"/>
      <c r="AG254" s="272"/>
      <c r="AH254" s="272"/>
      <c r="AI254" s="272"/>
      <c r="AJ254" s="272"/>
      <c r="AK254" s="272"/>
      <c r="AL254" s="272"/>
      <c r="AM254" s="272"/>
      <c r="AN254" s="272"/>
      <c r="AO254" s="272"/>
      <c r="AP254" s="272"/>
      <c r="AQ254" s="272"/>
      <c r="AR254" s="272"/>
      <c r="AS254" s="272"/>
      <c r="AT254" s="272"/>
      <c r="AU254" s="272"/>
      <c r="AV254" s="272"/>
      <c r="AW254" s="272"/>
      <c r="AX254" s="272"/>
      <c r="AY254" s="272"/>
      <c r="AZ254" s="272"/>
      <c r="BA254" s="272"/>
      <c r="BB254" s="272"/>
    </row>
    <row r="255" spans="1:54" s="311" customFormat="1" ht="15">
      <c r="A255" s="348"/>
      <c r="B255" s="348"/>
      <c r="C255" s="348"/>
      <c r="D255" s="348"/>
      <c r="E255" s="348"/>
      <c r="F255" s="348"/>
      <c r="G255" s="348"/>
      <c r="H255" s="348"/>
      <c r="I255" s="348"/>
      <c r="J255" s="348"/>
      <c r="K255" s="348"/>
      <c r="L255" s="348"/>
      <c r="M255" s="348"/>
      <c r="N255" s="348"/>
      <c r="O255" s="348"/>
      <c r="P255" s="348"/>
      <c r="Q255" s="348"/>
      <c r="R255" s="348"/>
      <c r="S255" s="348"/>
      <c r="T255" s="348"/>
      <c r="U255" s="348"/>
      <c r="V255" s="348"/>
      <c r="W255" s="348"/>
      <c r="X255" s="272"/>
      <c r="Y255" s="272"/>
      <c r="Z255" s="272"/>
      <c r="AA255" s="272"/>
      <c r="AB255" s="272"/>
      <c r="AC255" s="272"/>
      <c r="AD255" s="272"/>
      <c r="AE255" s="272"/>
      <c r="AF255" s="272"/>
      <c r="AG255" s="272"/>
      <c r="AH255" s="272"/>
      <c r="AI255" s="272"/>
      <c r="AJ255" s="272"/>
      <c r="AK255" s="272"/>
      <c r="AL255" s="272"/>
      <c r="AM255" s="272"/>
      <c r="AN255" s="272"/>
      <c r="AO255" s="272"/>
      <c r="AP255" s="272"/>
      <c r="AQ255" s="272"/>
      <c r="AR255" s="272"/>
      <c r="AS255" s="272"/>
      <c r="AT255" s="272"/>
      <c r="AU255" s="272"/>
      <c r="AV255" s="272"/>
      <c r="AW255" s="272"/>
      <c r="AX255" s="272"/>
      <c r="AY255" s="272"/>
      <c r="AZ255" s="272"/>
      <c r="BA255" s="272"/>
      <c r="BB255" s="272"/>
    </row>
    <row r="256" spans="1:54" s="311" customFormat="1" ht="15">
      <c r="A256" s="348"/>
      <c r="B256" s="348"/>
      <c r="C256" s="348"/>
      <c r="D256" s="348"/>
      <c r="E256" s="348"/>
      <c r="F256" s="348"/>
      <c r="G256" s="348"/>
      <c r="H256" s="348"/>
      <c r="I256" s="348"/>
      <c r="J256" s="348"/>
      <c r="K256" s="348"/>
      <c r="L256" s="348"/>
      <c r="M256" s="348"/>
      <c r="N256" s="348"/>
      <c r="O256" s="348"/>
      <c r="P256" s="348"/>
      <c r="Q256" s="348"/>
      <c r="R256" s="348"/>
      <c r="S256" s="348"/>
      <c r="T256" s="348"/>
      <c r="U256" s="348"/>
      <c r="V256" s="348"/>
      <c r="W256" s="348"/>
      <c r="X256" s="272"/>
      <c r="Y256" s="272"/>
      <c r="Z256" s="272"/>
      <c r="AA256" s="272"/>
      <c r="AB256" s="272"/>
      <c r="AC256" s="272"/>
      <c r="AD256" s="272"/>
      <c r="AE256" s="272"/>
      <c r="AF256" s="272"/>
      <c r="AG256" s="272"/>
      <c r="AH256" s="272"/>
      <c r="AI256" s="272"/>
      <c r="AJ256" s="272"/>
      <c r="AK256" s="272"/>
      <c r="AL256" s="272"/>
      <c r="AM256" s="272"/>
      <c r="AN256" s="272"/>
      <c r="AO256" s="272"/>
      <c r="AP256" s="272"/>
      <c r="AQ256" s="272"/>
      <c r="AR256" s="272"/>
      <c r="AS256" s="272"/>
      <c r="AT256" s="272"/>
      <c r="AU256" s="272"/>
      <c r="AV256" s="272"/>
      <c r="AW256" s="272"/>
      <c r="AX256" s="272"/>
      <c r="AY256" s="272"/>
      <c r="AZ256" s="272"/>
      <c r="BA256" s="272"/>
      <c r="BB256" s="272"/>
    </row>
    <row r="257" spans="1:54" s="311" customFormat="1" ht="15">
      <c r="A257" s="348"/>
      <c r="B257" s="348"/>
      <c r="C257" s="348"/>
      <c r="D257" s="348"/>
      <c r="E257" s="348"/>
      <c r="F257" s="348"/>
      <c r="G257" s="348"/>
      <c r="H257" s="348"/>
      <c r="I257" s="348"/>
      <c r="J257" s="348"/>
      <c r="K257" s="348"/>
      <c r="L257" s="348"/>
      <c r="M257" s="348"/>
      <c r="N257" s="348"/>
      <c r="O257" s="348"/>
      <c r="P257" s="348"/>
      <c r="Q257" s="348"/>
      <c r="R257" s="348"/>
      <c r="S257" s="348"/>
      <c r="T257" s="348"/>
      <c r="U257" s="348"/>
      <c r="V257" s="348"/>
      <c r="W257" s="348"/>
      <c r="X257" s="272"/>
      <c r="Y257" s="272"/>
      <c r="Z257" s="272"/>
      <c r="AA257" s="272"/>
      <c r="AB257" s="272"/>
      <c r="AC257" s="272"/>
      <c r="AD257" s="272"/>
      <c r="AE257" s="272"/>
      <c r="AF257" s="272"/>
      <c r="AG257" s="272"/>
      <c r="AH257" s="272"/>
      <c r="AI257" s="272"/>
      <c r="AJ257" s="272"/>
      <c r="AK257" s="272"/>
      <c r="AL257" s="272"/>
      <c r="AM257" s="272"/>
      <c r="AN257" s="272"/>
      <c r="AO257" s="272"/>
      <c r="AP257" s="272"/>
      <c r="AQ257" s="272"/>
      <c r="AR257" s="272"/>
      <c r="AS257" s="272"/>
      <c r="AT257" s="272"/>
      <c r="AU257" s="272"/>
      <c r="AV257" s="272"/>
      <c r="AW257" s="272"/>
      <c r="AX257" s="272"/>
      <c r="AY257" s="272"/>
      <c r="AZ257" s="272"/>
      <c r="BA257" s="272"/>
      <c r="BB257" s="272"/>
    </row>
    <row r="258" spans="1:54" s="311" customFormat="1" ht="15">
      <c r="A258" s="348"/>
      <c r="B258" s="348"/>
      <c r="C258" s="348"/>
      <c r="D258" s="348"/>
      <c r="E258" s="348"/>
      <c r="F258" s="348"/>
      <c r="G258" s="348"/>
      <c r="H258" s="348"/>
      <c r="I258" s="348"/>
      <c r="J258" s="348"/>
      <c r="K258" s="348"/>
      <c r="L258" s="348"/>
      <c r="M258" s="348"/>
      <c r="N258" s="348"/>
      <c r="O258" s="348"/>
      <c r="P258" s="348"/>
      <c r="Q258" s="348"/>
      <c r="R258" s="348"/>
      <c r="S258" s="348"/>
      <c r="T258" s="348"/>
      <c r="U258" s="348"/>
      <c r="V258" s="348"/>
      <c r="W258" s="348"/>
      <c r="X258" s="272"/>
      <c r="Y258" s="272"/>
      <c r="Z258" s="272"/>
      <c r="AA258" s="272"/>
      <c r="AB258" s="272"/>
      <c r="AC258" s="272"/>
      <c r="AD258" s="272"/>
      <c r="AE258" s="272"/>
      <c r="AF258" s="272"/>
      <c r="AG258" s="272"/>
      <c r="AH258" s="272"/>
      <c r="AI258" s="272"/>
      <c r="AJ258" s="272"/>
      <c r="AK258" s="272"/>
      <c r="AL258" s="272"/>
      <c r="AM258" s="272"/>
      <c r="AN258" s="272"/>
      <c r="AO258" s="272"/>
      <c r="AP258" s="272"/>
      <c r="AQ258" s="272"/>
      <c r="AR258" s="272"/>
      <c r="AS258" s="272"/>
      <c r="AT258" s="272"/>
      <c r="AU258" s="272"/>
      <c r="AV258" s="272"/>
      <c r="AW258" s="272"/>
      <c r="AX258" s="272"/>
      <c r="AY258" s="272"/>
      <c r="AZ258" s="272"/>
      <c r="BA258" s="272"/>
      <c r="BB258" s="272"/>
    </row>
    <row r="259" spans="1:54" s="311" customFormat="1" ht="15">
      <c r="A259" s="348"/>
      <c r="B259" s="348"/>
      <c r="C259" s="348"/>
      <c r="D259" s="348"/>
      <c r="E259" s="348"/>
      <c r="F259" s="348"/>
      <c r="G259" s="348"/>
      <c r="H259" s="348"/>
      <c r="I259" s="348"/>
      <c r="J259" s="348"/>
      <c r="K259" s="348"/>
      <c r="L259" s="348"/>
      <c r="M259" s="348"/>
      <c r="N259" s="348"/>
      <c r="O259" s="348"/>
      <c r="P259" s="348"/>
      <c r="Q259" s="348"/>
      <c r="R259" s="348"/>
      <c r="S259" s="348"/>
      <c r="T259" s="348"/>
      <c r="U259" s="348"/>
      <c r="V259" s="348"/>
      <c r="W259" s="348"/>
      <c r="X259" s="272"/>
      <c r="Y259" s="272"/>
      <c r="Z259" s="272"/>
      <c r="AA259" s="272"/>
      <c r="AB259" s="272"/>
      <c r="AC259" s="272"/>
      <c r="AD259" s="272"/>
      <c r="AE259" s="272"/>
      <c r="AF259" s="272"/>
      <c r="AG259" s="272"/>
      <c r="AH259" s="272"/>
      <c r="AI259" s="272"/>
      <c r="AJ259" s="272"/>
      <c r="AK259" s="272"/>
      <c r="AL259" s="272"/>
      <c r="AM259" s="272"/>
      <c r="AN259" s="272"/>
      <c r="AO259" s="272"/>
      <c r="AP259" s="272"/>
      <c r="AQ259" s="272"/>
      <c r="AR259" s="272"/>
      <c r="AS259" s="272"/>
      <c r="AT259" s="272"/>
      <c r="AU259" s="272"/>
      <c r="AV259" s="272"/>
      <c r="AW259" s="272"/>
      <c r="AX259" s="272"/>
      <c r="AY259" s="272"/>
      <c r="AZ259" s="272"/>
      <c r="BA259" s="272"/>
      <c r="BB259" s="272"/>
    </row>
    <row r="260" spans="1:54" s="311" customFormat="1" ht="15">
      <c r="A260" s="348"/>
      <c r="B260" s="348"/>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272"/>
      <c r="Y260" s="272"/>
      <c r="Z260" s="272"/>
      <c r="AA260" s="272"/>
      <c r="AB260" s="272"/>
      <c r="AC260" s="272"/>
      <c r="AD260" s="272"/>
      <c r="AE260" s="272"/>
      <c r="AF260" s="272"/>
      <c r="AG260" s="272"/>
      <c r="AH260" s="272"/>
      <c r="AI260" s="272"/>
      <c r="AJ260" s="272"/>
      <c r="AK260" s="272"/>
      <c r="AL260" s="272"/>
      <c r="AM260" s="272"/>
      <c r="AN260" s="272"/>
      <c r="AO260" s="272"/>
      <c r="AP260" s="272"/>
      <c r="AQ260" s="272"/>
      <c r="AR260" s="272"/>
      <c r="AS260" s="272"/>
      <c r="AT260" s="272"/>
      <c r="AU260" s="272"/>
      <c r="AV260" s="272"/>
      <c r="AW260" s="272"/>
      <c r="AX260" s="272"/>
      <c r="AY260" s="272"/>
      <c r="AZ260" s="272"/>
      <c r="BA260" s="272"/>
      <c r="BB260" s="272"/>
    </row>
    <row r="261" spans="1:54" s="311" customFormat="1" ht="15">
      <c r="A261" s="348"/>
      <c r="B261" s="348"/>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272"/>
      <c r="Y261" s="272"/>
      <c r="Z261" s="272"/>
      <c r="AA261" s="272"/>
      <c r="AB261" s="272"/>
      <c r="AC261" s="272"/>
      <c r="AD261" s="272"/>
      <c r="AE261" s="272"/>
      <c r="AF261" s="272"/>
      <c r="AG261" s="272"/>
      <c r="AH261" s="272"/>
      <c r="AI261" s="272"/>
      <c r="AJ261" s="272"/>
      <c r="AK261" s="272"/>
      <c r="AL261" s="272"/>
      <c r="AM261" s="272"/>
      <c r="AN261" s="272"/>
      <c r="AO261" s="272"/>
      <c r="AP261" s="272"/>
      <c r="AQ261" s="272"/>
      <c r="AR261" s="272"/>
      <c r="AS261" s="272"/>
      <c r="AT261" s="272"/>
      <c r="AU261" s="272"/>
      <c r="AV261" s="272"/>
      <c r="AW261" s="272"/>
      <c r="AX261" s="272"/>
      <c r="AY261" s="272"/>
      <c r="AZ261" s="272"/>
      <c r="BA261" s="272"/>
      <c r="BB261" s="272"/>
    </row>
    <row r="262" spans="1:54" s="311" customFormat="1" ht="15">
      <c r="A262" s="348"/>
      <c r="B262" s="348"/>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272"/>
      <c r="Y262" s="272"/>
      <c r="Z262" s="272"/>
      <c r="AA262" s="272"/>
      <c r="AB262" s="272"/>
      <c r="AC262" s="272"/>
      <c r="AD262" s="272"/>
      <c r="AE262" s="272"/>
      <c r="AF262" s="272"/>
      <c r="AG262" s="272"/>
      <c r="AH262" s="272"/>
      <c r="AI262" s="272"/>
      <c r="AJ262" s="272"/>
      <c r="AK262" s="272"/>
      <c r="AL262" s="272"/>
      <c r="AM262" s="272"/>
      <c r="AN262" s="272"/>
      <c r="AO262" s="272"/>
      <c r="AP262" s="272"/>
      <c r="AQ262" s="272"/>
      <c r="AR262" s="272"/>
      <c r="AS262" s="272"/>
      <c r="AT262" s="272"/>
      <c r="AU262" s="272"/>
      <c r="AV262" s="272"/>
      <c r="AW262" s="272"/>
      <c r="AX262" s="272"/>
      <c r="AY262" s="272"/>
      <c r="AZ262" s="272"/>
      <c r="BA262" s="272"/>
      <c r="BB262" s="272"/>
    </row>
    <row r="263" spans="1:54" ht="15.75" customHeight="1">
      <c r="A263" s="348"/>
      <c r="B263" s="348"/>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272"/>
      <c r="Y263" s="272"/>
      <c r="Z263" s="272"/>
      <c r="AA263" s="272"/>
      <c r="AB263" s="272"/>
      <c r="AC263" s="272"/>
      <c r="AD263" s="272"/>
      <c r="AE263" s="272"/>
      <c r="AF263" s="272"/>
      <c r="AG263" s="272"/>
      <c r="AH263" s="272"/>
      <c r="AI263" s="272"/>
      <c r="AJ263" s="272"/>
      <c r="AK263" s="272"/>
      <c r="AL263" s="272"/>
      <c r="AM263" s="272"/>
      <c r="AN263" s="272"/>
      <c r="AO263" s="272"/>
      <c r="AP263" s="272"/>
      <c r="AQ263" s="272"/>
      <c r="AR263" s="272"/>
      <c r="AS263" s="272"/>
      <c r="AT263" s="272"/>
      <c r="AU263" s="272"/>
      <c r="AV263" s="272"/>
      <c r="AW263" s="272"/>
      <c r="AX263" s="272"/>
      <c r="AY263" s="272"/>
      <c r="AZ263" s="272"/>
      <c r="BA263" s="272"/>
      <c r="BB263" s="272"/>
    </row>
    <row r="264" spans="1:54" ht="15.75" customHeight="1">
      <c r="A264" s="348"/>
      <c r="B264" s="348"/>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272"/>
      <c r="Y264" s="272"/>
      <c r="Z264" s="272"/>
      <c r="AA264" s="272"/>
      <c r="AB264" s="272"/>
      <c r="AC264" s="272"/>
      <c r="AD264" s="272"/>
      <c r="AE264" s="272"/>
      <c r="AF264" s="272"/>
      <c r="AG264" s="272"/>
      <c r="AH264" s="272"/>
      <c r="AI264" s="272"/>
      <c r="AJ264" s="272"/>
      <c r="AK264" s="272"/>
      <c r="AL264" s="272"/>
      <c r="AM264" s="272"/>
      <c r="AN264" s="272"/>
      <c r="AO264" s="272"/>
      <c r="AP264" s="272"/>
      <c r="AQ264" s="272"/>
      <c r="AR264" s="272"/>
      <c r="AS264" s="272"/>
      <c r="AT264" s="272"/>
      <c r="AU264" s="272"/>
      <c r="AV264" s="272"/>
      <c r="AW264" s="272"/>
      <c r="AX264" s="272"/>
      <c r="AY264" s="272"/>
      <c r="AZ264" s="272"/>
      <c r="BA264" s="272"/>
      <c r="BB264" s="272"/>
    </row>
    <row r="265" spans="1:54" ht="15.75" customHeight="1">
      <c r="A265" s="348"/>
      <c r="B265" s="348"/>
      <c r="C265" s="348"/>
      <c r="D265" s="348"/>
      <c r="E265" s="348"/>
      <c r="F265" s="348"/>
      <c r="G265" s="348"/>
      <c r="H265" s="348"/>
      <c r="I265" s="348"/>
      <c r="J265" s="348"/>
      <c r="K265" s="348"/>
      <c r="L265" s="348"/>
      <c r="M265" s="348"/>
      <c r="N265" s="348"/>
      <c r="O265" s="348"/>
      <c r="P265" s="348"/>
      <c r="Q265" s="348"/>
      <c r="R265" s="348"/>
      <c r="S265" s="348"/>
      <c r="T265" s="348"/>
      <c r="U265" s="348"/>
      <c r="V265" s="348"/>
      <c r="W265" s="348"/>
      <c r="X265" s="272"/>
      <c r="Y265" s="272"/>
      <c r="Z265" s="272"/>
      <c r="AA265" s="272"/>
      <c r="AB265" s="272"/>
      <c r="AC265" s="272"/>
      <c r="AD265" s="272"/>
      <c r="AE265" s="272"/>
      <c r="AF265" s="272"/>
      <c r="AG265" s="272"/>
      <c r="AH265" s="272"/>
      <c r="AI265" s="272"/>
      <c r="AJ265" s="272"/>
      <c r="AK265" s="272"/>
      <c r="AL265" s="272"/>
      <c r="AM265" s="272"/>
      <c r="AN265" s="272"/>
      <c r="AO265" s="272"/>
      <c r="AP265" s="272"/>
      <c r="AQ265" s="272"/>
      <c r="AR265" s="272"/>
      <c r="AS265" s="272"/>
      <c r="AT265" s="272"/>
      <c r="AU265" s="272"/>
      <c r="AV265" s="272"/>
      <c r="AW265" s="272"/>
      <c r="AX265" s="272"/>
      <c r="AY265" s="272"/>
      <c r="AZ265" s="272"/>
      <c r="BA265" s="272"/>
      <c r="BB265" s="272"/>
    </row>
    <row r="266" spans="1:54" ht="15.75" customHeight="1">
      <c r="A266" s="348"/>
      <c r="B266" s="348"/>
      <c r="C266" s="348"/>
      <c r="D266" s="348"/>
      <c r="E266" s="348"/>
      <c r="F266" s="348"/>
      <c r="G266" s="348"/>
      <c r="H266" s="348"/>
      <c r="I266" s="348"/>
      <c r="J266" s="348"/>
      <c r="K266" s="348"/>
      <c r="L266" s="348"/>
      <c r="M266" s="348"/>
      <c r="N266" s="348"/>
      <c r="O266" s="348"/>
      <c r="P266" s="348"/>
      <c r="Q266" s="348"/>
      <c r="R266" s="348"/>
      <c r="S266" s="348"/>
      <c r="T266" s="348"/>
      <c r="U266" s="348"/>
      <c r="V266" s="348"/>
      <c r="W266" s="348"/>
      <c r="X266" s="272"/>
      <c r="Y266" s="272"/>
      <c r="Z266" s="272"/>
      <c r="AA266" s="272"/>
      <c r="AB266" s="272"/>
      <c r="AC266" s="272"/>
      <c r="AD266" s="272"/>
      <c r="AE266" s="272"/>
      <c r="AF266" s="272"/>
      <c r="AG266" s="272"/>
      <c r="AH266" s="272"/>
      <c r="AI266" s="272"/>
      <c r="AJ266" s="272"/>
      <c r="AK266" s="272"/>
      <c r="AL266" s="272"/>
      <c r="AM266" s="272"/>
      <c r="AN266" s="272"/>
      <c r="AO266" s="272"/>
      <c r="AP266" s="272"/>
      <c r="AQ266" s="272"/>
      <c r="AR266" s="272"/>
      <c r="AS266" s="272"/>
      <c r="AT266" s="272"/>
      <c r="AU266" s="272"/>
      <c r="AV266" s="272"/>
      <c r="AW266" s="272"/>
      <c r="AX266" s="272"/>
      <c r="AY266" s="272"/>
      <c r="AZ266" s="272"/>
      <c r="BA266" s="272"/>
      <c r="BB266" s="272"/>
    </row>
    <row r="267" spans="1:54" ht="15.75" customHeight="1">
      <c r="A267" s="348"/>
      <c r="B267" s="348"/>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272"/>
      <c r="Y267" s="272"/>
      <c r="Z267" s="272"/>
      <c r="AA267" s="272"/>
      <c r="AB267" s="272"/>
      <c r="AC267" s="272"/>
      <c r="AD267" s="272"/>
      <c r="AE267" s="272"/>
      <c r="AF267" s="272"/>
      <c r="AG267" s="272"/>
      <c r="AH267" s="272"/>
      <c r="AI267" s="272"/>
      <c r="AJ267" s="272"/>
      <c r="AK267" s="272"/>
      <c r="AL267" s="272"/>
      <c r="AM267" s="272"/>
      <c r="AN267" s="272"/>
      <c r="AO267" s="272"/>
      <c r="AP267" s="272"/>
      <c r="AQ267" s="272"/>
      <c r="AR267" s="272"/>
      <c r="AS267" s="272"/>
      <c r="AT267" s="272"/>
      <c r="AU267" s="272"/>
      <c r="AV267" s="272"/>
      <c r="AW267" s="272"/>
      <c r="AX267" s="272"/>
      <c r="AY267" s="272"/>
      <c r="AZ267" s="272"/>
      <c r="BA267" s="272"/>
      <c r="BB267" s="272"/>
    </row>
    <row r="268" spans="1:54" ht="15.75" customHeight="1">
      <c r="A268" s="348"/>
      <c r="B268" s="348"/>
      <c r="C268" s="348"/>
      <c r="D268" s="348"/>
      <c r="E268" s="348"/>
      <c r="F268" s="348"/>
      <c r="G268" s="348"/>
      <c r="H268" s="348"/>
      <c r="I268" s="348"/>
      <c r="J268" s="348"/>
      <c r="K268" s="348"/>
      <c r="L268" s="348"/>
      <c r="M268" s="348"/>
      <c r="N268" s="348"/>
      <c r="O268" s="348"/>
      <c r="P268" s="348"/>
      <c r="Q268" s="348"/>
      <c r="R268" s="348"/>
      <c r="S268" s="348"/>
      <c r="T268" s="348"/>
      <c r="U268" s="348"/>
      <c r="V268" s="348"/>
      <c r="W268" s="348"/>
      <c r="X268" s="272"/>
      <c r="Y268" s="272"/>
      <c r="Z268" s="272"/>
      <c r="AA268" s="272"/>
      <c r="AB268" s="272"/>
      <c r="AC268" s="272"/>
      <c r="AD268" s="272"/>
      <c r="AE268" s="272"/>
      <c r="AF268" s="272"/>
      <c r="AG268" s="272"/>
      <c r="AH268" s="272"/>
      <c r="AI268" s="272"/>
      <c r="AJ268" s="272"/>
      <c r="AK268" s="272"/>
      <c r="AL268" s="272"/>
      <c r="AM268" s="272"/>
      <c r="AN268" s="272"/>
      <c r="AO268" s="272"/>
      <c r="AP268" s="272"/>
      <c r="AQ268" s="272"/>
      <c r="AR268" s="272"/>
      <c r="AS268" s="272"/>
      <c r="AT268" s="272"/>
      <c r="AU268" s="272"/>
      <c r="AV268" s="272"/>
      <c r="AW268" s="272"/>
      <c r="AX268" s="272"/>
      <c r="AY268" s="272"/>
      <c r="AZ268" s="272"/>
      <c r="BA268" s="272"/>
      <c r="BB268" s="272"/>
    </row>
    <row r="269" spans="1:54" ht="15.75" customHeight="1">
      <c r="A269" s="348"/>
      <c r="B269" s="348"/>
      <c r="C269" s="348"/>
      <c r="D269" s="348"/>
      <c r="E269" s="348"/>
      <c r="F269" s="348"/>
      <c r="G269" s="348"/>
      <c r="H269" s="348"/>
      <c r="I269" s="348"/>
      <c r="J269" s="348"/>
      <c r="K269" s="348"/>
      <c r="L269" s="348"/>
      <c r="M269" s="348"/>
      <c r="N269" s="348"/>
      <c r="O269" s="348"/>
      <c r="P269" s="348"/>
      <c r="Q269" s="348"/>
      <c r="R269" s="348"/>
      <c r="S269" s="348"/>
      <c r="T269" s="348"/>
      <c r="U269" s="348"/>
      <c r="V269" s="348"/>
      <c r="W269" s="348"/>
      <c r="X269" s="272"/>
      <c r="Y269" s="272"/>
      <c r="Z269" s="272"/>
      <c r="AA269" s="272"/>
      <c r="AB269" s="272"/>
      <c r="AC269" s="272"/>
      <c r="AD269" s="272"/>
      <c r="AE269" s="272"/>
      <c r="AF269" s="272"/>
      <c r="AG269" s="272"/>
      <c r="AH269" s="272"/>
      <c r="AI269" s="272"/>
      <c r="AJ269" s="272"/>
      <c r="AK269" s="272"/>
      <c r="AL269" s="272"/>
      <c r="AM269" s="272"/>
      <c r="AN269" s="272"/>
      <c r="AO269" s="272"/>
      <c r="AP269" s="272"/>
      <c r="AQ269" s="272"/>
      <c r="AR269" s="272"/>
      <c r="AS269" s="272"/>
      <c r="AT269" s="272"/>
      <c r="AU269" s="272"/>
      <c r="AV269" s="272"/>
      <c r="AW269" s="272"/>
      <c r="AX269" s="272"/>
      <c r="AY269" s="272"/>
      <c r="AZ269" s="272"/>
      <c r="BA269" s="272"/>
      <c r="BB269" s="272"/>
    </row>
    <row r="270" spans="1:54" ht="15.75" customHeight="1">
      <c r="A270" s="348"/>
      <c r="B270" s="348"/>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272"/>
      <c r="Y270" s="272"/>
      <c r="Z270" s="272"/>
      <c r="AA270" s="272"/>
      <c r="AB270" s="272"/>
      <c r="AC270" s="272"/>
      <c r="AD270" s="272"/>
      <c r="AE270" s="272"/>
      <c r="AF270" s="272"/>
      <c r="AG270" s="272"/>
      <c r="AH270" s="272"/>
      <c r="AI270" s="272"/>
      <c r="AJ270" s="272"/>
      <c r="AK270" s="272"/>
      <c r="AL270" s="272"/>
      <c r="AM270" s="272"/>
      <c r="AN270" s="272"/>
      <c r="AO270" s="272"/>
      <c r="AP270" s="272"/>
      <c r="AQ270" s="272"/>
      <c r="AR270" s="272"/>
      <c r="AS270" s="272"/>
      <c r="AT270" s="272"/>
      <c r="AU270" s="272"/>
      <c r="AV270" s="272"/>
      <c r="AW270" s="272"/>
      <c r="AX270" s="272"/>
      <c r="AY270" s="272"/>
      <c r="AZ270" s="272"/>
      <c r="BA270" s="272"/>
      <c r="BB270" s="272"/>
    </row>
    <row r="271" spans="1:54" ht="15.75" customHeight="1">
      <c r="A271" s="348"/>
      <c r="B271" s="348"/>
      <c r="C271" s="348"/>
      <c r="D271" s="348"/>
      <c r="E271" s="348"/>
      <c r="F271" s="348"/>
      <c r="G271" s="348"/>
      <c r="H271" s="348"/>
      <c r="I271" s="348"/>
      <c r="J271" s="348"/>
      <c r="K271" s="348"/>
      <c r="L271" s="348"/>
      <c r="M271" s="348"/>
      <c r="N271" s="348"/>
      <c r="O271" s="348"/>
      <c r="P271" s="348"/>
      <c r="Q271" s="348"/>
      <c r="R271" s="348"/>
      <c r="S271" s="348"/>
      <c r="T271" s="348"/>
      <c r="U271" s="348"/>
      <c r="V271" s="348"/>
      <c r="W271" s="348"/>
      <c r="X271" s="272"/>
      <c r="Y271" s="272"/>
      <c r="Z271" s="272"/>
      <c r="AA271" s="272"/>
      <c r="AB271" s="272"/>
      <c r="AC271" s="272"/>
      <c r="AD271" s="272"/>
      <c r="AE271" s="272"/>
      <c r="AF271" s="272"/>
      <c r="AG271" s="272"/>
      <c r="AH271" s="272"/>
      <c r="AI271" s="272"/>
      <c r="AJ271" s="272"/>
      <c r="AK271" s="272"/>
      <c r="AL271" s="272"/>
      <c r="AM271" s="272"/>
      <c r="AN271" s="272"/>
      <c r="AO271" s="272"/>
      <c r="AP271" s="272"/>
      <c r="AQ271" s="272"/>
      <c r="AR271" s="272"/>
      <c r="AS271" s="272"/>
      <c r="AT271" s="272"/>
      <c r="AU271" s="272"/>
      <c r="AV271" s="272"/>
      <c r="AW271" s="272"/>
      <c r="AX271" s="272"/>
      <c r="AY271" s="272"/>
      <c r="AZ271" s="272"/>
      <c r="BA271" s="272"/>
      <c r="BB271" s="272"/>
    </row>
    <row r="272" spans="1:54" ht="15.75" customHeight="1">
      <c r="A272" s="348"/>
      <c r="B272" s="348"/>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272"/>
      <c r="Y272" s="272"/>
      <c r="Z272" s="272"/>
      <c r="AA272" s="272"/>
      <c r="AB272" s="272"/>
      <c r="AC272" s="272"/>
      <c r="AD272" s="272"/>
      <c r="AE272" s="272"/>
      <c r="AF272" s="272"/>
      <c r="AG272" s="272"/>
      <c r="AH272" s="272"/>
      <c r="AI272" s="272"/>
      <c r="AJ272" s="272"/>
      <c r="AK272" s="272"/>
      <c r="AL272" s="272"/>
      <c r="AM272" s="272"/>
      <c r="AN272" s="272"/>
      <c r="AO272" s="272"/>
      <c r="AP272" s="272"/>
      <c r="AQ272" s="272"/>
      <c r="AR272" s="272"/>
      <c r="AS272" s="272"/>
      <c r="AT272" s="272"/>
      <c r="AU272" s="272"/>
      <c r="AV272" s="272"/>
      <c r="AW272" s="272"/>
      <c r="AX272" s="272"/>
      <c r="AY272" s="272"/>
      <c r="AZ272" s="272"/>
      <c r="BA272" s="272"/>
      <c r="BB272" s="272"/>
    </row>
    <row r="273" spans="1:54" ht="15.75" customHeight="1">
      <c r="A273" s="348"/>
      <c r="B273" s="348"/>
      <c r="C273" s="348"/>
      <c r="D273" s="348"/>
      <c r="E273" s="348"/>
      <c r="F273" s="348"/>
      <c r="G273" s="348"/>
      <c r="H273" s="348"/>
      <c r="I273" s="348"/>
      <c r="J273" s="348"/>
      <c r="K273" s="348"/>
      <c r="L273" s="348"/>
      <c r="M273" s="348"/>
      <c r="N273" s="348"/>
      <c r="O273" s="348"/>
      <c r="P273" s="348"/>
      <c r="Q273" s="348"/>
      <c r="R273" s="348"/>
      <c r="S273" s="348"/>
      <c r="T273" s="348"/>
      <c r="U273" s="348"/>
      <c r="V273" s="348"/>
      <c r="W273" s="348"/>
      <c r="X273" s="272"/>
      <c r="Y273" s="272"/>
      <c r="Z273" s="272"/>
      <c r="AA273" s="272"/>
      <c r="AB273" s="272"/>
      <c r="AC273" s="272"/>
      <c r="AD273" s="272"/>
      <c r="AE273" s="272"/>
      <c r="AF273" s="272"/>
      <c r="AG273" s="272"/>
      <c r="AH273" s="272"/>
      <c r="AI273" s="272"/>
      <c r="AJ273" s="272"/>
      <c r="AK273" s="272"/>
      <c r="AL273" s="272"/>
      <c r="AM273" s="272"/>
      <c r="AN273" s="272"/>
      <c r="AO273" s="272"/>
      <c r="AP273" s="272"/>
      <c r="AQ273" s="272"/>
      <c r="AR273" s="272"/>
      <c r="AS273" s="272"/>
      <c r="AT273" s="272"/>
      <c r="AU273" s="272"/>
      <c r="AV273" s="272"/>
      <c r="AW273" s="272"/>
      <c r="AX273" s="272"/>
      <c r="AY273" s="272"/>
      <c r="AZ273" s="272"/>
      <c r="BA273" s="272"/>
      <c r="BB273" s="272"/>
    </row>
    <row r="274" spans="1:54" ht="15.75" customHeight="1">
      <c r="A274" s="348"/>
      <c r="B274" s="348"/>
      <c r="C274" s="348"/>
      <c r="D274" s="348"/>
      <c r="E274" s="348"/>
      <c r="F274" s="348"/>
      <c r="G274" s="348"/>
      <c r="H274" s="348"/>
      <c r="I274" s="348"/>
      <c r="J274" s="348"/>
      <c r="K274" s="348"/>
      <c r="L274" s="348"/>
      <c r="M274" s="348"/>
      <c r="N274" s="348"/>
      <c r="O274" s="348"/>
      <c r="P274" s="348"/>
      <c r="Q274" s="348"/>
      <c r="R274" s="348"/>
      <c r="S274" s="348"/>
      <c r="T274" s="348"/>
      <c r="U274" s="348"/>
      <c r="V274" s="348"/>
      <c r="W274" s="348"/>
      <c r="X274" s="272"/>
      <c r="Y274" s="272"/>
      <c r="Z274" s="272"/>
      <c r="AA274" s="272"/>
      <c r="AB274" s="272"/>
      <c r="AC274" s="272"/>
      <c r="AD274" s="272"/>
      <c r="AE274" s="272"/>
      <c r="AF274" s="272"/>
      <c r="AG274" s="272"/>
      <c r="AH274" s="272"/>
      <c r="AI274" s="272"/>
      <c r="AJ274" s="272"/>
      <c r="AK274" s="272"/>
      <c r="AL274" s="272"/>
      <c r="AM274" s="272"/>
      <c r="AN274" s="272"/>
      <c r="AO274" s="272"/>
      <c r="AP274" s="272"/>
      <c r="AQ274" s="272"/>
      <c r="AR274" s="272"/>
      <c r="AS274" s="272"/>
      <c r="AT274" s="272"/>
      <c r="AU274" s="272"/>
      <c r="AV274" s="272"/>
      <c r="AW274" s="272"/>
      <c r="AX274" s="272"/>
      <c r="AY274" s="272"/>
      <c r="AZ274" s="272"/>
      <c r="BA274" s="272"/>
      <c r="BB274" s="272"/>
    </row>
    <row r="275" spans="1:54" ht="15.75" customHeight="1">
      <c r="A275" s="348"/>
      <c r="B275" s="348"/>
      <c r="C275" s="348"/>
      <c r="D275" s="348"/>
      <c r="E275" s="348"/>
      <c r="F275" s="348"/>
      <c r="G275" s="348"/>
      <c r="H275" s="348"/>
      <c r="I275" s="348"/>
      <c r="J275" s="348"/>
      <c r="K275" s="348"/>
      <c r="L275" s="348"/>
      <c r="M275" s="348"/>
      <c r="N275" s="348"/>
      <c r="O275" s="348"/>
      <c r="P275" s="348"/>
      <c r="Q275" s="348"/>
      <c r="R275" s="348"/>
      <c r="S275" s="348"/>
      <c r="T275" s="348"/>
      <c r="U275" s="348"/>
      <c r="V275" s="348"/>
      <c r="W275" s="348"/>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row>
    <row r="276" spans="1:54" ht="15.75" customHeight="1">
      <c r="A276" s="348"/>
      <c r="B276" s="348"/>
      <c r="C276" s="348"/>
      <c r="D276" s="348"/>
      <c r="E276" s="348"/>
      <c r="F276" s="348"/>
      <c r="G276" s="348"/>
      <c r="H276" s="348"/>
      <c r="I276" s="348"/>
      <c r="J276" s="348"/>
      <c r="K276" s="348"/>
      <c r="L276" s="348"/>
      <c r="M276" s="348"/>
      <c r="N276" s="348"/>
      <c r="O276" s="348"/>
      <c r="P276" s="348"/>
      <c r="Q276" s="348"/>
      <c r="R276" s="348"/>
      <c r="S276" s="348"/>
      <c r="T276" s="348"/>
      <c r="U276" s="348"/>
      <c r="V276" s="348"/>
      <c r="W276" s="348"/>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row>
    <row r="277" spans="1:54" ht="15.75" customHeight="1">
      <c r="A277" s="348"/>
      <c r="B277" s="348"/>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row>
    <row r="278" spans="1:54" ht="15.75" customHeight="1">
      <c r="A278" s="348"/>
      <c r="B278" s="348"/>
      <c r="C278" s="348"/>
      <c r="D278" s="348"/>
      <c r="E278" s="348"/>
      <c r="F278" s="348"/>
      <c r="G278" s="348"/>
      <c r="H278" s="348"/>
      <c r="I278" s="348"/>
      <c r="J278" s="348"/>
      <c r="K278" s="348"/>
      <c r="L278" s="348"/>
      <c r="M278" s="348"/>
      <c r="N278" s="348"/>
      <c r="O278" s="348"/>
      <c r="P278" s="348"/>
      <c r="Q278" s="348"/>
      <c r="R278" s="348"/>
      <c r="S278" s="348"/>
      <c r="T278" s="348"/>
      <c r="U278" s="348"/>
      <c r="V278" s="348"/>
      <c r="W278" s="348"/>
      <c r="X278" s="272"/>
      <c r="Y278" s="272"/>
      <c r="Z278" s="272"/>
      <c r="AA278" s="272"/>
      <c r="AB278" s="272"/>
      <c r="AC278" s="272"/>
      <c r="AD278" s="272"/>
      <c r="AE278" s="272"/>
      <c r="AF278" s="272"/>
      <c r="AG278" s="272"/>
      <c r="AH278" s="272"/>
      <c r="AI278" s="272"/>
      <c r="AJ278" s="272"/>
      <c r="AK278" s="272"/>
      <c r="AL278" s="272"/>
      <c r="AM278" s="272"/>
      <c r="AN278" s="272"/>
      <c r="AO278" s="272"/>
      <c r="AP278" s="272"/>
      <c r="AQ278" s="272"/>
      <c r="AR278" s="272"/>
      <c r="AS278" s="272"/>
      <c r="AT278" s="272"/>
      <c r="AU278" s="272"/>
      <c r="AV278" s="272"/>
      <c r="AW278" s="272"/>
      <c r="AX278" s="272"/>
      <c r="AY278" s="272"/>
      <c r="AZ278" s="272"/>
      <c r="BA278" s="272"/>
      <c r="BB278" s="272"/>
    </row>
    <row r="279" spans="1:54" ht="15.75" customHeight="1">
      <c r="A279" s="348"/>
      <c r="B279" s="348"/>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272"/>
      <c r="Y279" s="272"/>
      <c r="Z279" s="272"/>
      <c r="AA279" s="272"/>
      <c r="AB279" s="272"/>
      <c r="AC279" s="272"/>
      <c r="AD279" s="272"/>
      <c r="AE279" s="272"/>
      <c r="AF279" s="272"/>
      <c r="AG279" s="272"/>
      <c r="AH279" s="272"/>
      <c r="AI279" s="272"/>
      <c r="AJ279" s="272"/>
      <c r="AK279" s="272"/>
      <c r="AL279" s="272"/>
      <c r="AM279" s="272"/>
      <c r="AN279" s="272"/>
      <c r="AO279" s="272"/>
      <c r="AP279" s="272"/>
      <c r="AQ279" s="272"/>
      <c r="AR279" s="272"/>
      <c r="AS279" s="272"/>
      <c r="AT279" s="272"/>
      <c r="AU279" s="272"/>
      <c r="AV279" s="272"/>
      <c r="AW279" s="272"/>
      <c r="AX279" s="272"/>
      <c r="AY279" s="272"/>
      <c r="AZ279" s="272"/>
      <c r="BA279" s="272"/>
      <c r="BB279" s="272"/>
    </row>
    <row r="280" spans="1:54" ht="15.75" customHeight="1">
      <c r="A280" s="348"/>
      <c r="B280" s="348"/>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272"/>
      <c r="Y280" s="272"/>
      <c r="Z280" s="272"/>
      <c r="AA280" s="272"/>
      <c r="AB280" s="272"/>
      <c r="AC280" s="272"/>
      <c r="AD280" s="272"/>
      <c r="AE280" s="272"/>
      <c r="AF280" s="272"/>
      <c r="AG280" s="272"/>
      <c r="AH280" s="272"/>
      <c r="AI280" s="272"/>
      <c r="AJ280" s="272"/>
      <c r="AK280" s="272"/>
      <c r="AL280" s="272"/>
      <c r="AM280" s="272"/>
      <c r="AN280" s="272"/>
      <c r="AO280" s="272"/>
      <c r="AP280" s="272"/>
      <c r="AQ280" s="272"/>
      <c r="AR280" s="272"/>
      <c r="AS280" s="272"/>
      <c r="AT280" s="272"/>
      <c r="AU280" s="272"/>
      <c r="AV280" s="272"/>
      <c r="AW280" s="272"/>
      <c r="AX280" s="272"/>
      <c r="AY280" s="272"/>
      <c r="AZ280" s="272"/>
      <c r="BA280" s="272"/>
      <c r="BB280" s="272"/>
    </row>
    <row r="281" spans="1:54" ht="15.75" customHeight="1">
      <c r="A281" s="348"/>
      <c r="B281" s="348"/>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272"/>
      <c r="Y281" s="272"/>
      <c r="Z281" s="272"/>
      <c r="AA281" s="272"/>
      <c r="AB281" s="272"/>
      <c r="AC281" s="272"/>
      <c r="AD281" s="272"/>
      <c r="AE281" s="272"/>
      <c r="AF281" s="272"/>
      <c r="AG281" s="272"/>
      <c r="AH281" s="272"/>
      <c r="AI281" s="272"/>
      <c r="AJ281" s="272"/>
      <c r="AK281" s="272"/>
      <c r="AL281" s="272"/>
      <c r="AM281" s="272"/>
      <c r="AN281" s="272"/>
      <c r="AO281" s="272"/>
      <c r="AP281" s="272"/>
      <c r="AQ281" s="272"/>
      <c r="AR281" s="272"/>
      <c r="AS281" s="272"/>
      <c r="AT281" s="272"/>
      <c r="AU281" s="272"/>
      <c r="AV281" s="272"/>
      <c r="AW281" s="272"/>
      <c r="AX281" s="272"/>
      <c r="AY281" s="272"/>
      <c r="AZ281" s="272"/>
      <c r="BA281" s="272"/>
      <c r="BB281" s="272"/>
    </row>
    <row r="282" spans="1:54" ht="15.75" customHeight="1">
      <c r="A282" s="348"/>
      <c r="B282" s="348"/>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272"/>
      <c r="Y282" s="272"/>
      <c r="Z282" s="272"/>
      <c r="AA282" s="272"/>
      <c r="AB282" s="272"/>
      <c r="AC282" s="272"/>
      <c r="AD282" s="272"/>
      <c r="AE282" s="272"/>
      <c r="AF282" s="272"/>
      <c r="AG282" s="272"/>
      <c r="AH282" s="272"/>
      <c r="AI282" s="272"/>
      <c r="AJ282" s="272"/>
      <c r="AK282" s="272"/>
      <c r="AL282" s="272"/>
      <c r="AM282" s="272"/>
      <c r="AN282" s="272"/>
      <c r="AO282" s="272"/>
      <c r="AP282" s="272"/>
      <c r="AQ282" s="272"/>
      <c r="AR282" s="272"/>
      <c r="AS282" s="272"/>
      <c r="AT282" s="272"/>
      <c r="AU282" s="272"/>
      <c r="AV282" s="272"/>
      <c r="AW282" s="272"/>
      <c r="AX282" s="272"/>
      <c r="AY282" s="272"/>
      <c r="AZ282" s="272"/>
      <c r="BA282" s="272"/>
      <c r="BB282" s="272"/>
    </row>
    <row r="283" spans="1:54" ht="15.75" customHeight="1">
      <c r="A283" s="348"/>
      <c r="B283" s="348"/>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272"/>
      <c r="Y283" s="272"/>
      <c r="Z283" s="272"/>
      <c r="AA283" s="272"/>
      <c r="AB283" s="272"/>
      <c r="AC283" s="272"/>
      <c r="AD283" s="272"/>
      <c r="AE283" s="272"/>
      <c r="AF283" s="272"/>
      <c r="AG283" s="272"/>
      <c r="AH283" s="272"/>
      <c r="AI283" s="272"/>
      <c r="AJ283" s="272"/>
      <c r="AK283" s="272"/>
      <c r="AL283" s="272"/>
      <c r="AM283" s="272"/>
      <c r="AN283" s="272"/>
      <c r="AO283" s="272"/>
      <c r="AP283" s="272"/>
      <c r="AQ283" s="272"/>
      <c r="AR283" s="272"/>
      <c r="AS283" s="272"/>
      <c r="AT283" s="272"/>
      <c r="AU283" s="272"/>
      <c r="AV283" s="272"/>
      <c r="AW283" s="272"/>
      <c r="AX283" s="272"/>
      <c r="AY283" s="272"/>
      <c r="AZ283" s="272"/>
      <c r="BA283" s="272"/>
      <c r="BB283" s="272"/>
    </row>
    <row r="284" spans="1:54" ht="15.75" customHeight="1">
      <c r="A284" s="348"/>
      <c r="B284" s="348"/>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272"/>
      <c r="Y284" s="272"/>
      <c r="Z284" s="272"/>
      <c r="AA284" s="272"/>
      <c r="AB284" s="272"/>
      <c r="AC284" s="272"/>
      <c r="AD284" s="272"/>
      <c r="AE284" s="272"/>
      <c r="AF284" s="272"/>
      <c r="AG284" s="272"/>
      <c r="AH284" s="272"/>
      <c r="AI284" s="272"/>
      <c r="AJ284" s="272"/>
      <c r="AK284" s="272"/>
      <c r="AL284" s="272"/>
      <c r="AM284" s="272"/>
      <c r="AN284" s="272"/>
      <c r="AO284" s="272"/>
      <c r="AP284" s="272"/>
      <c r="AQ284" s="272"/>
      <c r="AR284" s="272"/>
      <c r="AS284" s="272"/>
      <c r="AT284" s="272"/>
      <c r="AU284" s="272"/>
      <c r="AV284" s="272"/>
      <c r="AW284" s="272"/>
      <c r="AX284" s="272"/>
      <c r="AY284" s="272"/>
      <c r="AZ284" s="272"/>
      <c r="BA284" s="272"/>
      <c r="BB284" s="272"/>
    </row>
    <row r="285" spans="1:54" ht="15.75" customHeight="1">
      <c r="A285" s="348"/>
      <c r="B285" s="348"/>
      <c r="C285" s="348"/>
      <c r="D285" s="348"/>
      <c r="E285" s="348"/>
      <c r="F285" s="348"/>
      <c r="G285" s="348"/>
      <c r="H285" s="348"/>
      <c r="I285" s="348"/>
      <c r="J285" s="348"/>
      <c r="K285" s="348"/>
      <c r="L285" s="348"/>
      <c r="M285" s="348"/>
      <c r="N285" s="348"/>
      <c r="O285" s="348"/>
      <c r="P285" s="348"/>
      <c r="Q285" s="348"/>
      <c r="R285" s="348"/>
      <c r="S285" s="348"/>
      <c r="T285" s="348"/>
      <c r="U285" s="348"/>
      <c r="V285" s="348"/>
      <c r="W285" s="348"/>
      <c r="X285" s="272"/>
      <c r="Y285" s="272"/>
      <c r="Z285" s="272"/>
      <c r="AA285" s="272"/>
      <c r="AB285" s="272"/>
      <c r="AC285" s="272"/>
      <c r="AD285" s="272"/>
      <c r="AE285" s="272"/>
      <c r="AF285" s="272"/>
      <c r="AG285" s="272"/>
      <c r="AH285" s="272"/>
      <c r="AI285" s="272"/>
      <c r="AJ285" s="272"/>
      <c r="AK285" s="272"/>
      <c r="AL285" s="272"/>
      <c r="AM285" s="272"/>
      <c r="AN285" s="272"/>
      <c r="AO285" s="272"/>
      <c r="AP285" s="272"/>
      <c r="AQ285" s="272"/>
      <c r="AR285" s="272"/>
      <c r="AS285" s="272"/>
      <c r="AT285" s="272"/>
      <c r="AU285" s="272"/>
      <c r="AV285" s="272"/>
      <c r="AW285" s="272"/>
      <c r="AX285" s="272"/>
      <c r="AY285" s="272"/>
      <c r="AZ285" s="272"/>
      <c r="BA285" s="272"/>
      <c r="BB285" s="272"/>
    </row>
    <row r="286" spans="1:54" ht="15.75" customHeight="1">
      <c r="A286" s="348"/>
      <c r="B286" s="348"/>
      <c r="C286" s="348"/>
      <c r="D286" s="348"/>
      <c r="E286" s="348"/>
      <c r="F286" s="348"/>
      <c r="G286" s="348"/>
      <c r="H286" s="348"/>
      <c r="I286" s="348"/>
      <c r="J286" s="348"/>
      <c r="K286" s="348"/>
      <c r="L286" s="348"/>
      <c r="M286" s="348"/>
      <c r="N286" s="348"/>
      <c r="O286" s="348"/>
      <c r="P286" s="348"/>
      <c r="Q286" s="348"/>
      <c r="R286" s="348"/>
      <c r="S286" s="348"/>
      <c r="T286" s="348"/>
      <c r="U286" s="348"/>
      <c r="V286" s="348"/>
      <c r="W286" s="348"/>
      <c r="X286" s="272"/>
      <c r="Y286" s="272"/>
      <c r="Z286" s="272"/>
      <c r="AA286" s="272"/>
      <c r="AB286" s="272"/>
      <c r="AC286" s="272"/>
      <c r="AD286" s="272"/>
      <c r="AE286" s="272"/>
      <c r="AF286" s="272"/>
      <c r="AG286" s="272"/>
      <c r="AH286" s="272"/>
      <c r="AI286" s="272"/>
      <c r="AJ286" s="272"/>
      <c r="AK286" s="272"/>
      <c r="AL286" s="272"/>
      <c r="AM286" s="272"/>
      <c r="AN286" s="272"/>
      <c r="AO286" s="272"/>
      <c r="AP286" s="272"/>
      <c r="AQ286" s="272"/>
      <c r="AR286" s="272"/>
      <c r="AS286" s="272"/>
      <c r="AT286" s="272"/>
      <c r="AU286" s="272"/>
      <c r="AV286" s="272"/>
      <c r="AW286" s="272"/>
      <c r="AX286" s="272"/>
      <c r="AY286" s="272"/>
      <c r="AZ286" s="272"/>
      <c r="BA286" s="272"/>
      <c r="BB286" s="272"/>
    </row>
    <row r="287" spans="1:54" ht="15.75" customHeight="1">
      <c r="A287" s="348"/>
      <c r="B287" s="348"/>
      <c r="C287" s="348"/>
      <c r="D287" s="348"/>
      <c r="E287" s="348"/>
      <c r="F287" s="348"/>
      <c r="G287" s="348"/>
      <c r="H287" s="348"/>
      <c r="I287" s="348"/>
      <c r="J287" s="348"/>
      <c r="K287" s="348"/>
      <c r="L287" s="348"/>
      <c r="M287" s="348"/>
      <c r="N287" s="348"/>
      <c r="O287" s="348"/>
      <c r="P287" s="348"/>
      <c r="Q287" s="348"/>
      <c r="R287" s="348"/>
      <c r="S287" s="348"/>
      <c r="T287" s="348"/>
      <c r="U287" s="348"/>
      <c r="V287" s="348"/>
      <c r="W287" s="348"/>
      <c r="X287" s="272"/>
      <c r="Y287" s="272"/>
      <c r="Z287" s="272"/>
      <c r="AA287" s="272"/>
      <c r="AB287" s="272"/>
      <c r="AC287" s="272"/>
      <c r="AD287" s="272"/>
      <c r="AE287" s="272"/>
      <c r="AF287" s="272"/>
      <c r="AG287" s="272"/>
      <c r="AH287" s="272"/>
      <c r="AI287" s="272"/>
      <c r="AJ287" s="272"/>
      <c r="AK287" s="272"/>
      <c r="AL287" s="272"/>
      <c r="AM287" s="272"/>
      <c r="AN287" s="272"/>
      <c r="AO287" s="272"/>
      <c r="AP287" s="272"/>
      <c r="AQ287" s="272"/>
      <c r="AR287" s="272"/>
      <c r="AS287" s="272"/>
      <c r="AT287" s="272"/>
      <c r="AU287" s="272"/>
      <c r="AV287" s="272"/>
      <c r="AW287" s="272"/>
      <c r="AX287" s="272"/>
      <c r="AY287" s="272"/>
      <c r="AZ287" s="272"/>
      <c r="BA287" s="272"/>
      <c r="BB287" s="272"/>
    </row>
    <row r="288" spans="1:54" ht="15.75" customHeight="1">
      <c r="A288" s="348"/>
      <c r="B288" s="348"/>
      <c r="C288" s="348"/>
      <c r="D288" s="348"/>
      <c r="E288" s="348"/>
      <c r="F288" s="348"/>
      <c r="G288" s="348"/>
      <c r="H288" s="348"/>
      <c r="I288" s="348"/>
      <c r="J288" s="348"/>
      <c r="K288" s="348"/>
      <c r="L288" s="348"/>
      <c r="M288" s="348"/>
      <c r="N288" s="348"/>
      <c r="O288" s="348"/>
      <c r="P288" s="348"/>
      <c r="Q288" s="348"/>
      <c r="R288" s="348"/>
      <c r="S288" s="348"/>
      <c r="T288" s="348"/>
      <c r="U288" s="348"/>
      <c r="V288" s="348"/>
      <c r="W288" s="348"/>
      <c r="X288" s="272"/>
      <c r="Y288" s="272"/>
      <c r="Z288" s="272"/>
      <c r="AA288" s="272"/>
      <c r="AB288" s="272"/>
      <c r="AC288" s="272"/>
      <c r="AD288" s="272"/>
      <c r="AE288" s="272"/>
      <c r="AF288" s="272"/>
      <c r="AG288" s="272"/>
      <c r="AH288" s="272"/>
      <c r="AI288" s="272"/>
      <c r="AJ288" s="272"/>
      <c r="AK288" s="272"/>
      <c r="AL288" s="272"/>
      <c r="AM288" s="272"/>
      <c r="AN288" s="272"/>
      <c r="AO288" s="272"/>
      <c r="AP288" s="272"/>
      <c r="AQ288" s="272"/>
      <c r="AR288" s="272"/>
      <c r="AS288" s="272"/>
      <c r="AT288" s="272"/>
      <c r="AU288" s="272"/>
      <c r="AV288" s="272"/>
      <c r="AW288" s="272"/>
      <c r="AX288" s="272"/>
      <c r="AY288" s="272"/>
      <c r="AZ288" s="272"/>
      <c r="BA288" s="272"/>
      <c r="BB288" s="272"/>
    </row>
    <row r="289" spans="1:54" ht="15.75" customHeight="1">
      <c r="A289" s="348"/>
      <c r="B289" s="348"/>
      <c r="C289" s="348"/>
      <c r="D289" s="348"/>
      <c r="E289" s="348"/>
      <c r="F289" s="348"/>
      <c r="G289" s="348"/>
      <c r="H289" s="348"/>
      <c r="I289" s="348"/>
      <c r="J289" s="348"/>
      <c r="K289" s="348"/>
      <c r="L289" s="348"/>
      <c r="M289" s="348"/>
      <c r="N289" s="348"/>
      <c r="O289" s="348"/>
      <c r="P289" s="348"/>
      <c r="Q289" s="348"/>
      <c r="R289" s="348"/>
      <c r="S289" s="348"/>
      <c r="T289" s="348"/>
      <c r="U289" s="348"/>
      <c r="V289" s="348"/>
      <c r="W289" s="348"/>
      <c r="X289" s="272"/>
      <c r="Y289" s="272"/>
      <c r="Z289" s="272"/>
      <c r="AA289" s="272"/>
      <c r="AB289" s="272"/>
      <c r="AC289" s="272"/>
      <c r="AD289" s="272"/>
      <c r="AE289" s="272"/>
      <c r="AF289" s="272"/>
      <c r="AG289" s="272"/>
      <c r="AH289" s="272"/>
      <c r="AI289" s="272"/>
      <c r="AJ289" s="272"/>
      <c r="AK289" s="272"/>
      <c r="AL289" s="272"/>
      <c r="AM289" s="272"/>
      <c r="AN289" s="272"/>
      <c r="AO289" s="272"/>
      <c r="AP289" s="272"/>
      <c r="AQ289" s="272"/>
      <c r="AR289" s="272"/>
      <c r="AS289" s="272"/>
      <c r="AT289" s="272"/>
      <c r="AU289" s="272"/>
      <c r="AV289" s="272"/>
      <c r="AW289" s="272"/>
      <c r="AX289" s="272"/>
      <c r="AY289" s="272"/>
      <c r="AZ289" s="272"/>
      <c r="BA289" s="272"/>
      <c r="BB289" s="272"/>
    </row>
    <row r="290" spans="1:54" ht="15.75" customHeight="1">
      <c r="A290" s="348"/>
      <c r="B290" s="348"/>
      <c r="C290" s="348"/>
      <c r="D290" s="348"/>
      <c r="E290" s="348"/>
      <c r="F290" s="348"/>
      <c r="G290" s="348"/>
      <c r="H290" s="348"/>
      <c r="I290" s="348"/>
      <c r="J290" s="348"/>
      <c r="K290" s="348"/>
      <c r="L290" s="348"/>
      <c r="M290" s="348"/>
      <c r="N290" s="348"/>
      <c r="O290" s="348"/>
      <c r="P290" s="348"/>
      <c r="Q290" s="348"/>
      <c r="R290" s="348"/>
      <c r="S290" s="348"/>
      <c r="T290" s="348"/>
      <c r="U290" s="348"/>
      <c r="V290" s="348"/>
      <c r="W290" s="348"/>
      <c r="X290" s="272"/>
      <c r="Y290" s="272"/>
      <c r="Z290" s="272"/>
      <c r="AA290" s="272"/>
      <c r="AB290" s="272"/>
      <c r="AC290" s="272"/>
      <c r="AD290" s="272"/>
      <c r="AE290" s="272"/>
      <c r="AF290" s="272"/>
      <c r="AG290" s="272"/>
      <c r="AH290" s="272"/>
      <c r="AI290" s="272"/>
      <c r="AJ290" s="272"/>
      <c r="AK290" s="272"/>
      <c r="AL290" s="272"/>
      <c r="AM290" s="272"/>
      <c r="AN290" s="272"/>
      <c r="AO290" s="272"/>
      <c r="AP290" s="272"/>
      <c r="AQ290" s="272"/>
      <c r="AR290" s="272"/>
      <c r="AS290" s="272"/>
      <c r="AT290" s="272"/>
      <c r="AU290" s="272"/>
      <c r="AV290" s="272"/>
      <c r="AW290" s="272"/>
      <c r="AX290" s="272"/>
      <c r="AY290" s="272"/>
      <c r="AZ290" s="272"/>
      <c r="BA290" s="272"/>
      <c r="BB290" s="272"/>
    </row>
    <row r="291" spans="1:54" ht="15.75" customHeight="1">
      <c r="A291" s="348"/>
      <c r="B291" s="348"/>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272"/>
      <c r="Y291" s="272"/>
      <c r="Z291" s="272"/>
      <c r="AA291" s="272"/>
      <c r="AB291" s="272"/>
      <c r="AC291" s="272"/>
      <c r="AD291" s="272"/>
      <c r="AE291" s="272"/>
      <c r="AF291" s="272"/>
      <c r="AG291" s="272"/>
      <c r="AH291" s="272"/>
      <c r="AI291" s="272"/>
      <c r="AJ291" s="272"/>
      <c r="AK291" s="272"/>
      <c r="AL291" s="272"/>
      <c r="AM291" s="272"/>
      <c r="AN291" s="272"/>
      <c r="AO291" s="272"/>
      <c r="AP291" s="272"/>
      <c r="AQ291" s="272"/>
      <c r="AR291" s="272"/>
      <c r="AS291" s="272"/>
      <c r="AT291" s="272"/>
      <c r="AU291" s="272"/>
      <c r="AV291" s="272"/>
      <c r="AW291" s="272"/>
      <c r="AX291" s="272"/>
      <c r="AY291" s="272"/>
      <c r="AZ291" s="272"/>
      <c r="BA291" s="272"/>
      <c r="BB291" s="272"/>
    </row>
    <row r="292" spans="1:54" ht="15.75" customHeight="1">
      <c r="A292" s="348"/>
      <c r="B292" s="348"/>
      <c r="C292" s="348"/>
      <c r="D292" s="348"/>
      <c r="E292" s="348"/>
      <c r="F292" s="348"/>
      <c r="G292" s="348"/>
      <c r="H292" s="348"/>
      <c r="I292" s="348"/>
      <c r="J292" s="348"/>
      <c r="K292" s="348"/>
      <c r="L292" s="348"/>
      <c r="M292" s="348"/>
      <c r="N292" s="348"/>
      <c r="O292" s="348"/>
      <c r="P292" s="348"/>
      <c r="Q292" s="348"/>
      <c r="R292" s="348"/>
      <c r="S292" s="348"/>
      <c r="T292" s="348"/>
      <c r="U292" s="348"/>
      <c r="V292" s="348"/>
      <c r="W292" s="348"/>
      <c r="X292" s="272"/>
      <c r="Y292" s="272"/>
      <c r="Z292" s="272"/>
      <c r="AA292" s="272"/>
      <c r="AB292" s="272"/>
      <c r="AC292" s="272"/>
      <c r="AD292" s="272"/>
      <c r="AE292" s="272"/>
      <c r="AF292" s="272"/>
      <c r="AG292" s="272"/>
      <c r="AH292" s="272"/>
      <c r="AI292" s="272"/>
      <c r="AJ292" s="272"/>
      <c r="AK292" s="272"/>
      <c r="AL292" s="272"/>
      <c r="AM292" s="272"/>
      <c r="AN292" s="272"/>
      <c r="AO292" s="272"/>
      <c r="AP292" s="272"/>
      <c r="AQ292" s="272"/>
      <c r="AR292" s="272"/>
      <c r="AS292" s="272"/>
      <c r="AT292" s="272"/>
      <c r="AU292" s="272"/>
      <c r="AV292" s="272"/>
      <c r="AW292" s="272"/>
      <c r="AX292" s="272"/>
      <c r="AY292" s="272"/>
      <c r="AZ292" s="272"/>
      <c r="BA292" s="272"/>
      <c r="BB292" s="272"/>
    </row>
    <row r="293" spans="1:54" ht="15.75" customHeight="1">
      <c r="A293" s="348"/>
      <c r="B293" s="348"/>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272"/>
      <c r="Y293" s="272"/>
      <c r="Z293" s="272"/>
      <c r="AA293" s="272"/>
      <c r="AB293" s="272"/>
      <c r="AC293" s="272"/>
      <c r="AD293" s="272"/>
      <c r="AE293" s="272"/>
      <c r="AF293" s="272"/>
      <c r="AG293" s="272"/>
      <c r="AH293" s="272"/>
      <c r="AI293" s="272"/>
      <c r="AJ293" s="272"/>
      <c r="AK293" s="272"/>
      <c r="AL293" s="272"/>
      <c r="AM293" s="272"/>
      <c r="AN293" s="272"/>
      <c r="AO293" s="272"/>
      <c r="AP293" s="272"/>
      <c r="AQ293" s="272"/>
      <c r="AR293" s="272"/>
      <c r="AS293" s="272"/>
      <c r="AT293" s="272"/>
      <c r="AU293" s="272"/>
      <c r="AV293" s="272"/>
      <c r="AW293" s="272"/>
      <c r="AX293" s="272"/>
      <c r="AY293" s="272"/>
      <c r="AZ293" s="272"/>
      <c r="BA293" s="272"/>
      <c r="BB293" s="272"/>
    </row>
    <row r="294" spans="1:54" ht="15.75" customHeight="1">
      <c r="A294" s="348"/>
      <c r="B294" s="348"/>
      <c r="C294" s="348"/>
      <c r="D294" s="348"/>
      <c r="E294" s="348"/>
      <c r="F294" s="348"/>
      <c r="G294" s="348"/>
      <c r="H294" s="348"/>
      <c r="I294" s="348"/>
      <c r="J294" s="348"/>
      <c r="K294" s="348"/>
      <c r="L294" s="348"/>
      <c r="M294" s="348"/>
      <c r="N294" s="348"/>
      <c r="O294" s="348"/>
      <c r="P294" s="348"/>
      <c r="Q294" s="348"/>
      <c r="R294" s="348"/>
      <c r="S294" s="348"/>
      <c r="T294" s="348"/>
      <c r="U294" s="348"/>
      <c r="V294" s="348"/>
      <c r="W294" s="348"/>
      <c r="X294" s="272"/>
      <c r="Y294" s="272"/>
      <c r="Z294" s="272"/>
      <c r="AA294" s="272"/>
      <c r="AB294" s="272"/>
      <c r="AC294" s="272"/>
      <c r="AD294" s="272"/>
      <c r="AE294" s="272"/>
      <c r="AF294" s="272"/>
      <c r="AG294" s="272"/>
      <c r="AH294" s="272"/>
      <c r="AI294" s="272"/>
      <c r="AJ294" s="272"/>
      <c r="AK294" s="272"/>
      <c r="AL294" s="272"/>
      <c r="AM294" s="272"/>
      <c r="AN294" s="272"/>
      <c r="AO294" s="272"/>
      <c r="AP294" s="272"/>
      <c r="AQ294" s="272"/>
      <c r="AR294" s="272"/>
      <c r="AS294" s="272"/>
      <c r="AT294" s="272"/>
      <c r="AU294" s="272"/>
      <c r="AV294" s="272"/>
      <c r="AW294" s="272"/>
      <c r="AX294" s="272"/>
      <c r="AY294" s="272"/>
      <c r="AZ294" s="272"/>
      <c r="BA294" s="272"/>
      <c r="BB294" s="272"/>
    </row>
    <row r="295" spans="1:54" ht="15.75" customHeight="1">
      <c r="A295" s="348"/>
      <c r="B295" s="348"/>
      <c r="C295" s="348"/>
      <c r="D295" s="348"/>
      <c r="E295" s="348"/>
      <c r="F295" s="348"/>
      <c r="G295" s="348"/>
      <c r="H295" s="348"/>
      <c r="I295" s="348"/>
      <c r="J295" s="348"/>
      <c r="K295" s="348"/>
      <c r="L295" s="348"/>
      <c r="M295" s="348"/>
      <c r="N295" s="348"/>
      <c r="O295" s="348"/>
      <c r="P295" s="348"/>
      <c r="Q295" s="348"/>
      <c r="R295" s="348"/>
      <c r="S295" s="348"/>
      <c r="T295" s="348"/>
      <c r="U295" s="348"/>
      <c r="V295" s="348"/>
      <c r="W295" s="348"/>
      <c r="X295" s="272"/>
      <c r="Y295" s="272"/>
      <c r="Z295" s="272"/>
      <c r="AA295" s="272"/>
      <c r="AB295" s="272"/>
      <c r="AC295" s="272"/>
      <c r="AD295" s="272"/>
      <c r="AE295" s="272"/>
      <c r="AF295" s="272"/>
      <c r="AG295" s="272"/>
      <c r="AH295" s="272"/>
      <c r="AI295" s="272"/>
      <c r="AJ295" s="272"/>
      <c r="AK295" s="272"/>
      <c r="AL295" s="272"/>
      <c r="AM295" s="272"/>
      <c r="AN295" s="272"/>
      <c r="AO295" s="272"/>
      <c r="AP295" s="272"/>
      <c r="AQ295" s="272"/>
      <c r="AR295" s="272"/>
      <c r="AS295" s="272"/>
      <c r="AT295" s="272"/>
      <c r="AU295" s="272"/>
      <c r="AV295" s="272"/>
      <c r="AW295" s="272"/>
      <c r="AX295" s="272"/>
      <c r="AY295" s="272"/>
      <c r="AZ295" s="272"/>
      <c r="BA295" s="272"/>
      <c r="BB295" s="272"/>
    </row>
    <row r="296" spans="1:54" ht="15.75" customHeight="1">
      <c r="A296" s="348"/>
      <c r="B296" s="348"/>
      <c r="C296" s="348"/>
      <c r="D296" s="348"/>
      <c r="E296" s="348"/>
      <c r="F296" s="348"/>
      <c r="G296" s="348"/>
      <c r="H296" s="348"/>
      <c r="I296" s="348"/>
      <c r="J296" s="348"/>
      <c r="K296" s="348"/>
      <c r="L296" s="348"/>
      <c r="M296" s="348"/>
      <c r="N296" s="348"/>
      <c r="O296" s="348"/>
      <c r="P296" s="348"/>
      <c r="Q296" s="348"/>
      <c r="R296" s="348"/>
      <c r="S296" s="348"/>
      <c r="T296" s="348"/>
      <c r="U296" s="348"/>
      <c r="V296" s="348"/>
      <c r="W296" s="348"/>
      <c r="X296" s="272"/>
      <c r="Y296" s="272"/>
      <c r="Z296" s="272"/>
      <c r="AA296" s="272"/>
      <c r="AB296" s="272"/>
      <c r="AC296" s="272"/>
      <c r="AD296" s="272"/>
      <c r="AE296" s="272"/>
      <c r="AF296" s="272"/>
      <c r="AG296" s="272"/>
      <c r="AH296" s="272"/>
      <c r="AI296" s="272"/>
      <c r="AJ296" s="272"/>
      <c r="AK296" s="272"/>
      <c r="AL296" s="272"/>
      <c r="AM296" s="272"/>
      <c r="AN296" s="272"/>
      <c r="AO296" s="272"/>
      <c r="AP296" s="272"/>
      <c r="AQ296" s="272"/>
      <c r="AR296" s="272"/>
      <c r="AS296" s="272"/>
      <c r="AT296" s="272"/>
      <c r="AU296" s="272"/>
      <c r="AV296" s="272"/>
      <c r="AW296" s="272"/>
      <c r="AX296" s="272"/>
      <c r="AY296" s="272"/>
      <c r="AZ296" s="272"/>
      <c r="BA296" s="272"/>
      <c r="BB296" s="272"/>
    </row>
    <row r="297" spans="1:54" ht="15.75" customHeight="1">
      <c r="A297" s="348"/>
      <c r="B297" s="348"/>
      <c r="C297" s="348"/>
      <c r="D297" s="348"/>
      <c r="E297" s="348"/>
      <c r="F297" s="348"/>
      <c r="G297" s="348"/>
      <c r="H297" s="348"/>
      <c r="I297" s="348"/>
      <c r="J297" s="348"/>
      <c r="K297" s="348"/>
      <c r="L297" s="348"/>
      <c r="M297" s="348"/>
      <c r="N297" s="348"/>
      <c r="O297" s="348"/>
      <c r="P297" s="348"/>
      <c r="Q297" s="348"/>
      <c r="R297" s="348"/>
      <c r="S297" s="348"/>
      <c r="T297" s="348"/>
      <c r="U297" s="348"/>
      <c r="V297" s="348"/>
      <c r="W297" s="348"/>
      <c r="X297" s="272"/>
      <c r="Y297" s="272"/>
      <c r="Z297" s="272"/>
      <c r="AA297" s="272"/>
      <c r="AB297" s="272"/>
      <c r="AC297" s="272"/>
      <c r="AD297" s="272"/>
      <c r="AE297" s="272"/>
      <c r="AF297" s="272"/>
      <c r="AG297" s="272"/>
      <c r="AH297" s="272"/>
      <c r="AI297" s="272"/>
      <c r="AJ297" s="272"/>
      <c r="AK297" s="272"/>
      <c r="AL297" s="272"/>
      <c r="AM297" s="272"/>
      <c r="AN297" s="272"/>
      <c r="AO297" s="272"/>
      <c r="AP297" s="272"/>
      <c r="AQ297" s="272"/>
      <c r="AR297" s="272"/>
      <c r="AS297" s="272"/>
      <c r="AT297" s="272"/>
      <c r="AU297" s="272"/>
      <c r="AV297" s="272"/>
      <c r="AW297" s="272"/>
      <c r="AX297" s="272"/>
      <c r="AY297" s="272"/>
      <c r="AZ297" s="272"/>
      <c r="BA297" s="272"/>
      <c r="BB297" s="272"/>
    </row>
    <row r="298" spans="1:54" ht="15.75" customHeight="1">
      <c r="A298" s="348"/>
      <c r="B298" s="348"/>
      <c r="C298" s="348"/>
      <c r="D298" s="348"/>
      <c r="E298" s="348"/>
      <c r="F298" s="348"/>
      <c r="G298" s="348"/>
      <c r="H298" s="348"/>
      <c r="I298" s="348"/>
      <c r="J298" s="348"/>
      <c r="K298" s="348"/>
      <c r="L298" s="348"/>
      <c r="M298" s="348"/>
      <c r="N298" s="348"/>
      <c r="O298" s="348"/>
      <c r="P298" s="348"/>
      <c r="Q298" s="348"/>
      <c r="R298" s="348"/>
      <c r="S298" s="348"/>
      <c r="T298" s="348"/>
      <c r="U298" s="348"/>
      <c r="V298" s="348"/>
      <c r="W298" s="348"/>
      <c r="X298" s="272"/>
      <c r="Y298" s="272"/>
      <c r="Z298" s="272"/>
      <c r="AA298" s="272"/>
      <c r="AB298" s="272"/>
      <c r="AC298" s="272"/>
      <c r="AD298" s="272"/>
      <c r="AE298" s="272"/>
      <c r="AF298" s="272"/>
      <c r="AG298" s="272"/>
      <c r="AH298" s="272"/>
      <c r="AI298" s="272"/>
      <c r="AJ298" s="272"/>
      <c r="AK298" s="272"/>
      <c r="AL298" s="272"/>
      <c r="AM298" s="272"/>
      <c r="AN298" s="272"/>
      <c r="AO298" s="272"/>
      <c r="AP298" s="272"/>
      <c r="AQ298" s="272"/>
      <c r="AR298" s="272"/>
      <c r="AS298" s="272"/>
      <c r="AT298" s="272"/>
      <c r="AU298" s="272"/>
      <c r="AV298" s="272"/>
      <c r="AW298" s="272"/>
      <c r="AX298" s="272"/>
      <c r="AY298" s="272"/>
      <c r="AZ298" s="272"/>
      <c r="BA298" s="272"/>
      <c r="BB298" s="272"/>
    </row>
    <row r="299" spans="1:54" ht="15.75" customHeight="1">
      <c r="A299" s="348"/>
      <c r="B299" s="348"/>
      <c r="C299" s="348"/>
      <c r="D299" s="348"/>
      <c r="E299" s="348"/>
      <c r="F299" s="348"/>
      <c r="G299" s="348"/>
      <c r="H299" s="348"/>
      <c r="I299" s="348"/>
      <c r="J299" s="348"/>
      <c r="K299" s="348"/>
      <c r="L299" s="348"/>
      <c r="M299" s="348"/>
      <c r="N299" s="348"/>
      <c r="O299" s="348"/>
      <c r="P299" s="348"/>
      <c r="Q299" s="348"/>
      <c r="R299" s="348"/>
      <c r="S299" s="348"/>
      <c r="T299" s="348"/>
      <c r="U299" s="348"/>
      <c r="V299" s="348"/>
      <c r="W299" s="348"/>
      <c r="X299" s="272"/>
      <c r="Y299" s="272"/>
      <c r="Z299" s="272"/>
      <c r="AA299" s="272"/>
      <c r="AB299" s="272"/>
      <c r="AC299" s="272"/>
      <c r="AD299" s="272"/>
      <c r="AE299" s="272"/>
      <c r="AF299" s="272"/>
      <c r="AG299" s="272"/>
      <c r="AH299" s="272"/>
      <c r="AI299" s="272"/>
      <c r="AJ299" s="272"/>
      <c r="AK299" s="272"/>
      <c r="AL299" s="272"/>
      <c r="AM299" s="272"/>
      <c r="AN299" s="272"/>
      <c r="AO299" s="272"/>
      <c r="AP299" s="272"/>
      <c r="AQ299" s="272"/>
      <c r="AR299" s="272"/>
      <c r="AS299" s="272"/>
      <c r="AT299" s="272"/>
      <c r="AU299" s="272"/>
      <c r="AV299" s="272"/>
      <c r="AW299" s="272"/>
      <c r="AX299" s="272"/>
      <c r="AY299" s="272"/>
      <c r="AZ299" s="272"/>
      <c r="BA299" s="272"/>
      <c r="BB299" s="272"/>
    </row>
    <row r="300" spans="1:54" ht="15.75" customHeight="1">
      <c r="A300" s="348"/>
      <c r="B300" s="348"/>
      <c r="C300" s="348"/>
      <c r="D300" s="348"/>
      <c r="E300" s="348"/>
      <c r="F300" s="348"/>
      <c r="G300" s="348"/>
      <c r="H300" s="348"/>
      <c r="I300" s="348"/>
      <c r="J300" s="348"/>
      <c r="K300" s="348"/>
      <c r="L300" s="348"/>
      <c r="M300" s="348"/>
      <c r="N300" s="348"/>
      <c r="O300" s="348"/>
      <c r="P300" s="348"/>
      <c r="Q300" s="348"/>
      <c r="R300" s="348"/>
      <c r="S300" s="348"/>
      <c r="T300" s="348"/>
      <c r="U300" s="348"/>
      <c r="V300" s="348"/>
      <c r="W300" s="348"/>
      <c r="X300" s="272"/>
      <c r="Y300" s="272"/>
      <c r="Z300" s="272"/>
      <c r="AA300" s="272"/>
      <c r="AB300" s="272"/>
      <c r="AC300" s="272"/>
      <c r="AD300" s="272"/>
      <c r="AE300" s="272"/>
      <c r="AF300" s="272"/>
      <c r="AG300" s="272"/>
      <c r="AH300" s="272"/>
      <c r="AI300" s="272"/>
      <c r="AJ300" s="272"/>
      <c r="AK300" s="272"/>
      <c r="AL300" s="272"/>
      <c r="AM300" s="272"/>
      <c r="AN300" s="272"/>
      <c r="AO300" s="272"/>
      <c r="AP300" s="272"/>
      <c r="AQ300" s="272"/>
      <c r="AR300" s="272"/>
      <c r="AS300" s="272"/>
      <c r="AT300" s="272"/>
      <c r="AU300" s="272"/>
      <c r="AV300" s="272"/>
      <c r="AW300" s="272"/>
      <c r="AX300" s="272"/>
      <c r="AY300" s="272"/>
      <c r="AZ300" s="272"/>
      <c r="BA300" s="272"/>
      <c r="BB300" s="272"/>
    </row>
    <row r="301" spans="1:54" ht="15.75" customHeight="1">
      <c r="A301" s="348"/>
      <c r="B301" s="348"/>
      <c r="C301" s="348"/>
      <c r="D301" s="348"/>
      <c r="E301" s="348"/>
      <c r="F301" s="348"/>
      <c r="G301" s="348"/>
      <c r="H301" s="348"/>
      <c r="I301" s="348"/>
      <c r="J301" s="348"/>
      <c r="K301" s="348"/>
      <c r="L301" s="348"/>
      <c r="M301" s="348"/>
      <c r="N301" s="348"/>
      <c r="O301" s="348"/>
      <c r="P301" s="348"/>
      <c r="Q301" s="348"/>
      <c r="R301" s="348"/>
      <c r="S301" s="348"/>
      <c r="T301" s="348"/>
      <c r="U301" s="348"/>
      <c r="V301" s="348"/>
      <c r="W301" s="348"/>
      <c r="X301" s="272"/>
      <c r="Y301" s="272"/>
      <c r="Z301" s="272"/>
      <c r="AA301" s="272"/>
      <c r="AB301" s="272"/>
      <c r="AC301" s="272"/>
      <c r="AD301" s="272"/>
      <c r="AE301" s="272"/>
      <c r="AF301" s="272"/>
      <c r="AG301" s="272"/>
      <c r="AH301" s="272"/>
      <c r="AI301" s="272"/>
      <c r="AJ301" s="272"/>
      <c r="AK301" s="272"/>
      <c r="AL301" s="272"/>
      <c r="AM301" s="272"/>
      <c r="AN301" s="272"/>
      <c r="AO301" s="272"/>
      <c r="AP301" s="272"/>
      <c r="AQ301" s="272"/>
      <c r="AR301" s="272"/>
      <c r="AS301" s="272"/>
      <c r="AT301" s="272"/>
      <c r="AU301" s="272"/>
      <c r="AV301" s="272"/>
      <c r="AW301" s="272"/>
      <c r="AX301" s="272"/>
      <c r="AY301" s="272"/>
      <c r="AZ301" s="272"/>
      <c r="BA301" s="272"/>
      <c r="BB301" s="272"/>
    </row>
    <row r="302" spans="1:54" ht="15.75" customHeight="1">
      <c r="A302" s="348"/>
      <c r="B302" s="348"/>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272"/>
      <c r="Y302" s="272"/>
      <c r="Z302" s="272"/>
      <c r="AA302" s="272"/>
      <c r="AB302" s="272"/>
      <c r="AC302" s="272"/>
      <c r="AD302" s="272"/>
      <c r="AE302" s="272"/>
      <c r="AF302" s="272"/>
      <c r="AG302" s="272"/>
      <c r="AH302" s="272"/>
      <c r="AI302" s="272"/>
      <c r="AJ302" s="272"/>
      <c r="AK302" s="272"/>
      <c r="AL302" s="272"/>
      <c r="AM302" s="272"/>
      <c r="AN302" s="272"/>
      <c r="AO302" s="272"/>
      <c r="AP302" s="272"/>
      <c r="AQ302" s="272"/>
      <c r="AR302" s="272"/>
      <c r="AS302" s="272"/>
      <c r="AT302" s="272"/>
      <c r="AU302" s="272"/>
      <c r="AV302" s="272"/>
      <c r="AW302" s="272"/>
      <c r="AX302" s="272"/>
      <c r="AY302" s="272"/>
      <c r="AZ302" s="272"/>
      <c r="BA302" s="272"/>
      <c r="BB302" s="272"/>
    </row>
    <row r="303" spans="1:54" ht="15.75" customHeight="1">
      <c r="A303" s="348"/>
      <c r="B303" s="348"/>
      <c r="C303" s="348"/>
      <c r="D303" s="348"/>
      <c r="E303" s="348"/>
      <c r="F303" s="348"/>
      <c r="G303" s="348"/>
      <c r="H303" s="348"/>
      <c r="I303" s="348"/>
      <c r="J303" s="348"/>
      <c r="K303" s="348"/>
      <c r="L303" s="348"/>
      <c r="M303" s="348"/>
      <c r="N303" s="348"/>
      <c r="O303" s="348"/>
      <c r="P303" s="348"/>
      <c r="Q303" s="348"/>
      <c r="R303" s="348"/>
      <c r="S303" s="348"/>
      <c r="T303" s="348"/>
      <c r="U303" s="348"/>
      <c r="V303" s="348"/>
      <c r="W303" s="348"/>
      <c r="X303" s="272"/>
      <c r="Y303" s="272"/>
      <c r="Z303" s="272"/>
      <c r="AA303" s="272"/>
      <c r="AB303" s="272"/>
      <c r="AC303" s="272"/>
      <c r="AD303" s="272"/>
      <c r="AE303" s="272"/>
      <c r="AF303" s="272"/>
      <c r="AG303" s="272"/>
      <c r="AH303" s="272"/>
      <c r="AI303" s="272"/>
      <c r="AJ303" s="272"/>
      <c r="AK303" s="272"/>
      <c r="AL303" s="272"/>
      <c r="AM303" s="272"/>
      <c r="AN303" s="272"/>
      <c r="AO303" s="272"/>
      <c r="AP303" s="272"/>
      <c r="AQ303" s="272"/>
      <c r="AR303" s="272"/>
      <c r="AS303" s="272"/>
      <c r="AT303" s="272"/>
      <c r="AU303" s="272"/>
      <c r="AV303" s="272"/>
      <c r="AW303" s="272"/>
      <c r="AX303" s="272"/>
      <c r="AY303" s="272"/>
      <c r="AZ303" s="272"/>
      <c r="BA303" s="272"/>
      <c r="BB303" s="272"/>
    </row>
    <row r="304" spans="1:54" ht="15.75" customHeight="1">
      <c r="A304" s="348"/>
      <c r="B304" s="348"/>
      <c r="C304" s="348"/>
      <c r="D304" s="348"/>
      <c r="E304" s="348"/>
      <c r="F304" s="348"/>
      <c r="G304" s="348"/>
      <c r="H304" s="348"/>
      <c r="I304" s="348"/>
      <c r="J304" s="348"/>
      <c r="K304" s="348"/>
      <c r="L304" s="348"/>
      <c r="M304" s="348"/>
      <c r="N304" s="348"/>
      <c r="O304" s="348"/>
      <c r="P304" s="348"/>
      <c r="Q304" s="348"/>
      <c r="R304" s="348"/>
      <c r="S304" s="348"/>
      <c r="T304" s="348"/>
      <c r="U304" s="348"/>
      <c r="V304" s="348"/>
      <c r="W304" s="348"/>
      <c r="X304" s="272"/>
      <c r="Y304" s="272"/>
      <c r="Z304" s="272"/>
      <c r="AA304" s="272"/>
      <c r="AB304" s="272"/>
      <c r="AC304" s="272"/>
      <c r="AD304" s="272"/>
      <c r="AE304" s="272"/>
      <c r="AF304" s="272"/>
      <c r="AG304" s="272"/>
      <c r="AH304" s="272"/>
      <c r="AI304" s="272"/>
      <c r="AJ304" s="272"/>
      <c r="AK304" s="272"/>
      <c r="AL304" s="272"/>
      <c r="AM304" s="272"/>
      <c r="AN304" s="272"/>
      <c r="AO304" s="272"/>
      <c r="AP304" s="272"/>
      <c r="AQ304" s="272"/>
      <c r="AR304" s="272"/>
      <c r="AS304" s="272"/>
      <c r="AT304" s="272"/>
      <c r="AU304" s="272"/>
      <c r="AV304" s="272"/>
      <c r="AW304" s="272"/>
      <c r="AX304" s="272"/>
      <c r="AY304" s="272"/>
      <c r="AZ304" s="272"/>
      <c r="BA304" s="272"/>
      <c r="BB304" s="272"/>
    </row>
    <row r="305" spans="1:54" ht="15.75" customHeight="1">
      <c r="A305" s="348"/>
      <c r="B305" s="348"/>
      <c r="C305" s="348"/>
      <c r="D305" s="348"/>
      <c r="E305" s="348"/>
      <c r="F305" s="348"/>
      <c r="G305" s="348"/>
      <c r="H305" s="348"/>
      <c r="I305" s="348"/>
      <c r="J305" s="348"/>
      <c r="K305" s="348"/>
      <c r="L305" s="348"/>
      <c r="M305" s="348"/>
      <c r="N305" s="348"/>
      <c r="O305" s="348"/>
      <c r="P305" s="348"/>
      <c r="Q305" s="348"/>
      <c r="R305" s="348"/>
      <c r="S305" s="348"/>
      <c r="T305" s="348"/>
      <c r="U305" s="348"/>
      <c r="V305" s="348"/>
      <c r="W305" s="348"/>
      <c r="X305" s="272"/>
      <c r="Y305" s="272"/>
      <c r="Z305" s="272"/>
      <c r="AA305" s="272"/>
      <c r="AB305" s="272"/>
      <c r="AC305" s="272"/>
      <c r="AD305" s="272"/>
      <c r="AE305" s="272"/>
      <c r="AF305" s="272"/>
      <c r="AG305" s="272"/>
      <c r="AH305" s="272"/>
      <c r="AI305" s="272"/>
      <c r="AJ305" s="272"/>
      <c r="AK305" s="272"/>
      <c r="AL305" s="272"/>
      <c r="AM305" s="272"/>
      <c r="AN305" s="272"/>
      <c r="AO305" s="272"/>
      <c r="AP305" s="272"/>
      <c r="AQ305" s="272"/>
      <c r="AR305" s="272"/>
      <c r="AS305" s="272"/>
      <c r="AT305" s="272"/>
      <c r="AU305" s="272"/>
      <c r="AV305" s="272"/>
      <c r="AW305" s="272"/>
      <c r="AX305" s="272"/>
      <c r="AY305" s="272"/>
      <c r="AZ305" s="272"/>
      <c r="BA305" s="272"/>
      <c r="BB305" s="272"/>
    </row>
    <row r="306" spans="1:54" ht="15.75" customHeight="1">
      <c r="A306" s="348"/>
      <c r="B306" s="348"/>
      <c r="C306" s="348"/>
      <c r="D306" s="348"/>
      <c r="E306" s="348"/>
      <c r="F306" s="348"/>
      <c r="G306" s="348"/>
      <c r="H306" s="348"/>
      <c r="I306" s="348"/>
      <c r="J306" s="348"/>
      <c r="K306" s="348"/>
      <c r="L306" s="348"/>
      <c r="M306" s="348"/>
      <c r="N306" s="348"/>
      <c r="O306" s="348"/>
      <c r="P306" s="348"/>
      <c r="Q306" s="348"/>
      <c r="R306" s="348"/>
      <c r="S306" s="348"/>
      <c r="T306" s="348"/>
      <c r="U306" s="348"/>
      <c r="V306" s="348"/>
      <c r="W306" s="348"/>
      <c r="X306" s="272"/>
      <c r="Y306" s="272"/>
      <c r="Z306" s="272"/>
      <c r="AA306" s="272"/>
      <c r="AB306" s="272"/>
      <c r="AC306" s="272"/>
      <c r="AD306" s="272"/>
      <c r="AE306" s="272"/>
      <c r="AF306" s="272"/>
      <c r="AG306" s="272"/>
      <c r="AH306" s="272"/>
      <c r="AI306" s="272"/>
      <c r="AJ306" s="272"/>
      <c r="AK306" s="272"/>
      <c r="AL306" s="272"/>
      <c r="AM306" s="272"/>
      <c r="AN306" s="272"/>
      <c r="AO306" s="272"/>
      <c r="AP306" s="272"/>
      <c r="AQ306" s="272"/>
      <c r="AR306" s="272"/>
      <c r="AS306" s="272"/>
      <c r="AT306" s="272"/>
      <c r="AU306" s="272"/>
      <c r="AV306" s="272"/>
      <c r="AW306" s="272"/>
      <c r="AX306" s="272"/>
      <c r="AY306" s="272"/>
      <c r="AZ306" s="272"/>
      <c r="BA306" s="272"/>
      <c r="BB306" s="272"/>
    </row>
    <row r="307" spans="1:54" ht="15.75" customHeight="1">
      <c r="A307" s="348"/>
      <c r="B307" s="348"/>
      <c r="C307" s="348"/>
      <c r="D307" s="348"/>
      <c r="E307" s="348"/>
      <c r="F307" s="348"/>
      <c r="G307" s="348"/>
      <c r="H307" s="348"/>
      <c r="I307" s="348"/>
      <c r="J307" s="348"/>
      <c r="K307" s="348"/>
      <c r="L307" s="348"/>
      <c r="M307" s="348"/>
      <c r="N307" s="348"/>
      <c r="O307" s="348"/>
      <c r="P307" s="348"/>
      <c r="Q307" s="348"/>
      <c r="R307" s="348"/>
      <c r="S307" s="348"/>
      <c r="T307" s="348"/>
      <c r="U307" s="348"/>
      <c r="V307" s="348"/>
      <c r="W307" s="348"/>
      <c r="X307" s="272"/>
      <c r="Y307" s="272"/>
      <c r="Z307" s="272"/>
      <c r="AA307" s="272"/>
      <c r="AB307" s="272"/>
      <c r="AC307" s="272"/>
      <c r="AD307" s="272"/>
      <c r="AE307" s="272"/>
      <c r="AF307" s="272"/>
      <c r="AG307" s="272"/>
      <c r="AH307" s="272"/>
      <c r="AI307" s="272"/>
      <c r="AJ307" s="272"/>
      <c r="AK307" s="272"/>
      <c r="AL307" s="272"/>
      <c r="AM307" s="272"/>
      <c r="AN307" s="272"/>
      <c r="AO307" s="272"/>
      <c r="AP307" s="272"/>
      <c r="AQ307" s="272"/>
      <c r="AR307" s="272"/>
      <c r="AS307" s="272"/>
      <c r="AT307" s="272"/>
      <c r="AU307" s="272"/>
      <c r="AV307" s="272"/>
      <c r="AW307" s="272"/>
      <c r="AX307" s="272"/>
      <c r="AY307" s="272"/>
      <c r="AZ307" s="272"/>
      <c r="BA307" s="272"/>
      <c r="BB307" s="272"/>
    </row>
    <row r="308" spans="1:54" ht="15.75" customHeight="1">
      <c r="A308" s="348"/>
      <c r="B308" s="348"/>
      <c r="C308" s="348"/>
      <c r="D308" s="348"/>
      <c r="E308" s="348"/>
      <c r="F308" s="348"/>
      <c r="G308" s="348"/>
      <c r="H308" s="348"/>
      <c r="I308" s="348"/>
      <c r="J308" s="348"/>
      <c r="K308" s="348"/>
      <c r="L308" s="348"/>
      <c r="M308" s="348"/>
      <c r="N308" s="348"/>
      <c r="O308" s="348"/>
      <c r="P308" s="348"/>
      <c r="Q308" s="348"/>
      <c r="R308" s="348"/>
      <c r="S308" s="348"/>
      <c r="T308" s="348"/>
      <c r="U308" s="348"/>
      <c r="V308" s="348"/>
      <c r="W308" s="348"/>
      <c r="X308" s="272"/>
      <c r="Y308" s="272"/>
      <c r="Z308" s="272"/>
      <c r="AA308" s="272"/>
      <c r="AB308" s="272"/>
      <c r="AC308" s="272"/>
      <c r="AD308" s="272"/>
      <c r="AE308" s="272"/>
      <c r="AF308" s="272"/>
      <c r="AG308" s="272"/>
      <c r="AH308" s="272"/>
      <c r="AI308" s="272"/>
      <c r="AJ308" s="272"/>
      <c r="AK308" s="272"/>
      <c r="AL308" s="272"/>
      <c r="AM308" s="272"/>
      <c r="AN308" s="272"/>
      <c r="AO308" s="272"/>
      <c r="AP308" s="272"/>
      <c r="AQ308" s="272"/>
      <c r="AR308" s="272"/>
      <c r="AS308" s="272"/>
      <c r="AT308" s="272"/>
      <c r="AU308" s="272"/>
      <c r="AV308" s="272"/>
      <c r="AW308" s="272"/>
      <c r="AX308" s="272"/>
      <c r="AY308" s="272"/>
      <c r="AZ308" s="272"/>
      <c r="BA308" s="272"/>
      <c r="BB308" s="272"/>
    </row>
    <row r="309" spans="1:54" ht="15.75" customHeight="1">
      <c r="A309" s="348"/>
      <c r="B309" s="348"/>
      <c r="C309" s="348"/>
      <c r="D309" s="348"/>
      <c r="E309" s="348"/>
      <c r="F309" s="348"/>
      <c r="G309" s="348"/>
      <c r="H309" s="348"/>
      <c r="I309" s="348"/>
      <c r="J309" s="348"/>
      <c r="K309" s="348"/>
      <c r="L309" s="348"/>
      <c r="M309" s="348"/>
      <c r="N309" s="348"/>
      <c r="O309" s="348"/>
      <c r="P309" s="348"/>
      <c r="Q309" s="348"/>
      <c r="R309" s="348"/>
      <c r="S309" s="348"/>
      <c r="T309" s="348"/>
      <c r="U309" s="348"/>
      <c r="V309" s="348"/>
      <c r="W309" s="348"/>
      <c r="X309" s="272"/>
      <c r="Y309" s="272"/>
      <c r="Z309" s="272"/>
      <c r="AA309" s="272"/>
      <c r="AB309" s="272"/>
      <c r="AC309" s="272"/>
      <c r="AD309" s="272"/>
      <c r="AE309" s="272"/>
      <c r="AF309" s="272"/>
      <c r="AG309" s="272"/>
      <c r="AH309" s="272"/>
      <c r="AI309" s="272"/>
      <c r="AJ309" s="272"/>
      <c r="AK309" s="272"/>
      <c r="AL309" s="272"/>
      <c r="AM309" s="272"/>
      <c r="AN309" s="272"/>
      <c r="AO309" s="272"/>
      <c r="AP309" s="272"/>
      <c r="AQ309" s="272"/>
      <c r="AR309" s="272"/>
      <c r="AS309" s="272"/>
      <c r="AT309" s="272"/>
      <c r="AU309" s="272"/>
      <c r="AV309" s="272"/>
      <c r="AW309" s="272"/>
      <c r="AX309" s="272"/>
      <c r="AY309" s="272"/>
      <c r="AZ309" s="272"/>
      <c r="BA309" s="272"/>
      <c r="BB309" s="272"/>
    </row>
    <row r="310" spans="1:54" ht="15.75" customHeight="1">
      <c r="A310" s="348"/>
      <c r="B310" s="348"/>
      <c r="C310" s="348"/>
      <c r="D310" s="348"/>
      <c r="E310" s="348"/>
      <c r="F310" s="348"/>
      <c r="G310" s="348"/>
      <c r="H310" s="348"/>
      <c r="I310" s="348"/>
      <c r="J310" s="348"/>
      <c r="K310" s="348"/>
      <c r="L310" s="348"/>
      <c r="M310" s="348"/>
      <c r="N310" s="348"/>
      <c r="O310" s="348"/>
      <c r="P310" s="348"/>
      <c r="Q310" s="348"/>
      <c r="R310" s="348"/>
      <c r="S310" s="348"/>
      <c r="T310" s="348"/>
      <c r="U310" s="348"/>
      <c r="V310" s="348"/>
      <c r="W310" s="348"/>
      <c r="X310" s="272"/>
      <c r="Y310" s="272"/>
      <c r="Z310" s="272"/>
      <c r="AA310" s="272"/>
      <c r="AB310" s="272"/>
      <c r="AC310" s="272"/>
      <c r="AD310" s="272"/>
      <c r="AE310" s="272"/>
      <c r="AF310" s="272"/>
      <c r="AG310" s="272"/>
      <c r="AH310" s="272"/>
      <c r="AI310" s="272"/>
      <c r="AJ310" s="272"/>
      <c r="AK310" s="272"/>
      <c r="AL310" s="272"/>
      <c r="AM310" s="272"/>
      <c r="AN310" s="272"/>
      <c r="AO310" s="272"/>
      <c r="AP310" s="272"/>
      <c r="AQ310" s="272"/>
      <c r="AR310" s="272"/>
      <c r="AS310" s="272"/>
      <c r="AT310" s="272"/>
      <c r="AU310" s="272"/>
      <c r="AV310" s="272"/>
      <c r="AW310" s="272"/>
      <c r="AX310" s="272"/>
      <c r="AY310" s="272"/>
      <c r="AZ310" s="272"/>
      <c r="BA310" s="272"/>
      <c r="BB310" s="272"/>
    </row>
    <row r="311" spans="1:54" ht="15.75" customHeight="1">
      <c r="A311" s="348"/>
      <c r="B311" s="348"/>
      <c r="C311" s="348"/>
      <c r="D311" s="348"/>
      <c r="E311" s="348"/>
      <c r="F311" s="348"/>
      <c r="G311" s="348"/>
      <c r="H311" s="348"/>
      <c r="I311" s="348"/>
      <c r="J311" s="348"/>
      <c r="K311" s="348"/>
      <c r="L311" s="348"/>
      <c r="M311" s="348"/>
      <c r="N311" s="348"/>
      <c r="O311" s="348"/>
      <c r="P311" s="348"/>
      <c r="Q311" s="348"/>
      <c r="R311" s="348"/>
      <c r="S311" s="348"/>
      <c r="T311" s="348"/>
      <c r="U311" s="348"/>
      <c r="V311" s="348"/>
      <c r="W311" s="348"/>
      <c r="X311" s="272"/>
      <c r="Y311" s="272"/>
      <c r="Z311" s="272"/>
      <c r="AA311" s="272"/>
      <c r="AB311" s="272"/>
      <c r="AC311" s="272"/>
      <c r="AD311" s="272"/>
      <c r="AE311" s="272"/>
      <c r="AF311" s="272"/>
      <c r="AG311" s="272"/>
      <c r="AH311" s="272"/>
      <c r="AI311" s="272"/>
      <c r="AJ311" s="272"/>
      <c r="AK311" s="272"/>
      <c r="AL311" s="272"/>
      <c r="AM311" s="272"/>
      <c r="AN311" s="272"/>
      <c r="AO311" s="272"/>
      <c r="AP311" s="272"/>
      <c r="AQ311" s="272"/>
      <c r="AR311" s="272"/>
      <c r="AS311" s="272"/>
      <c r="AT311" s="272"/>
      <c r="AU311" s="272"/>
      <c r="AV311" s="272"/>
      <c r="AW311" s="272"/>
      <c r="AX311" s="272"/>
      <c r="AY311" s="272"/>
      <c r="AZ311" s="272"/>
      <c r="BA311" s="272"/>
      <c r="BB311" s="272"/>
    </row>
    <row r="312" spans="1:54" ht="15.75" customHeight="1">
      <c r="A312" s="348"/>
      <c r="B312" s="348"/>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272"/>
      <c r="Y312" s="272"/>
      <c r="Z312" s="272"/>
      <c r="AA312" s="272"/>
      <c r="AB312" s="272"/>
      <c r="AC312" s="272"/>
      <c r="AD312" s="272"/>
      <c r="AE312" s="272"/>
      <c r="AF312" s="272"/>
      <c r="AG312" s="272"/>
      <c r="AH312" s="272"/>
      <c r="AI312" s="272"/>
      <c r="AJ312" s="272"/>
      <c r="AK312" s="272"/>
      <c r="AL312" s="272"/>
      <c r="AM312" s="272"/>
      <c r="AN312" s="272"/>
      <c r="AO312" s="272"/>
      <c r="AP312" s="272"/>
      <c r="AQ312" s="272"/>
      <c r="AR312" s="272"/>
      <c r="AS312" s="272"/>
      <c r="AT312" s="272"/>
      <c r="AU312" s="272"/>
      <c r="AV312" s="272"/>
      <c r="AW312" s="272"/>
      <c r="AX312" s="272"/>
      <c r="AY312" s="272"/>
      <c r="AZ312" s="272"/>
      <c r="BA312" s="272"/>
      <c r="BB312" s="272"/>
    </row>
    <row r="313" spans="1:54" ht="15.75" customHeight="1">
      <c r="A313" s="348"/>
      <c r="B313" s="348"/>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272"/>
      <c r="Y313" s="272"/>
      <c r="Z313" s="272"/>
      <c r="AA313" s="272"/>
      <c r="AB313" s="272"/>
      <c r="AC313" s="272"/>
      <c r="AD313" s="272"/>
      <c r="AE313" s="272"/>
      <c r="AF313" s="272"/>
      <c r="AG313" s="272"/>
      <c r="AH313" s="272"/>
      <c r="AI313" s="272"/>
      <c r="AJ313" s="272"/>
      <c r="AK313" s="272"/>
      <c r="AL313" s="272"/>
      <c r="AM313" s="272"/>
      <c r="AN313" s="272"/>
      <c r="AO313" s="272"/>
      <c r="AP313" s="272"/>
      <c r="AQ313" s="272"/>
      <c r="AR313" s="272"/>
      <c r="AS313" s="272"/>
      <c r="AT313" s="272"/>
      <c r="AU313" s="272"/>
      <c r="AV313" s="272"/>
      <c r="AW313" s="272"/>
      <c r="AX313" s="272"/>
      <c r="AY313" s="272"/>
      <c r="AZ313" s="272"/>
      <c r="BA313" s="272"/>
      <c r="BB313" s="272"/>
    </row>
    <row r="314" spans="1:54" ht="15.75" customHeight="1">
      <c r="A314" s="348"/>
      <c r="B314" s="348"/>
      <c r="C314" s="348"/>
      <c r="D314" s="348"/>
      <c r="E314" s="348"/>
      <c r="F314" s="348"/>
      <c r="G314" s="348"/>
      <c r="H314" s="348"/>
      <c r="I314" s="348"/>
      <c r="J314" s="348"/>
      <c r="K314" s="348"/>
      <c r="L314" s="348"/>
      <c r="M314" s="348"/>
      <c r="N314" s="348"/>
      <c r="O314" s="348"/>
      <c r="P314" s="348"/>
      <c r="Q314" s="348"/>
      <c r="R314" s="348"/>
      <c r="S314" s="348"/>
      <c r="T314" s="348"/>
      <c r="U314" s="348"/>
      <c r="V314" s="348"/>
      <c r="W314" s="348"/>
      <c r="X314" s="272"/>
      <c r="Y314" s="272"/>
      <c r="Z314" s="272"/>
      <c r="AA314" s="272"/>
      <c r="AB314" s="272"/>
      <c r="AC314" s="272"/>
      <c r="AD314" s="272"/>
      <c r="AE314" s="272"/>
      <c r="AF314" s="272"/>
      <c r="AG314" s="272"/>
      <c r="AH314" s="272"/>
      <c r="AI314" s="272"/>
      <c r="AJ314" s="272"/>
      <c r="AK314" s="272"/>
      <c r="AL314" s="272"/>
      <c r="AM314" s="272"/>
      <c r="AN314" s="272"/>
      <c r="AO314" s="272"/>
      <c r="AP314" s="272"/>
      <c r="AQ314" s="272"/>
      <c r="AR314" s="272"/>
      <c r="AS314" s="272"/>
      <c r="AT314" s="272"/>
      <c r="AU314" s="272"/>
      <c r="AV314" s="272"/>
      <c r="AW314" s="272"/>
      <c r="AX314" s="272"/>
      <c r="AY314" s="272"/>
      <c r="AZ314" s="272"/>
      <c r="BA314" s="272"/>
      <c r="BB314" s="272"/>
    </row>
    <row r="315" spans="1:54" ht="15.75" customHeight="1">
      <c r="A315" s="348"/>
      <c r="B315" s="348"/>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272"/>
      <c r="Y315" s="272"/>
      <c r="Z315" s="272"/>
      <c r="AA315" s="272"/>
      <c r="AB315" s="272"/>
      <c r="AC315" s="272"/>
      <c r="AD315" s="272"/>
      <c r="AE315" s="272"/>
      <c r="AF315" s="272"/>
      <c r="AG315" s="272"/>
      <c r="AH315" s="272"/>
      <c r="AI315" s="272"/>
      <c r="AJ315" s="272"/>
      <c r="AK315" s="272"/>
      <c r="AL315" s="272"/>
      <c r="AM315" s="272"/>
      <c r="AN315" s="272"/>
      <c r="AO315" s="272"/>
      <c r="AP315" s="272"/>
      <c r="AQ315" s="272"/>
      <c r="AR315" s="272"/>
      <c r="AS315" s="272"/>
      <c r="AT315" s="272"/>
      <c r="AU315" s="272"/>
      <c r="AV315" s="272"/>
      <c r="AW315" s="272"/>
      <c r="AX315" s="272"/>
      <c r="AY315" s="272"/>
      <c r="AZ315" s="272"/>
      <c r="BA315" s="272"/>
      <c r="BB315" s="272"/>
    </row>
    <row r="316" spans="1:54" ht="15.75" customHeight="1">
      <c r="A316" s="348"/>
      <c r="B316" s="348"/>
      <c r="C316" s="348"/>
      <c r="D316" s="348"/>
      <c r="E316" s="348"/>
      <c r="F316" s="348"/>
      <c r="G316" s="348"/>
      <c r="H316" s="348"/>
      <c r="I316" s="348"/>
      <c r="J316" s="348"/>
      <c r="K316" s="348"/>
      <c r="L316" s="348"/>
      <c r="M316" s="348"/>
      <c r="N316" s="348"/>
      <c r="O316" s="348"/>
      <c r="P316" s="348"/>
      <c r="Q316" s="348"/>
      <c r="R316" s="348"/>
      <c r="S316" s="348"/>
      <c r="T316" s="348"/>
      <c r="U316" s="348"/>
      <c r="V316" s="348"/>
      <c r="W316" s="348"/>
      <c r="X316" s="272"/>
      <c r="Y316" s="272"/>
      <c r="Z316" s="272"/>
      <c r="AA316" s="272"/>
      <c r="AB316" s="272"/>
      <c r="AC316" s="272"/>
      <c r="AD316" s="272"/>
      <c r="AE316" s="272"/>
      <c r="AF316" s="272"/>
      <c r="AG316" s="272"/>
      <c r="AH316" s="272"/>
      <c r="AI316" s="272"/>
      <c r="AJ316" s="272"/>
      <c r="AK316" s="272"/>
      <c r="AL316" s="272"/>
      <c r="AM316" s="272"/>
      <c r="AN316" s="272"/>
      <c r="AO316" s="272"/>
      <c r="AP316" s="272"/>
      <c r="AQ316" s="272"/>
      <c r="AR316" s="272"/>
      <c r="AS316" s="272"/>
      <c r="AT316" s="272"/>
      <c r="AU316" s="272"/>
      <c r="AV316" s="272"/>
      <c r="AW316" s="272"/>
      <c r="AX316" s="272"/>
      <c r="AY316" s="272"/>
      <c r="AZ316" s="272"/>
      <c r="BA316" s="272"/>
      <c r="BB316" s="272"/>
    </row>
    <row r="317" spans="1:54" ht="15.75" customHeight="1">
      <c r="A317" s="348"/>
      <c r="B317" s="348"/>
      <c r="C317" s="348"/>
      <c r="D317" s="348"/>
      <c r="E317" s="348"/>
      <c r="F317" s="348"/>
      <c r="G317" s="348"/>
      <c r="H317" s="348"/>
      <c r="I317" s="348"/>
      <c r="J317" s="348"/>
      <c r="K317" s="348"/>
      <c r="L317" s="348"/>
      <c r="M317" s="348"/>
      <c r="N317" s="348"/>
      <c r="O317" s="348"/>
      <c r="P317" s="348"/>
      <c r="Q317" s="348"/>
      <c r="R317" s="348"/>
      <c r="S317" s="348"/>
      <c r="T317" s="348"/>
      <c r="U317" s="348"/>
      <c r="V317" s="348"/>
      <c r="W317" s="348"/>
      <c r="X317" s="272"/>
      <c r="Y317" s="272"/>
      <c r="Z317" s="272"/>
      <c r="AA317" s="272"/>
      <c r="AB317" s="272"/>
      <c r="AC317" s="272"/>
      <c r="AD317" s="272"/>
      <c r="AE317" s="272"/>
      <c r="AF317" s="272"/>
      <c r="AG317" s="272"/>
      <c r="AH317" s="272"/>
      <c r="AI317" s="272"/>
      <c r="AJ317" s="272"/>
      <c r="AK317" s="272"/>
      <c r="AL317" s="272"/>
      <c r="AM317" s="272"/>
      <c r="AN317" s="272"/>
      <c r="AO317" s="272"/>
      <c r="AP317" s="272"/>
      <c r="AQ317" s="272"/>
      <c r="AR317" s="272"/>
      <c r="AS317" s="272"/>
      <c r="AT317" s="272"/>
      <c r="AU317" s="272"/>
      <c r="AV317" s="272"/>
      <c r="AW317" s="272"/>
      <c r="AX317" s="272"/>
      <c r="AY317" s="272"/>
      <c r="AZ317" s="272"/>
      <c r="BA317" s="272"/>
      <c r="BB317" s="272"/>
    </row>
    <row r="318" spans="1:54" ht="15.75" customHeight="1">
      <c r="A318" s="348"/>
      <c r="B318" s="348"/>
      <c r="C318" s="348"/>
      <c r="D318" s="348"/>
      <c r="E318" s="348"/>
      <c r="F318" s="348"/>
      <c r="G318" s="348"/>
      <c r="H318" s="348"/>
      <c r="I318" s="348"/>
      <c r="J318" s="348"/>
      <c r="K318" s="348"/>
      <c r="L318" s="348"/>
      <c r="M318" s="348"/>
      <c r="N318" s="348"/>
      <c r="O318" s="348"/>
      <c r="P318" s="348"/>
      <c r="Q318" s="348"/>
      <c r="R318" s="348"/>
      <c r="S318" s="348"/>
      <c r="T318" s="348"/>
      <c r="U318" s="348"/>
      <c r="V318" s="348"/>
      <c r="W318" s="348"/>
      <c r="X318" s="272"/>
      <c r="Y318" s="272"/>
      <c r="Z318" s="272"/>
      <c r="AA318" s="272"/>
      <c r="AB318" s="272"/>
      <c r="AC318" s="272"/>
      <c r="AD318" s="272"/>
      <c r="AE318" s="272"/>
      <c r="AF318" s="272"/>
      <c r="AG318" s="272"/>
      <c r="AH318" s="272"/>
      <c r="AI318" s="272"/>
      <c r="AJ318" s="272"/>
      <c r="AK318" s="272"/>
      <c r="AL318" s="272"/>
      <c r="AM318" s="272"/>
      <c r="AN318" s="272"/>
      <c r="AO318" s="272"/>
      <c r="AP318" s="272"/>
      <c r="AQ318" s="272"/>
      <c r="AR318" s="272"/>
      <c r="AS318" s="272"/>
      <c r="AT318" s="272"/>
      <c r="AU318" s="272"/>
      <c r="AV318" s="272"/>
      <c r="AW318" s="272"/>
      <c r="AX318" s="272"/>
      <c r="AY318" s="272"/>
      <c r="AZ318" s="272"/>
      <c r="BA318" s="272"/>
      <c r="BB318" s="272"/>
    </row>
    <row r="319" spans="1:54" ht="15.75" customHeight="1">
      <c r="A319" s="348"/>
      <c r="B319" s="348"/>
      <c r="C319" s="348"/>
      <c r="D319" s="348"/>
      <c r="E319" s="348"/>
      <c r="F319" s="348"/>
      <c r="G319" s="348"/>
      <c r="H319" s="348"/>
      <c r="I319" s="348"/>
      <c r="J319" s="348"/>
      <c r="K319" s="348"/>
      <c r="L319" s="348"/>
      <c r="M319" s="348"/>
      <c r="N319" s="348"/>
      <c r="O319" s="348"/>
      <c r="P319" s="348"/>
      <c r="Q319" s="348"/>
      <c r="R319" s="348"/>
      <c r="S319" s="348"/>
      <c r="T319" s="348"/>
      <c r="U319" s="348"/>
      <c r="V319" s="348"/>
      <c r="W319" s="348"/>
      <c r="X319" s="272"/>
      <c r="Y319" s="272"/>
      <c r="Z319" s="272"/>
      <c r="AA319" s="272"/>
      <c r="AB319" s="272"/>
      <c r="AC319" s="272"/>
      <c r="AD319" s="272"/>
      <c r="AE319" s="272"/>
      <c r="AF319" s="272"/>
      <c r="AG319" s="272"/>
      <c r="AH319" s="272"/>
      <c r="AI319" s="272"/>
      <c r="AJ319" s="272"/>
      <c r="AK319" s="272"/>
      <c r="AL319" s="272"/>
      <c r="AM319" s="272"/>
      <c r="AN319" s="272"/>
      <c r="AO319" s="272"/>
      <c r="AP319" s="272"/>
      <c r="AQ319" s="272"/>
      <c r="AR319" s="272"/>
      <c r="AS319" s="272"/>
      <c r="AT319" s="272"/>
      <c r="AU319" s="272"/>
      <c r="AV319" s="272"/>
      <c r="AW319" s="272"/>
      <c r="AX319" s="272"/>
      <c r="AY319" s="272"/>
      <c r="AZ319" s="272"/>
      <c r="BA319" s="272"/>
      <c r="BB319" s="272"/>
    </row>
    <row r="320" spans="1:54" ht="15.75" customHeight="1">
      <c r="A320" s="348"/>
      <c r="B320" s="348"/>
      <c r="C320" s="348"/>
      <c r="D320" s="348"/>
      <c r="E320" s="348"/>
      <c r="F320" s="348"/>
      <c r="G320" s="348"/>
      <c r="H320" s="348"/>
      <c r="I320" s="348"/>
      <c r="J320" s="348"/>
      <c r="K320" s="348"/>
      <c r="L320" s="348"/>
      <c r="M320" s="348"/>
      <c r="N320" s="348"/>
      <c r="O320" s="348"/>
      <c r="P320" s="348"/>
      <c r="Q320" s="348"/>
      <c r="R320" s="348"/>
      <c r="S320" s="348"/>
      <c r="T320" s="348"/>
      <c r="U320" s="348"/>
      <c r="V320" s="348"/>
      <c r="W320" s="348"/>
      <c r="X320" s="272"/>
      <c r="Y320" s="272"/>
      <c r="Z320" s="272"/>
      <c r="AA320" s="272"/>
      <c r="AB320" s="272"/>
      <c r="AC320" s="272"/>
      <c r="AD320" s="272"/>
      <c r="AE320" s="272"/>
      <c r="AF320" s="272"/>
      <c r="AG320" s="272"/>
      <c r="AH320" s="272"/>
      <c r="AI320" s="272"/>
      <c r="AJ320" s="272"/>
      <c r="AK320" s="272"/>
      <c r="AL320" s="272"/>
      <c r="AM320" s="272"/>
      <c r="AN320" s="272"/>
      <c r="AO320" s="272"/>
      <c r="AP320" s="272"/>
      <c r="AQ320" s="272"/>
      <c r="AR320" s="272"/>
      <c r="AS320" s="272"/>
      <c r="AT320" s="272"/>
      <c r="AU320" s="272"/>
      <c r="AV320" s="272"/>
      <c r="AW320" s="272"/>
      <c r="AX320" s="272"/>
      <c r="AY320" s="272"/>
      <c r="AZ320" s="272"/>
      <c r="BA320" s="272"/>
      <c r="BB320" s="272"/>
    </row>
    <row r="321" spans="1:54" ht="15.75" customHeight="1">
      <c r="A321" s="348"/>
      <c r="B321" s="348"/>
      <c r="C321" s="348"/>
      <c r="D321" s="348"/>
      <c r="E321" s="348"/>
      <c r="F321" s="348"/>
      <c r="G321" s="348"/>
      <c r="H321" s="348"/>
      <c r="I321" s="348"/>
      <c r="J321" s="348"/>
      <c r="K321" s="348"/>
      <c r="L321" s="348"/>
      <c r="M321" s="348"/>
      <c r="N321" s="348"/>
      <c r="O321" s="348"/>
      <c r="P321" s="348"/>
      <c r="Q321" s="348"/>
      <c r="R321" s="348"/>
      <c r="S321" s="348"/>
      <c r="T321" s="348"/>
      <c r="U321" s="348"/>
      <c r="V321" s="348"/>
      <c r="W321" s="348"/>
      <c r="X321" s="272"/>
      <c r="Y321" s="272"/>
      <c r="Z321" s="272"/>
      <c r="AA321" s="272"/>
      <c r="AB321" s="272"/>
      <c r="AC321" s="272"/>
      <c r="AD321" s="272"/>
      <c r="AE321" s="272"/>
      <c r="AF321" s="272"/>
      <c r="AG321" s="272"/>
      <c r="AH321" s="272"/>
      <c r="AI321" s="272"/>
      <c r="AJ321" s="272"/>
      <c r="AK321" s="272"/>
      <c r="AL321" s="272"/>
      <c r="AM321" s="272"/>
      <c r="AN321" s="272"/>
      <c r="AO321" s="272"/>
      <c r="AP321" s="272"/>
      <c r="AQ321" s="272"/>
      <c r="AR321" s="272"/>
      <c r="AS321" s="272"/>
      <c r="AT321" s="272"/>
      <c r="AU321" s="272"/>
      <c r="AV321" s="272"/>
      <c r="AW321" s="272"/>
      <c r="AX321" s="272"/>
      <c r="AY321" s="272"/>
      <c r="AZ321" s="272"/>
      <c r="BA321" s="272"/>
      <c r="BB321" s="272"/>
    </row>
    <row r="322" spans="1:54" ht="15.75" customHeight="1">
      <c r="A322" s="348"/>
      <c r="B322" s="348"/>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272"/>
      <c r="Y322" s="272"/>
      <c r="Z322" s="272"/>
      <c r="AA322" s="272"/>
      <c r="AB322" s="272"/>
      <c r="AC322" s="272"/>
      <c r="AD322" s="272"/>
      <c r="AE322" s="272"/>
      <c r="AF322" s="272"/>
      <c r="AG322" s="272"/>
      <c r="AH322" s="272"/>
      <c r="AI322" s="272"/>
      <c r="AJ322" s="272"/>
      <c r="AK322" s="272"/>
      <c r="AL322" s="272"/>
      <c r="AM322" s="272"/>
      <c r="AN322" s="272"/>
      <c r="AO322" s="272"/>
      <c r="AP322" s="272"/>
      <c r="AQ322" s="272"/>
      <c r="AR322" s="272"/>
      <c r="AS322" s="272"/>
      <c r="AT322" s="272"/>
      <c r="AU322" s="272"/>
      <c r="AV322" s="272"/>
      <c r="AW322" s="272"/>
      <c r="AX322" s="272"/>
      <c r="AY322" s="272"/>
      <c r="AZ322" s="272"/>
      <c r="BA322" s="272"/>
      <c r="BB322" s="272"/>
    </row>
    <row r="323" spans="1:54" ht="15.75" customHeight="1">
      <c r="A323" s="348"/>
      <c r="B323" s="348"/>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272"/>
      <c r="Y323" s="272"/>
      <c r="Z323" s="272"/>
      <c r="AA323" s="272"/>
      <c r="AB323" s="272"/>
      <c r="AC323" s="272"/>
      <c r="AD323" s="272"/>
      <c r="AE323" s="272"/>
      <c r="AF323" s="272"/>
      <c r="AG323" s="272"/>
      <c r="AH323" s="272"/>
      <c r="AI323" s="272"/>
      <c r="AJ323" s="272"/>
      <c r="AK323" s="272"/>
      <c r="AL323" s="272"/>
      <c r="AM323" s="272"/>
      <c r="AN323" s="272"/>
      <c r="AO323" s="272"/>
      <c r="AP323" s="272"/>
      <c r="AQ323" s="272"/>
      <c r="AR323" s="272"/>
      <c r="AS323" s="272"/>
      <c r="AT323" s="272"/>
      <c r="AU323" s="272"/>
      <c r="AV323" s="272"/>
      <c r="AW323" s="272"/>
      <c r="AX323" s="272"/>
      <c r="AY323" s="272"/>
      <c r="AZ323" s="272"/>
      <c r="BA323" s="272"/>
      <c r="BB323" s="272"/>
    </row>
    <row r="324" spans="1:54" ht="15.75" customHeight="1">
      <c r="A324" s="348"/>
      <c r="B324" s="348"/>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272"/>
      <c r="Y324" s="272"/>
      <c r="Z324" s="272"/>
      <c r="AA324" s="272"/>
      <c r="AB324" s="272"/>
      <c r="AC324" s="272"/>
      <c r="AD324" s="272"/>
      <c r="AE324" s="272"/>
      <c r="AF324" s="272"/>
      <c r="AG324" s="272"/>
      <c r="AH324" s="272"/>
      <c r="AI324" s="272"/>
      <c r="AJ324" s="272"/>
      <c r="AK324" s="272"/>
      <c r="AL324" s="272"/>
      <c r="AM324" s="272"/>
      <c r="AN324" s="272"/>
      <c r="AO324" s="272"/>
      <c r="AP324" s="272"/>
      <c r="AQ324" s="272"/>
      <c r="AR324" s="272"/>
      <c r="AS324" s="272"/>
      <c r="AT324" s="272"/>
      <c r="AU324" s="272"/>
      <c r="AV324" s="272"/>
      <c r="AW324" s="272"/>
      <c r="AX324" s="272"/>
      <c r="AY324" s="272"/>
      <c r="AZ324" s="272"/>
      <c r="BA324" s="272"/>
      <c r="BB324" s="272"/>
    </row>
    <row r="325" spans="1:54" ht="15.75" customHeight="1">
      <c r="A325" s="348"/>
      <c r="B325" s="348"/>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272"/>
      <c r="Y325" s="272"/>
      <c r="Z325" s="272"/>
      <c r="AA325" s="272"/>
      <c r="AB325" s="272"/>
      <c r="AC325" s="272"/>
      <c r="AD325" s="272"/>
      <c r="AE325" s="272"/>
      <c r="AF325" s="272"/>
      <c r="AG325" s="272"/>
      <c r="AH325" s="272"/>
      <c r="AI325" s="272"/>
      <c r="AJ325" s="272"/>
      <c r="AK325" s="272"/>
      <c r="AL325" s="272"/>
      <c r="AM325" s="272"/>
      <c r="AN325" s="272"/>
      <c r="AO325" s="272"/>
      <c r="AP325" s="272"/>
      <c r="AQ325" s="272"/>
      <c r="AR325" s="272"/>
      <c r="AS325" s="272"/>
      <c r="AT325" s="272"/>
      <c r="AU325" s="272"/>
      <c r="AV325" s="272"/>
      <c r="AW325" s="272"/>
      <c r="AX325" s="272"/>
      <c r="AY325" s="272"/>
      <c r="AZ325" s="272"/>
      <c r="BA325" s="272"/>
      <c r="BB325" s="272"/>
    </row>
    <row r="326" spans="1:54" ht="15.75" customHeight="1">
      <c r="A326" s="348"/>
      <c r="B326" s="348"/>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272"/>
      <c r="Y326" s="272"/>
      <c r="Z326" s="272"/>
      <c r="AA326" s="272"/>
      <c r="AB326" s="272"/>
      <c r="AC326" s="272"/>
      <c r="AD326" s="272"/>
      <c r="AE326" s="272"/>
      <c r="AF326" s="272"/>
      <c r="AG326" s="272"/>
      <c r="AH326" s="272"/>
      <c r="AI326" s="272"/>
      <c r="AJ326" s="272"/>
      <c r="AK326" s="272"/>
      <c r="AL326" s="272"/>
      <c r="AM326" s="272"/>
      <c r="AN326" s="272"/>
      <c r="AO326" s="272"/>
      <c r="AP326" s="272"/>
      <c r="AQ326" s="272"/>
      <c r="AR326" s="272"/>
      <c r="AS326" s="272"/>
      <c r="AT326" s="272"/>
      <c r="AU326" s="272"/>
      <c r="AV326" s="272"/>
      <c r="AW326" s="272"/>
      <c r="AX326" s="272"/>
      <c r="AY326" s="272"/>
      <c r="AZ326" s="272"/>
      <c r="BA326" s="272"/>
      <c r="BB326" s="272"/>
    </row>
    <row r="327" spans="1:54" ht="15.75" customHeight="1">
      <c r="A327" s="348"/>
      <c r="B327" s="348"/>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272"/>
      <c r="Y327" s="272"/>
      <c r="Z327" s="272"/>
      <c r="AA327" s="272"/>
      <c r="AB327" s="272"/>
      <c r="AC327" s="272"/>
      <c r="AD327" s="272"/>
      <c r="AE327" s="272"/>
      <c r="AF327" s="272"/>
      <c r="AG327" s="272"/>
      <c r="AH327" s="272"/>
      <c r="AI327" s="272"/>
      <c r="AJ327" s="272"/>
      <c r="AK327" s="272"/>
      <c r="AL327" s="272"/>
      <c r="AM327" s="272"/>
      <c r="AN327" s="272"/>
      <c r="AO327" s="272"/>
      <c r="AP327" s="272"/>
      <c r="AQ327" s="272"/>
      <c r="AR327" s="272"/>
      <c r="AS327" s="272"/>
      <c r="AT327" s="272"/>
      <c r="AU327" s="272"/>
      <c r="AV327" s="272"/>
      <c r="AW327" s="272"/>
      <c r="AX327" s="272"/>
      <c r="AY327" s="272"/>
      <c r="AZ327" s="272"/>
      <c r="BA327" s="272"/>
      <c r="BB327" s="272"/>
    </row>
    <row r="328" spans="1:54" ht="15.75" customHeight="1">
      <c r="A328" s="348"/>
      <c r="B328" s="348"/>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272"/>
      <c r="Y328" s="272"/>
      <c r="Z328" s="272"/>
      <c r="AA328" s="272"/>
      <c r="AB328" s="272"/>
      <c r="AC328" s="272"/>
      <c r="AD328" s="272"/>
      <c r="AE328" s="272"/>
      <c r="AF328" s="272"/>
      <c r="AG328" s="272"/>
      <c r="AH328" s="272"/>
      <c r="AI328" s="272"/>
      <c r="AJ328" s="272"/>
      <c r="AK328" s="272"/>
      <c r="AL328" s="272"/>
      <c r="AM328" s="272"/>
      <c r="AN328" s="272"/>
      <c r="AO328" s="272"/>
      <c r="AP328" s="272"/>
      <c r="AQ328" s="272"/>
      <c r="AR328" s="272"/>
      <c r="AS328" s="272"/>
      <c r="AT328" s="272"/>
      <c r="AU328" s="272"/>
      <c r="AV328" s="272"/>
      <c r="AW328" s="272"/>
      <c r="AX328" s="272"/>
      <c r="AY328" s="272"/>
      <c r="AZ328" s="272"/>
      <c r="BA328" s="272"/>
      <c r="BB328" s="272"/>
    </row>
    <row r="329" spans="1:54" ht="15.75" customHeight="1">
      <c r="A329" s="348"/>
      <c r="B329" s="348"/>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272"/>
      <c r="Y329" s="272"/>
      <c r="Z329" s="272"/>
      <c r="AA329" s="272"/>
      <c r="AB329" s="272"/>
      <c r="AC329" s="272"/>
      <c r="AD329" s="272"/>
      <c r="AE329" s="272"/>
      <c r="AF329" s="272"/>
      <c r="AG329" s="272"/>
      <c r="AH329" s="272"/>
      <c r="AI329" s="272"/>
      <c r="AJ329" s="272"/>
      <c r="AK329" s="272"/>
      <c r="AL329" s="272"/>
      <c r="AM329" s="272"/>
      <c r="AN329" s="272"/>
      <c r="AO329" s="272"/>
      <c r="AP329" s="272"/>
      <c r="AQ329" s="272"/>
      <c r="AR329" s="272"/>
      <c r="AS329" s="272"/>
      <c r="AT329" s="272"/>
      <c r="AU329" s="272"/>
      <c r="AV329" s="272"/>
      <c r="AW329" s="272"/>
      <c r="AX329" s="272"/>
      <c r="AY329" s="272"/>
      <c r="AZ329" s="272"/>
      <c r="BA329" s="272"/>
      <c r="BB329" s="272"/>
    </row>
    <row r="330" spans="1:54" ht="15.75" customHeight="1">
      <c r="A330" s="348"/>
      <c r="B330" s="348"/>
      <c r="C330" s="348"/>
      <c r="D330" s="348"/>
      <c r="E330" s="348"/>
      <c r="F330" s="348"/>
      <c r="G330" s="348"/>
      <c r="H330" s="348"/>
      <c r="I330" s="348"/>
      <c r="J330" s="348"/>
      <c r="K330" s="348"/>
      <c r="L330" s="348"/>
      <c r="M330" s="348"/>
      <c r="N330" s="348"/>
      <c r="O330" s="348"/>
      <c r="P330" s="348"/>
      <c r="Q330" s="348"/>
      <c r="R330" s="348"/>
      <c r="S330" s="348"/>
      <c r="T330" s="348"/>
      <c r="U330" s="348"/>
      <c r="V330" s="348"/>
      <c r="W330" s="348"/>
      <c r="X330" s="272"/>
      <c r="Y330" s="272"/>
      <c r="Z330" s="272"/>
      <c r="AA330" s="272"/>
      <c r="AB330" s="272"/>
      <c r="AC330" s="272"/>
      <c r="AD330" s="272"/>
      <c r="AE330" s="272"/>
      <c r="AF330" s="272"/>
      <c r="AG330" s="272"/>
      <c r="AH330" s="272"/>
      <c r="AI330" s="272"/>
      <c r="AJ330" s="272"/>
      <c r="AK330" s="272"/>
      <c r="AL330" s="272"/>
      <c r="AM330" s="272"/>
      <c r="AN330" s="272"/>
      <c r="AO330" s="272"/>
      <c r="AP330" s="272"/>
      <c r="AQ330" s="272"/>
      <c r="AR330" s="272"/>
      <c r="AS330" s="272"/>
      <c r="AT330" s="272"/>
      <c r="AU330" s="272"/>
      <c r="AV330" s="272"/>
      <c r="AW330" s="272"/>
      <c r="AX330" s="272"/>
      <c r="AY330" s="272"/>
      <c r="AZ330" s="272"/>
      <c r="BA330" s="272"/>
      <c r="BB330" s="272"/>
    </row>
    <row r="331" spans="1:54" ht="15.75" customHeight="1">
      <c r="A331" s="348"/>
      <c r="B331" s="348"/>
      <c r="C331" s="348"/>
      <c r="D331" s="348"/>
      <c r="E331" s="348"/>
      <c r="F331" s="348"/>
      <c r="G331" s="348"/>
      <c r="H331" s="348"/>
      <c r="I331" s="348"/>
      <c r="J331" s="348"/>
      <c r="K331" s="348"/>
      <c r="L331" s="348"/>
      <c r="M331" s="348"/>
      <c r="N331" s="348"/>
      <c r="O331" s="348"/>
      <c r="P331" s="348"/>
      <c r="Q331" s="348"/>
      <c r="R331" s="348"/>
      <c r="S331" s="348"/>
      <c r="T331" s="348"/>
      <c r="U331" s="348"/>
      <c r="V331" s="348"/>
      <c r="W331" s="348"/>
      <c r="X331" s="272"/>
      <c r="Y331" s="272"/>
      <c r="Z331" s="272"/>
      <c r="AA331" s="272"/>
      <c r="AB331" s="272"/>
      <c r="AC331" s="272"/>
      <c r="AD331" s="272"/>
      <c r="AE331" s="272"/>
      <c r="AF331" s="272"/>
      <c r="AG331" s="272"/>
      <c r="AH331" s="272"/>
      <c r="AI331" s="272"/>
      <c r="AJ331" s="272"/>
      <c r="AK331" s="272"/>
      <c r="AL331" s="272"/>
      <c r="AM331" s="272"/>
      <c r="AN331" s="272"/>
      <c r="AO331" s="272"/>
      <c r="AP331" s="272"/>
      <c r="AQ331" s="272"/>
      <c r="AR331" s="272"/>
      <c r="AS331" s="272"/>
      <c r="AT331" s="272"/>
      <c r="AU331" s="272"/>
      <c r="AV331" s="272"/>
      <c r="AW331" s="272"/>
      <c r="AX331" s="272"/>
      <c r="AY331" s="272"/>
      <c r="AZ331" s="272"/>
      <c r="BA331" s="272"/>
      <c r="BB331" s="272"/>
    </row>
    <row r="332" spans="1:54" ht="15.75" customHeight="1">
      <c r="A332" s="348"/>
      <c r="B332" s="348"/>
      <c r="C332" s="348"/>
      <c r="D332" s="348"/>
      <c r="E332" s="348"/>
      <c r="F332" s="348"/>
      <c r="G332" s="348"/>
      <c r="H332" s="348"/>
      <c r="I332" s="348"/>
      <c r="J332" s="348"/>
      <c r="K332" s="348"/>
      <c r="L332" s="348"/>
      <c r="M332" s="348"/>
      <c r="N332" s="348"/>
      <c r="O332" s="348"/>
      <c r="P332" s="348"/>
      <c r="Q332" s="348"/>
      <c r="R332" s="348"/>
      <c r="S332" s="348"/>
      <c r="T332" s="348"/>
      <c r="U332" s="348"/>
      <c r="V332" s="348"/>
      <c r="W332" s="348"/>
      <c r="X332" s="272"/>
      <c r="Y332" s="272"/>
      <c r="Z332" s="272"/>
      <c r="AA332" s="272"/>
      <c r="AB332" s="272"/>
      <c r="AC332" s="272"/>
      <c r="AD332" s="272"/>
      <c r="AE332" s="272"/>
      <c r="AF332" s="272"/>
      <c r="AG332" s="272"/>
      <c r="AH332" s="272"/>
      <c r="AI332" s="272"/>
      <c r="AJ332" s="272"/>
      <c r="AK332" s="272"/>
      <c r="AL332" s="272"/>
      <c r="AM332" s="272"/>
      <c r="AN332" s="272"/>
      <c r="AO332" s="272"/>
      <c r="AP332" s="272"/>
      <c r="AQ332" s="272"/>
      <c r="AR332" s="272"/>
      <c r="AS332" s="272"/>
      <c r="AT332" s="272"/>
      <c r="AU332" s="272"/>
      <c r="AV332" s="272"/>
      <c r="AW332" s="272"/>
      <c r="AX332" s="272"/>
      <c r="AY332" s="272"/>
      <c r="AZ332" s="272"/>
      <c r="BA332" s="272"/>
      <c r="BB332" s="272"/>
    </row>
    <row r="333" spans="1:54" ht="15.75" customHeight="1">
      <c r="A333" s="348"/>
      <c r="B333" s="348"/>
      <c r="C333" s="348"/>
      <c r="D333" s="348"/>
      <c r="E333" s="348"/>
      <c r="F333" s="348"/>
      <c r="G333" s="348"/>
      <c r="H333" s="348"/>
      <c r="I333" s="348"/>
      <c r="J333" s="348"/>
      <c r="K333" s="348"/>
      <c r="L333" s="348"/>
      <c r="M333" s="348"/>
      <c r="N333" s="348"/>
      <c r="O333" s="348"/>
      <c r="P333" s="348"/>
      <c r="Q333" s="348"/>
      <c r="R333" s="348"/>
      <c r="S333" s="348"/>
      <c r="T333" s="348"/>
      <c r="U333" s="348"/>
      <c r="V333" s="348"/>
      <c r="W333" s="348"/>
      <c r="X333" s="272"/>
      <c r="Y333" s="272"/>
      <c r="Z333" s="272"/>
      <c r="AA333" s="272"/>
      <c r="AB333" s="272"/>
      <c r="AC333" s="272"/>
      <c r="AD333" s="272"/>
      <c r="AE333" s="272"/>
      <c r="AF333" s="272"/>
      <c r="AG333" s="272"/>
      <c r="AH333" s="272"/>
      <c r="AI333" s="272"/>
      <c r="AJ333" s="272"/>
      <c r="AK333" s="272"/>
      <c r="AL333" s="272"/>
      <c r="AM333" s="272"/>
      <c r="AN333" s="272"/>
      <c r="AO333" s="272"/>
      <c r="AP333" s="272"/>
      <c r="AQ333" s="272"/>
      <c r="AR333" s="272"/>
      <c r="AS333" s="272"/>
      <c r="AT333" s="272"/>
      <c r="AU333" s="272"/>
      <c r="AV333" s="272"/>
      <c r="AW333" s="272"/>
      <c r="AX333" s="272"/>
      <c r="AY333" s="272"/>
      <c r="AZ333" s="272"/>
      <c r="BA333" s="272"/>
      <c r="BB333" s="272"/>
    </row>
    <row r="334" spans="1:54" ht="15.75" customHeight="1">
      <c r="A334" s="348"/>
      <c r="B334" s="348"/>
      <c r="C334" s="348"/>
      <c r="D334" s="348"/>
      <c r="E334" s="348"/>
      <c r="F334" s="348"/>
      <c r="G334" s="348"/>
      <c r="H334" s="348"/>
      <c r="I334" s="348"/>
      <c r="J334" s="348"/>
      <c r="K334" s="348"/>
      <c r="L334" s="348"/>
      <c r="M334" s="348"/>
      <c r="N334" s="348"/>
      <c r="O334" s="348"/>
      <c r="P334" s="348"/>
      <c r="Q334" s="348"/>
      <c r="R334" s="348"/>
      <c r="S334" s="348"/>
      <c r="T334" s="348"/>
      <c r="U334" s="348"/>
      <c r="V334" s="348"/>
      <c r="W334" s="348"/>
      <c r="X334" s="272"/>
      <c r="Y334" s="272"/>
      <c r="Z334" s="272"/>
      <c r="AA334" s="272"/>
      <c r="AB334" s="272"/>
      <c r="AC334" s="272"/>
      <c r="AD334" s="272"/>
      <c r="AE334" s="272"/>
      <c r="AF334" s="272"/>
      <c r="AG334" s="272"/>
      <c r="AH334" s="272"/>
      <c r="AI334" s="272"/>
      <c r="AJ334" s="272"/>
      <c r="AK334" s="272"/>
      <c r="AL334" s="272"/>
      <c r="AM334" s="272"/>
      <c r="AN334" s="272"/>
      <c r="AO334" s="272"/>
      <c r="AP334" s="272"/>
      <c r="AQ334" s="272"/>
      <c r="AR334" s="272"/>
      <c r="AS334" s="272"/>
      <c r="AT334" s="272"/>
      <c r="AU334" s="272"/>
      <c r="AV334" s="272"/>
      <c r="AW334" s="272"/>
      <c r="AX334" s="272"/>
      <c r="AY334" s="272"/>
      <c r="AZ334" s="272"/>
      <c r="BA334" s="272"/>
      <c r="BB334" s="272"/>
    </row>
    <row r="335" spans="1:54" ht="15.75" customHeight="1">
      <c r="A335" s="348"/>
      <c r="B335" s="348"/>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272"/>
      <c r="Y335" s="272"/>
      <c r="Z335" s="272"/>
      <c r="AA335" s="272"/>
      <c r="AB335" s="272"/>
      <c r="AC335" s="272"/>
      <c r="AD335" s="272"/>
      <c r="AE335" s="272"/>
      <c r="AF335" s="272"/>
      <c r="AG335" s="272"/>
      <c r="AH335" s="272"/>
      <c r="AI335" s="272"/>
      <c r="AJ335" s="272"/>
      <c r="AK335" s="272"/>
      <c r="AL335" s="272"/>
      <c r="AM335" s="272"/>
      <c r="AN335" s="272"/>
      <c r="AO335" s="272"/>
      <c r="AP335" s="272"/>
      <c r="AQ335" s="272"/>
      <c r="AR335" s="272"/>
      <c r="AS335" s="272"/>
      <c r="AT335" s="272"/>
      <c r="AU335" s="272"/>
      <c r="AV335" s="272"/>
      <c r="AW335" s="272"/>
      <c r="AX335" s="272"/>
      <c r="AY335" s="272"/>
      <c r="AZ335" s="272"/>
      <c r="BA335" s="272"/>
      <c r="BB335" s="272"/>
    </row>
    <row r="336" spans="1:54" ht="15.75" customHeight="1">
      <c r="A336" s="348"/>
      <c r="B336" s="348"/>
      <c r="C336" s="348"/>
      <c r="D336" s="348"/>
      <c r="E336" s="348"/>
      <c r="F336" s="348"/>
      <c r="G336" s="348"/>
      <c r="H336" s="348"/>
      <c r="I336" s="348"/>
      <c r="J336" s="348"/>
      <c r="K336" s="348"/>
      <c r="L336" s="348"/>
      <c r="M336" s="348"/>
      <c r="N336" s="348"/>
      <c r="O336" s="348"/>
      <c r="P336" s="348"/>
      <c r="Q336" s="348"/>
      <c r="R336" s="348"/>
      <c r="S336" s="348"/>
      <c r="T336" s="348"/>
      <c r="U336" s="348"/>
      <c r="V336" s="348"/>
      <c r="W336" s="348"/>
      <c r="X336" s="272"/>
      <c r="Y336" s="272"/>
      <c r="Z336" s="272"/>
      <c r="AA336" s="272"/>
      <c r="AB336" s="272"/>
      <c r="AC336" s="272"/>
      <c r="AD336" s="272"/>
      <c r="AE336" s="272"/>
      <c r="AF336" s="272"/>
      <c r="AG336" s="272"/>
      <c r="AH336" s="272"/>
      <c r="AI336" s="272"/>
      <c r="AJ336" s="272"/>
      <c r="AK336" s="272"/>
      <c r="AL336" s="272"/>
      <c r="AM336" s="272"/>
      <c r="AN336" s="272"/>
      <c r="AO336" s="272"/>
      <c r="AP336" s="272"/>
      <c r="AQ336" s="272"/>
      <c r="AR336" s="272"/>
      <c r="AS336" s="272"/>
      <c r="AT336" s="272"/>
      <c r="AU336" s="272"/>
      <c r="AV336" s="272"/>
      <c r="AW336" s="272"/>
      <c r="AX336" s="272"/>
      <c r="AY336" s="272"/>
      <c r="AZ336" s="272"/>
      <c r="BA336" s="272"/>
      <c r="BB336" s="272"/>
    </row>
    <row r="337" spans="1:54" ht="15.75" customHeight="1">
      <c r="A337" s="348"/>
      <c r="B337" s="348"/>
      <c r="C337" s="348"/>
      <c r="D337" s="348"/>
      <c r="E337" s="348"/>
      <c r="F337" s="348"/>
      <c r="G337" s="348"/>
      <c r="H337" s="348"/>
      <c r="I337" s="348"/>
      <c r="J337" s="348"/>
      <c r="K337" s="348"/>
      <c r="L337" s="348"/>
      <c r="M337" s="348"/>
      <c r="N337" s="348"/>
      <c r="O337" s="348"/>
      <c r="P337" s="348"/>
      <c r="Q337" s="348"/>
      <c r="R337" s="348"/>
      <c r="S337" s="348"/>
      <c r="T337" s="348"/>
      <c r="U337" s="348"/>
      <c r="V337" s="348"/>
      <c r="W337" s="348"/>
      <c r="X337" s="272"/>
      <c r="Y337" s="272"/>
      <c r="Z337" s="272"/>
      <c r="AA337" s="272"/>
      <c r="AB337" s="272"/>
      <c r="AC337" s="272"/>
      <c r="AD337" s="272"/>
      <c r="AE337" s="272"/>
      <c r="AF337" s="272"/>
      <c r="AG337" s="272"/>
      <c r="AH337" s="272"/>
      <c r="AI337" s="272"/>
      <c r="AJ337" s="272"/>
      <c r="AK337" s="272"/>
      <c r="AL337" s="272"/>
      <c r="AM337" s="272"/>
      <c r="AN337" s="272"/>
      <c r="AO337" s="272"/>
      <c r="AP337" s="272"/>
      <c r="AQ337" s="272"/>
      <c r="AR337" s="272"/>
      <c r="AS337" s="272"/>
      <c r="AT337" s="272"/>
      <c r="AU337" s="272"/>
      <c r="AV337" s="272"/>
      <c r="AW337" s="272"/>
      <c r="AX337" s="272"/>
      <c r="AY337" s="272"/>
      <c r="AZ337" s="272"/>
      <c r="BA337" s="272"/>
      <c r="BB337" s="272"/>
    </row>
    <row r="338" spans="1:54" ht="15.75" customHeight="1">
      <c r="A338" s="348"/>
      <c r="B338" s="348"/>
      <c r="C338" s="348"/>
      <c r="D338" s="348"/>
      <c r="E338" s="348"/>
      <c r="F338" s="348"/>
      <c r="G338" s="348"/>
      <c r="H338" s="348"/>
      <c r="I338" s="348"/>
      <c r="J338" s="348"/>
      <c r="K338" s="348"/>
      <c r="L338" s="348"/>
      <c r="M338" s="348"/>
      <c r="N338" s="348"/>
      <c r="O338" s="348"/>
      <c r="P338" s="348"/>
      <c r="Q338" s="348"/>
      <c r="R338" s="348"/>
      <c r="S338" s="348"/>
      <c r="T338" s="348"/>
      <c r="U338" s="348"/>
      <c r="V338" s="348"/>
      <c r="W338" s="348"/>
      <c r="X338" s="272"/>
      <c r="Y338" s="272"/>
      <c r="Z338" s="272"/>
      <c r="AA338" s="272"/>
      <c r="AB338" s="272"/>
      <c r="AC338" s="272"/>
      <c r="AD338" s="272"/>
      <c r="AE338" s="272"/>
      <c r="AF338" s="272"/>
      <c r="AG338" s="272"/>
      <c r="AH338" s="272"/>
      <c r="AI338" s="272"/>
      <c r="AJ338" s="272"/>
      <c r="AK338" s="272"/>
      <c r="AL338" s="272"/>
      <c r="AM338" s="272"/>
      <c r="AN338" s="272"/>
      <c r="AO338" s="272"/>
      <c r="AP338" s="272"/>
      <c r="AQ338" s="272"/>
      <c r="AR338" s="272"/>
      <c r="AS338" s="272"/>
      <c r="AT338" s="272"/>
      <c r="AU338" s="272"/>
      <c r="AV338" s="272"/>
      <c r="AW338" s="272"/>
      <c r="AX338" s="272"/>
      <c r="AY338" s="272"/>
      <c r="AZ338" s="272"/>
      <c r="BA338" s="272"/>
      <c r="BB338" s="272"/>
    </row>
    <row r="339" spans="1:54" ht="15.75" customHeight="1">
      <c r="A339" s="348"/>
      <c r="B339" s="348"/>
      <c r="C339" s="348"/>
      <c r="D339" s="348"/>
      <c r="E339" s="348"/>
      <c r="F339" s="348"/>
      <c r="G339" s="348"/>
      <c r="H339" s="348"/>
      <c r="I339" s="348"/>
      <c r="J339" s="348"/>
      <c r="K339" s="348"/>
      <c r="L339" s="348"/>
      <c r="M339" s="348"/>
      <c r="N339" s="348"/>
      <c r="O339" s="348"/>
      <c r="P339" s="348"/>
      <c r="Q339" s="348"/>
      <c r="R339" s="348"/>
      <c r="S339" s="348"/>
      <c r="T339" s="348"/>
      <c r="U339" s="348"/>
      <c r="V339" s="348"/>
      <c r="W339" s="348"/>
      <c r="X339" s="272"/>
      <c r="Y339" s="272"/>
      <c r="Z339" s="272"/>
      <c r="AA339" s="272"/>
      <c r="AB339" s="272"/>
      <c r="AC339" s="272"/>
      <c r="AD339" s="272"/>
      <c r="AE339" s="272"/>
      <c r="AF339" s="272"/>
      <c r="AG339" s="272"/>
      <c r="AH339" s="272"/>
      <c r="AI339" s="272"/>
      <c r="AJ339" s="272"/>
      <c r="AK339" s="272"/>
      <c r="AL339" s="272"/>
      <c r="AM339" s="272"/>
      <c r="AN339" s="272"/>
      <c r="AO339" s="272"/>
      <c r="AP339" s="272"/>
      <c r="AQ339" s="272"/>
      <c r="AR339" s="272"/>
      <c r="AS339" s="272"/>
      <c r="AT339" s="272"/>
      <c r="AU339" s="272"/>
      <c r="AV339" s="272"/>
      <c r="AW339" s="272"/>
      <c r="AX339" s="272"/>
      <c r="AY339" s="272"/>
      <c r="AZ339" s="272"/>
      <c r="BA339" s="272"/>
      <c r="BB339" s="272"/>
    </row>
    <row r="340" spans="1:54" ht="15.75" customHeight="1">
      <c r="A340" s="348"/>
      <c r="B340" s="348"/>
      <c r="C340" s="348"/>
      <c r="D340" s="348"/>
      <c r="E340" s="348"/>
      <c r="F340" s="348"/>
      <c r="G340" s="348"/>
      <c r="H340" s="348"/>
      <c r="I340" s="348"/>
      <c r="J340" s="348"/>
      <c r="K340" s="348"/>
      <c r="L340" s="348"/>
      <c r="M340" s="348"/>
      <c r="N340" s="348"/>
      <c r="O340" s="348"/>
      <c r="P340" s="348"/>
      <c r="Q340" s="348"/>
      <c r="R340" s="348"/>
      <c r="S340" s="348"/>
      <c r="T340" s="348"/>
      <c r="U340" s="348"/>
      <c r="V340" s="348"/>
      <c r="W340" s="348"/>
      <c r="X340" s="272"/>
      <c r="Y340" s="272"/>
      <c r="Z340" s="272"/>
      <c r="AA340" s="272"/>
      <c r="AB340" s="272"/>
      <c r="AC340" s="272"/>
      <c r="AD340" s="272"/>
      <c r="AE340" s="272"/>
      <c r="AF340" s="272"/>
      <c r="AG340" s="272"/>
      <c r="AH340" s="272"/>
      <c r="AI340" s="272"/>
      <c r="AJ340" s="272"/>
      <c r="AK340" s="272"/>
      <c r="AL340" s="272"/>
      <c r="AM340" s="272"/>
      <c r="AN340" s="272"/>
      <c r="AO340" s="272"/>
      <c r="AP340" s="272"/>
      <c r="AQ340" s="272"/>
      <c r="AR340" s="272"/>
      <c r="AS340" s="272"/>
      <c r="AT340" s="272"/>
      <c r="AU340" s="272"/>
      <c r="AV340" s="272"/>
      <c r="AW340" s="272"/>
      <c r="AX340" s="272"/>
      <c r="AY340" s="272"/>
      <c r="AZ340" s="272"/>
      <c r="BA340" s="272"/>
      <c r="BB340" s="272"/>
    </row>
    <row r="341" spans="1:54" ht="15.75" customHeight="1">
      <c r="A341" s="348"/>
      <c r="B341" s="348"/>
      <c r="C341" s="348"/>
      <c r="D341" s="348"/>
      <c r="E341" s="348"/>
      <c r="F341" s="348"/>
      <c r="G341" s="348"/>
      <c r="H341" s="348"/>
      <c r="I341" s="348"/>
      <c r="J341" s="348"/>
      <c r="K341" s="348"/>
      <c r="L341" s="348"/>
      <c r="M341" s="348"/>
      <c r="N341" s="348"/>
      <c r="O341" s="348"/>
      <c r="P341" s="348"/>
      <c r="Q341" s="348"/>
      <c r="R341" s="348"/>
      <c r="S341" s="348"/>
      <c r="T341" s="348"/>
      <c r="U341" s="348"/>
      <c r="V341" s="348"/>
      <c r="W341" s="348"/>
      <c r="X341" s="272"/>
      <c r="Y341" s="272"/>
      <c r="Z341" s="272"/>
      <c r="AA341" s="272"/>
      <c r="AB341" s="272"/>
      <c r="AC341" s="272"/>
      <c r="AD341" s="272"/>
      <c r="AE341" s="272"/>
      <c r="AF341" s="272"/>
      <c r="AG341" s="272"/>
      <c r="AH341" s="272"/>
      <c r="AI341" s="272"/>
      <c r="AJ341" s="272"/>
      <c r="AK341" s="272"/>
      <c r="AL341" s="272"/>
      <c r="AM341" s="272"/>
      <c r="AN341" s="272"/>
      <c r="AO341" s="272"/>
      <c r="AP341" s="272"/>
      <c r="AQ341" s="272"/>
      <c r="AR341" s="272"/>
      <c r="AS341" s="272"/>
      <c r="AT341" s="272"/>
      <c r="AU341" s="272"/>
      <c r="AV341" s="272"/>
      <c r="AW341" s="272"/>
      <c r="AX341" s="272"/>
      <c r="AY341" s="272"/>
      <c r="AZ341" s="272"/>
      <c r="BA341" s="272"/>
      <c r="BB341" s="272"/>
    </row>
    <row r="342" spans="1:54" ht="15.75" customHeight="1">
      <c r="A342" s="348"/>
      <c r="B342" s="348"/>
      <c r="C342" s="348"/>
      <c r="D342" s="348"/>
      <c r="E342" s="348"/>
      <c r="F342" s="348"/>
      <c r="G342" s="348"/>
      <c r="H342" s="348"/>
      <c r="I342" s="348"/>
      <c r="J342" s="348"/>
      <c r="K342" s="348"/>
      <c r="L342" s="348"/>
      <c r="M342" s="348"/>
      <c r="N342" s="348"/>
      <c r="O342" s="348"/>
      <c r="P342" s="348"/>
      <c r="Q342" s="348"/>
      <c r="R342" s="348"/>
      <c r="S342" s="348"/>
      <c r="T342" s="348"/>
      <c r="U342" s="348"/>
      <c r="V342" s="348"/>
      <c r="W342" s="348"/>
      <c r="X342" s="272"/>
      <c r="Y342" s="272"/>
      <c r="Z342" s="272"/>
      <c r="AA342" s="272"/>
      <c r="AB342" s="272"/>
      <c r="AC342" s="272"/>
      <c r="AD342" s="272"/>
      <c r="AE342" s="272"/>
      <c r="AF342" s="272"/>
      <c r="AG342" s="272"/>
      <c r="AH342" s="272"/>
      <c r="AI342" s="272"/>
      <c r="AJ342" s="272"/>
      <c r="AK342" s="272"/>
      <c r="AL342" s="272"/>
      <c r="AM342" s="272"/>
      <c r="AN342" s="272"/>
      <c r="AO342" s="272"/>
      <c r="AP342" s="272"/>
      <c r="AQ342" s="272"/>
      <c r="AR342" s="272"/>
      <c r="AS342" s="272"/>
      <c r="AT342" s="272"/>
      <c r="AU342" s="272"/>
      <c r="AV342" s="272"/>
      <c r="AW342" s="272"/>
      <c r="AX342" s="272"/>
      <c r="AY342" s="272"/>
      <c r="AZ342" s="272"/>
      <c r="BA342" s="272"/>
      <c r="BB342" s="272"/>
    </row>
    <row r="343" spans="1:54" ht="15.75" customHeight="1">
      <c r="A343" s="348"/>
      <c r="B343" s="348"/>
      <c r="C343" s="348"/>
      <c r="D343" s="348"/>
      <c r="E343" s="348"/>
      <c r="F343" s="348"/>
      <c r="G343" s="348"/>
      <c r="H343" s="348"/>
      <c r="I343" s="348"/>
      <c r="J343" s="348"/>
      <c r="K343" s="348"/>
      <c r="L343" s="348"/>
      <c r="M343" s="348"/>
      <c r="N343" s="348"/>
      <c r="O343" s="348"/>
      <c r="P343" s="348"/>
      <c r="Q343" s="348"/>
      <c r="R343" s="348"/>
      <c r="S343" s="348"/>
      <c r="T343" s="348"/>
      <c r="U343" s="348"/>
      <c r="V343" s="348"/>
      <c r="W343" s="348"/>
      <c r="X343" s="272"/>
      <c r="Y343" s="272"/>
      <c r="Z343" s="272"/>
      <c r="AA343" s="272"/>
      <c r="AB343" s="272"/>
      <c r="AC343" s="272"/>
      <c r="AD343" s="272"/>
      <c r="AE343" s="272"/>
      <c r="AF343" s="272"/>
      <c r="AG343" s="272"/>
      <c r="AH343" s="272"/>
      <c r="AI343" s="272"/>
      <c r="AJ343" s="272"/>
      <c r="AK343" s="272"/>
      <c r="AL343" s="272"/>
      <c r="AM343" s="272"/>
      <c r="AN343" s="272"/>
      <c r="AO343" s="272"/>
      <c r="AP343" s="272"/>
      <c r="AQ343" s="272"/>
      <c r="AR343" s="272"/>
      <c r="AS343" s="272"/>
      <c r="AT343" s="272"/>
      <c r="AU343" s="272"/>
      <c r="AV343" s="272"/>
      <c r="AW343" s="272"/>
      <c r="AX343" s="272"/>
      <c r="AY343" s="272"/>
      <c r="AZ343" s="272"/>
      <c r="BA343" s="272"/>
      <c r="BB343" s="272"/>
    </row>
    <row r="344" spans="1:54" ht="15.75" customHeight="1">
      <c r="A344" s="348"/>
      <c r="B344" s="348"/>
      <c r="C344" s="348"/>
      <c r="D344" s="348"/>
      <c r="E344" s="348"/>
      <c r="F344" s="348"/>
      <c r="G344" s="348"/>
      <c r="H344" s="348"/>
      <c r="I344" s="348"/>
      <c r="J344" s="348"/>
      <c r="K344" s="348"/>
      <c r="L344" s="348"/>
      <c r="M344" s="348"/>
      <c r="N344" s="348"/>
      <c r="O344" s="348"/>
      <c r="P344" s="348"/>
      <c r="Q344" s="348"/>
      <c r="R344" s="348"/>
      <c r="S344" s="348"/>
      <c r="T344" s="348"/>
      <c r="U344" s="348"/>
      <c r="V344" s="348"/>
      <c r="W344" s="348"/>
      <c r="X344" s="272"/>
      <c r="Y344" s="272"/>
      <c r="Z344" s="272"/>
      <c r="AA344" s="272"/>
      <c r="AB344" s="272"/>
      <c r="AC344" s="272"/>
      <c r="AD344" s="272"/>
      <c r="AE344" s="272"/>
      <c r="AF344" s="272"/>
      <c r="AG344" s="272"/>
      <c r="AH344" s="272"/>
      <c r="AI344" s="272"/>
      <c r="AJ344" s="272"/>
      <c r="AK344" s="272"/>
      <c r="AL344" s="272"/>
      <c r="AM344" s="272"/>
      <c r="AN344" s="272"/>
      <c r="AO344" s="272"/>
      <c r="AP344" s="272"/>
      <c r="AQ344" s="272"/>
      <c r="AR344" s="272"/>
      <c r="AS344" s="272"/>
      <c r="AT344" s="272"/>
      <c r="AU344" s="272"/>
      <c r="AV344" s="272"/>
      <c r="AW344" s="272"/>
      <c r="AX344" s="272"/>
      <c r="AY344" s="272"/>
      <c r="AZ344" s="272"/>
      <c r="BA344" s="272"/>
      <c r="BB344" s="272"/>
    </row>
    <row r="345" spans="1:54" ht="15.75" customHeight="1">
      <c r="A345" s="348"/>
      <c r="B345" s="348"/>
      <c r="C345" s="348"/>
      <c r="D345" s="348"/>
      <c r="E345" s="348"/>
      <c r="F345" s="348"/>
      <c r="G345" s="348"/>
      <c r="H345" s="348"/>
      <c r="I345" s="348"/>
      <c r="J345" s="348"/>
      <c r="K345" s="348"/>
      <c r="L345" s="348"/>
      <c r="M345" s="348"/>
      <c r="N345" s="348"/>
      <c r="O345" s="348"/>
      <c r="P345" s="348"/>
      <c r="Q345" s="348"/>
      <c r="R345" s="348"/>
      <c r="S345" s="348"/>
      <c r="T345" s="348"/>
      <c r="U345" s="348"/>
      <c r="V345" s="348"/>
      <c r="W345" s="348"/>
      <c r="X345" s="272"/>
      <c r="Y345" s="272"/>
      <c r="Z345" s="272"/>
      <c r="AA345" s="272"/>
      <c r="AB345" s="272"/>
      <c r="AC345" s="272"/>
      <c r="AD345" s="272"/>
      <c r="AE345" s="272"/>
      <c r="AF345" s="272"/>
      <c r="AG345" s="272"/>
      <c r="AH345" s="272"/>
      <c r="AI345" s="272"/>
      <c r="AJ345" s="272"/>
      <c r="AK345" s="272"/>
      <c r="AL345" s="272"/>
      <c r="AM345" s="272"/>
      <c r="AN345" s="272"/>
      <c r="AO345" s="272"/>
      <c r="AP345" s="272"/>
      <c r="AQ345" s="272"/>
      <c r="AR345" s="272"/>
      <c r="AS345" s="272"/>
      <c r="AT345" s="272"/>
      <c r="AU345" s="272"/>
      <c r="AV345" s="272"/>
      <c r="AW345" s="272"/>
      <c r="AX345" s="272"/>
      <c r="AY345" s="272"/>
      <c r="AZ345" s="272"/>
      <c r="BA345" s="272"/>
      <c r="BB345" s="272"/>
    </row>
    <row r="346" spans="1:54" ht="15.75" customHeight="1">
      <c r="A346" s="348"/>
      <c r="B346" s="348"/>
      <c r="C346" s="348"/>
      <c r="D346" s="348"/>
      <c r="E346" s="348"/>
      <c r="F346" s="348"/>
      <c r="G346" s="348"/>
      <c r="H346" s="348"/>
      <c r="I346" s="348"/>
      <c r="J346" s="348"/>
      <c r="K346" s="348"/>
      <c r="L346" s="348"/>
      <c r="M346" s="348"/>
      <c r="N346" s="348"/>
      <c r="O346" s="348"/>
      <c r="P346" s="348"/>
      <c r="Q346" s="348"/>
      <c r="R346" s="348"/>
      <c r="S346" s="348"/>
      <c r="T346" s="348"/>
      <c r="U346" s="348"/>
      <c r="V346" s="348"/>
      <c r="W346" s="348"/>
      <c r="X346" s="272"/>
      <c r="Y346" s="272"/>
      <c r="Z346" s="272"/>
      <c r="AA346" s="272"/>
      <c r="AB346" s="272"/>
      <c r="AC346" s="272"/>
      <c r="AD346" s="272"/>
      <c r="AE346" s="272"/>
      <c r="AF346" s="272"/>
      <c r="AG346" s="272"/>
      <c r="AH346" s="272"/>
      <c r="AI346" s="272"/>
      <c r="AJ346" s="272"/>
      <c r="AK346" s="272"/>
      <c r="AL346" s="272"/>
      <c r="AM346" s="272"/>
      <c r="AN346" s="272"/>
      <c r="AO346" s="272"/>
      <c r="AP346" s="272"/>
      <c r="AQ346" s="272"/>
      <c r="AR346" s="272"/>
      <c r="AS346" s="272"/>
      <c r="AT346" s="272"/>
      <c r="AU346" s="272"/>
      <c r="AV346" s="272"/>
      <c r="AW346" s="272"/>
      <c r="AX346" s="272"/>
      <c r="AY346" s="272"/>
      <c r="AZ346" s="272"/>
      <c r="BA346" s="272"/>
      <c r="BB346" s="272"/>
    </row>
    <row r="347" spans="1:54" ht="15.75" customHeight="1">
      <c r="A347" s="348"/>
      <c r="B347" s="348"/>
      <c r="C347" s="348"/>
      <c r="D347" s="348"/>
      <c r="E347" s="348"/>
      <c r="F347" s="348"/>
      <c r="G347" s="348"/>
      <c r="H347" s="348"/>
      <c r="I347" s="348"/>
      <c r="J347" s="348"/>
      <c r="K347" s="348"/>
      <c r="L347" s="348"/>
      <c r="M347" s="348"/>
      <c r="N347" s="348"/>
      <c r="O347" s="348"/>
      <c r="P347" s="348"/>
      <c r="Q347" s="348"/>
      <c r="R347" s="348"/>
      <c r="S347" s="348"/>
      <c r="T347" s="348"/>
      <c r="U347" s="348"/>
      <c r="V347" s="348"/>
      <c r="W347" s="348"/>
      <c r="X347" s="272"/>
      <c r="Y347" s="272"/>
      <c r="Z347" s="272"/>
      <c r="AA347" s="272"/>
      <c r="AB347" s="272"/>
      <c r="AC347" s="272"/>
      <c r="AD347" s="272"/>
      <c r="AE347" s="272"/>
      <c r="AF347" s="272"/>
      <c r="AG347" s="272"/>
      <c r="AH347" s="272"/>
      <c r="AI347" s="272"/>
      <c r="AJ347" s="272"/>
      <c r="AK347" s="272"/>
      <c r="AL347" s="272"/>
      <c r="AM347" s="272"/>
      <c r="AN347" s="272"/>
      <c r="AO347" s="272"/>
      <c r="AP347" s="272"/>
      <c r="AQ347" s="272"/>
      <c r="AR347" s="272"/>
      <c r="AS347" s="272"/>
      <c r="AT347" s="272"/>
      <c r="AU347" s="272"/>
      <c r="AV347" s="272"/>
      <c r="AW347" s="272"/>
      <c r="AX347" s="272"/>
      <c r="AY347" s="272"/>
      <c r="AZ347" s="272"/>
      <c r="BA347" s="272"/>
      <c r="BB347" s="272"/>
    </row>
    <row r="348" spans="1:54" ht="15.75" customHeight="1">
      <c r="A348" s="348"/>
      <c r="B348" s="348"/>
      <c r="C348" s="348"/>
      <c r="D348" s="348"/>
      <c r="E348" s="348"/>
      <c r="F348" s="348"/>
      <c r="G348" s="348"/>
      <c r="H348" s="348"/>
      <c r="I348" s="348"/>
      <c r="J348" s="348"/>
      <c r="K348" s="348"/>
      <c r="L348" s="348"/>
      <c r="M348" s="348"/>
      <c r="N348" s="348"/>
      <c r="O348" s="348"/>
      <c r="P348" s="348"/>
      <c r="Q348" s="348"/>
      <c r="R348" s="348"/>
      <c r="S348" s="348"/>
      <c r="T348" s="348"/>
      <c r="U348" s="348"/>
      <c r="V348" s="348"/>
      <c r="W348" s="348"/>
      <c r="X348" s="272"/>
      <c r="Y348" s="272"/>
      <c r="Z348" s="272"/>
      <c r="AA348" s="272"/>
      <c r="AB348" s="272"/>
      <c r="AC348" s="272"/>
      <c r="AD348" s="272"/>
      <c r="AE348" s="272"/>
      <c r="AF348" s="272"/>
      <c r="AG348" s="272"/>
      <c r="AH348" s="272"/>
      <c r="AI348" s="272"/>
      <c r="AJ348" s="272"/>
      <c r="AK348" s="272"/>
      <c r="AL348" s="272"/>
      <c r="AM348" s="272"/>
      <c r="AN348" s="272"/>
      <c r="AO348" s="272"/>
      <c r="AP348" s="272"/>
      <c r="AQ348" s="272"/>
      <c r="AR348" s="272"/>
      <c r="AS348" s="272"/>
      <c r="AT348" s="272"/>
      <c r="AU348" s="272"/>
      <c r="AV348" s="272"/>
      <c r="AW348" s="272"/>
      <c r="AX348" s="272"/>
      <c r="AY348" s="272"/>
      <c r="AZ348" s="272"/>
      <c r="BA348" s="272"/>
      <c r="BB348" s="272"/>
    </row>
    <row r="349" spans="1:54" ht="15.75" customHeight="1">
      <c r="A349" s="348"/>
      <c r="B349" s="348"/>
      <c r="C349" s="348"/>
      <c r="D349" s="348"/>
      <c r="E349" s="348"/>
      <c r="F349" s="348"/>
      <c r="G349" s="348"/>
      <c r="H349" s="348"/>
      <c r="I349" s="348"/>
      <c r="J349" s="348"/>
      <c r="K349" s="348"/>
      <c r="L349" s="348"/>
      <c r="M349" s="348"/>
      <c r="N349" s="348"/>
      <c r="O349" s="348"/>
      <c r="P349" s="348"/>
      <c r="Q349" s="348"/>
      <c r="R349" s="348"/>
      <c r="S349" s="348"/>
      <c r="T349" s="348"/>
      <c r="U349" s="348"/>
      <c r="V349" s="348"/>
      <c r="W349" s="348"/>
      <c r="X349" s="272"/>
      <c r="Y349" s="272"/>
      <c r="Z349" s="272"/>
      <c r="AA349" s="272"/>
      <c r="AB349" s="272"/>
      <c r="AC349" s="272"/>
      <c r="AD349" s="272"/>
      <c r="AE349" s="272"/>
      <c r="AF349" s="272"/>
      <c r="AG349" s="272"/>
      <c r="AH349" s="272"/>
      <c r="AI349" s="272"/>
      <c r="AJ349" s="272"/>
      <c r="AK349" s="272"/>
      <c r="AL349" s="272"/>
      <c r="AM349" s="272"/>
      <c r="AN349" s="272"/>
      <c r="AO349" s="272"/>
      <c r="AP349" s="272"/>
      <c r="AQ349" s="272"/>
      <c r="AR349" s="272"/>
      <c r="AS349" s="272"/>
      <c r="AT349" s="272"/>
      <c r="AU349" s="272"/>
      <c r="AV349" s="272"/>
      <c r="AW349" s="272"/>
      <c r="AX349" s="272"/>
      <c r="AY349" s="272"/>
      <c r="AZ349" s="272"/>
      <c r="BA349" s="272"/>
      <c r="BB349" s="272"/>
    </row>
    <row r="350" spans="1:54" ht="15.75" customHeight="1">
      <c r="A350" s="348"/>
      <c r="B350" s="348"/>
      <c r="C350" s="348"/>
      <c r="D350" s="348"/>
      <c r="E350" s="348"/>
      <c r="F350" s="348"/>
      <c r="G350" s="348"/>
      <c r="H350" s="348"/>
      <c r="I350" s="348"/>
      <c r="J350" s="348"/>
      <c r="K350" s="348"/>
      <c r="L350" s="348"/>
      <c r="M350" s="348"/>
      <c r="N350" s="348"/>
      <c r="O350" s="348"/>
      <c r="P350" s="348"/>
      <c r="Q350" s="348"/>
      <c r="R350" s="348"/>
      <c r="S350" s="348"/>
      <c r="T350" s="348"/>
      <c r="U350" s="348"/>
      <c r="V350" s="348"/>
      <c r="W350" s="348"/>
      <c r="X350" s="272"/>
      <c r="Y350" s="272"/>
      <c r="Z350" s="272"/>
      <c r="AA350" s="272"/>
      <c r="AB350" s="272"/>
      <c r="AC350" s="272"/>
      <c r="AD350" s="272"/>
      <c r="AE350" s="272"/>
      <c r="AF350" s="272"/>
      <c r="AG350" s="272"/>
      <c r="AH350" s="272"/>
      <c r="AI350" s="272"/>
      <c r="AJ350" s="272"/>
      <c r="AK350" s="272"/>
      <c r="AL350" s="272"/>
      <c r="AM350" s="272"/>
      <c r="AN350" s="272"/>
      <c r="AO350" s="272"/>
      <c r="AP350" s="272"/>
      <c r="AQ350" s="272"/>
      <c r="AR350" s="272"/>
      <c r="AS350" s="272"/>
      <c r="AT350" s="272"/>
      <c r="AU350" s="272"/>
      <c r="AV350" s="272"/>
      <c r="AW350" s="272"/>
      <c r="AX350" s="272"/>
      <c r="AY350" s="272"/>
      <c r="AZ350" s="272"/>
      <c r="BA350" s="272"/>
      <c r="BB350" s="272"/>
    </row>
    <row r="351" spans="1:54" ht="15.75" customHeight="1">
      <c r="A351" s="348"/>
      <c r="B351" s="348"/>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272"/>
      <c r="Y351" s="272"/>
      <c r="Z351" s="272"/>
      <c r="AA351" s="272"/>
      <c r="AB351" s="272"/>
      <c r="AC351" s="272"/>
      <c r="AD351" s="272"/>
      <c r="AE351" s="272"/>
      <c r="AF351" s="272"/>
      <c r="AG351" s="272"/>
      <c r="AH351" s="272"/>
      <c r="AI351" s="272"/>
      <c r="AJ351" s="272"/>
      <c r="AK351" s="272"/>
      <c r="AL351" s="272"/>
      <c r="AM351" s="272"/>
      <c r="AN351" s="272"/>
      <c r="AO351" s="272"/>
      <c r="AP351" s="272"/>
      <c r="AQ351" s="272"/>
      <c r="AR351" s="272"/>
      <c r="AS351" s="272"/>
      <c r="AT351" s="272"/>
      <c r="AU351" s="272"/>
      <c r="AV351" s="272"/>
      <c r="AW351" s="272"/>
      <c r="AX351" s="272"/>
      <c r="AY351" s="272"/>
      <c r="AZ351" s="272"/>
      <c r="BA351" s="272"/>
      <c r="BB351" s="272"/>
    </row>
    <row r="352" spans="1:54" ht="15.75" customHeight="1">
      <c r="A352" s="348"/>
      <c r="B352" s="348"/>
      <c r="C352" s="348"/>
      <c r="D352" s="348"/>
      <c r="E352" s="348"/>
      <c r="F352" s="348"/>
      <c r="G352" s="348"/>
      <c r="H352" s="348"/>
      <c r="I352" s="348"/>
      <c r="J352" s="348"/>
      <c r="K352" s="348"/>
      <c r="L352" s="348"/>
      <c r="M352" s="348"/>
      <c r="N352" s="348"/>
      <c r="O352" s="348"/>
      <c r="P352" s="348"/>
      <c r="Q352" s="348"/>
      <c r="R352" s="348"/>
      <c r="S352" s="348"/>
      <c r="T352" s="348"/>
      <c r="U352" s="348"/>
      <c r="V352" s="348"/>
      <c r="W352" s="348"/>
      <c r="X352" s="272"/>
      <c r="Y352" s="272"/>
      <c r="Z352" s="272"/>
      <c r="AA352" s="272"/>
      <c r="AB352" s="272"/>
      <c r="AC352" s="272"/>
      <c r="AD352" s="272"/>
      <c r="AE352" s="272"/>
      <c r="AF352" s="272"/>
      <c r="AG352" s="272"/>
      <c r="AH352" s="272"/>
      <c r="AI352" s="272"/>
      <c r="AJ352" s="272"/>
      <c r="AK352" s="272"/>
      <c r="AL352" s="272"/>
      <c r="AM352" s="272"/>
      <c r="AN352" s="272"/>
      <c r="AO352" s="272"/>
      <c r="AP352" s="272"/>
      <c r="AQ352" s="272"/>
      <c r="AR352" s="272"/>
      <c r="AS352" s="272"/>
      <c r="AT352" s="272"/>
      <c r="AU352" s="272"/>
      <c r="AV352" s="272"/>
      <c r="AW352" s="272"/>
      <c r="AX352" s="272"/>
      <c r="AY352" s="272"/>
      <c r="AZ352" s="272"/>
      <c r="BA352" s="272"/>
      <c r="BB352" s="272"/>
    </row>
    <row r="353" spans="1:54" ht="15.75" customHeight="1">
      <c r="A353" s="348"/>
      <c r="B353" s="348"/>
      <c r="C353" s="348"/>
      <c r="D353" s="348"/>
      <c r="E353" s="348"/>
      <c r="F353" s="348"/>
      <c r="G353" s="348"/>
      <c r="H353" s="348"/>
      <c r="I353" s="348"/>
      <c r="J353" s="348"/>
      <c r="K353" s="348"/>
      <c r="L353" s="348"/>
      <c r="M353" s="348"/>
      <c r="N353" s="348"/>
      <c r="O353" s="348"/>
      <c r="P353" s="348"/>
      <c r="Q353" s="348"/>
      <c r="R353" s="348"/>
      <c r="S353" s="348"/>
      <c r="T353" s="348"/>
      <c r="U353" s="348"/>
      <c r="V353" s="348"/>
      <c r="W353" s="348"/>
      <c r="X353" s="272"/>
      <c r="Y353" s="272"/>
      <c r="Z353" s="272"/>
      <c r="AA353" s="272"/>
      <c r="AB353" s="272"/>
      <c r="AC353" s="272"/>
      <c r="AD353" s="272"/>
      <c r="AE353" s="272"/>
      <c r="AF353" s="272"/>
      <c r="AG353" s="272"/>
      <c r="AH353" s="272"/>
      <c r="AI353" s="272"/>
      <c r="AJ353" s="272"/>
      <c r="AK353" s="272"/>
      <c r="AL353" s="272"/>
      <c r="AM353" s="272"/>
      <c r="AN353" s="272"/>
      <c r="AO353" s="272"/>
      <c r="AP353" s="272"/>
      <c r="AQ353" s="272"/>
      <c r="AR353" s="272"/>
      <c r="AS353" s="272"/>
      <c r="AT353" s="272"/>
      <c r="AU353" s="272"/>
      <c r="AV353" s="272"/>
      <c r="AW353" s="272"/>
      <c r="AX353" s="272"/>
      <c r="AY353" s="272"/>
      <c r="AZ353" s="272"/>
      <c r="BA353" s="272"/>
      <c r="BB353" s="272"/>
    </row>
    <row r="354" spans="1:54" ht="15.75" customHeight="1">
      <c r="A354" s="348"/>
      <c r="B354" s="348"/>
      <c r="C354" s="348"/>
      <c r="D354" s="348"/>
      <c r="E354" s="348"/>
      <c r="F354" s="348"/>
      <c r="G354" s="348"/>
      <c r="H354" s="348"/>
      <c r="I354" s="348"/>
      <c r="J354" s="348"/>
      <c r="K354" s="348"/>
      <c r="L354" s="348"/>
      <c r="M354" s="348"/>
      <c r="N354" s="348"/>
      <c r="O354" s="348"/>
      <c r="P354" s="348"/>
      <c r="Q354" s="348"/>
      <c r="R354" s="348"/>
      <c r="S354" s="348"/>
      <c r="T354" s="348"/>
      <c r="U354" s="348"/>
      <c r="V354" s="348"/>
      <c r="W354" s="348"/>
      <c r="X354" s="272"/>
      <c r="Y354" s="272"/>
      <c r="Z354" s="272"/>
      <c r="AA354" s="272"/>
      <c r="AB354" s="272"/>
      <c r="AC354" s="272"/>
      <c r="AD354" s="272"/>
      <c r="AE354" s="272"/>
      <c r="AF354" s="272"/>
      <c r="AG354" s="272"/>
      <c r="AH354" s="272"/>
      <c r="AI354" s="272"/>
      <c r="AJ354" s="272"/>
      <c r="AK354" s="272"/>
      <c r="AL354" s="272"/>
      <c r="AM354" s="272"/>
      <c r="AN354" s="272"/>
      <c r="AO354" s="272"/>
      <c r="AP354" s="272"/>
      <c r="AQ354" s="272"/>
      <c r="AR354" s="272"/>
      <c r="AS354" s="272"/>
      <c r="AT354" s="272"/>
      <c r="AU354" s="272"/>
      <c r="AV354" s="272"/>
      <c r="AW354" s="272"/>
      <c r="AX354" s="272"/>
      <c r="AY354" s="272"/>
      <c r="AZ354" s="272"/>
      <c r="BA354" s="272"/>
      <c r="BB354" s="272"/>
    </row>
    <row r="355" spans="1:54" ht="15.75" customHeight="1">
      <c r="A355" s="348"/>
      <c r="B355" s="348"/>
      <c r="C355" s="348"/>
      <c r="D355" s="348"/>
      <c r="E355" s="348"/>
      <c r="F355" s="348"/>
      <c r="G355" s="348"/>
      <c r="H355" s="348"/>
      <c r="I355" s="348"/>
      <c r="J355" s="348"/>
      <c r="K355" s="348"/>
      <c r="L355" s="348"/>
      <c r="M355" s="348"/>
      <c r="N355" s="348"/>
      <c r="O355" s="348"/>
      <c r="P355" s="348"/>
      <c r="Q355" s="348"/>
      <c r="R355" s="348"/>
      <c r="S355" s="348"/>
      <c r="T355" s="348"/>
      <c r="U355" s="348"/>
      <c r="V355" s="348"/>
      <c r="W355" s="348"/>
      <c r="X355" s="272"/>
      <c r="Y355" s="272"/>
      <c r="Z355" s="272"/>
      <c r="AA355" s="272"/>
      <c r="AB355" s="272"/>
      <c r="AC355" s="272"/>
      <c r="AD355" s="272"/>
      <c r="AE355" s="272"/>
      <c r="AF355" s="272"/>
      <c r="AG355" s="272"/>
      <c r="AH355" s="272"/>
      <c r="AI355" s="272"/>
      <c r="AJ355" s="272"/>
      <c r="AK355" s="272"/>
      <c r="AL355" s="272"/>
      <c r="AM355" s="272"/>
      <c r="AN355" s="272"/>
      <c r="AO355" s="272"/>
      <c r="AP355" s="272"/>
      <c r="AQ355" s="272"/>
      <c r="AR355" s="272"/>
      <c r="AS355" s="272"/>
      <c r="AT355" s="272"/>
      <c r="AU355" s="272"/>
      <c r="AV355" s="272"/>
      <c r="AW355" s="272"/>
      <c r="AX355" s="272"/>
      <c r="AY355" s="272"/>
      <c r="AZ355" s="272"/>
      <c r="BA355" s="272"/>
      <c r="BB355" s="272"/>
    </row>
    <row r="356" spans="1:54" ht="15.75" customHeight="1">
      <c r="A356" s="348"/>
      <c r="B356" s="348"/>
      <c r="C356" s="348"/>
      <c r="D356" s="348"/>
      <c r="E356" s="348"/>
      <c r="F356" s="348"/>
      <c r="G356" s="348"/>
      <c r="H356" s="348"/>
      <c r="I356" s="348"/>
      <c r="J356" s="348"/>
      <c r="K356" s="348"/>
      <c r="L356" s="348"/>
      <c r="M356" s="348"/>
      <c r="N356" s="348"/>
      <c r="O356" s="348"/>
      <c r="P356" s="348"/>
      <c r="Q356" s="348"/>
      <c r="R356" s="348"/>
      <c r="S356" s="348"/>
      <c r="T356" s="348"/>
      <c r="U356" s="348"/>
      <c r="V356" s="348"/>
      <c r="W356" s="348"/>
      <c r="X356" s="272"/>
      <c r="Y356" s="272"/>
      <c r="Z356" s="272"/>
      <c r="AA356" s="272"/>
      <c r="AB356" s="272"/>
      <c r="AC356" s="272"/>
      <c r="AD356" s="272"/>
      <c r="AE356" s="272"/>
      <c r="AF356" s="272"/>
      <c r="AG356" s="272"/>
      <c r="AH356" s="272"/>
      <c r="AI356" s="272"/>
      <c r="AJ356" s="272"/>
      <c r="AK356" s="272"/>
      <c r="AL356" s="272"/>
      <c r="AM356" s="272"/>
      <c r="AN356" s="272"/>
      <c r="AO356" s="272"/>
      <c r="AP356" s="272"/>
      <c r="AQ356" s="272"/>
      <c r="AR356" s="272"/>
      <c r="AS356" s="272"/>
      <c r="AT356" s="272"/>
      <c r="AU356" s="272"/>
      <c r="AV356" s="272"/>
      <c r="AW356" s="272"/>
      <c r="AX356" s="272"/>
      <c r="AY356" s="272"/>
      <c r="AZ356" s="272"/>
      <c r="BA356" s="272"/>
      <c r="BB356" s="272"/>
    </row>
    <row r="357" spans="1:54" ht="15.75" customHeight="1">
      <c r="A357" s="348"/>
      <c r="B357" s="348"/>
      <c r="C357" s="348"/>
      <c r="D357" s="348"/>
      <c r="E357" s="348"/>
      <c r="F357" s="348"/>
      <c r="G357" s="348"/>
      <c r="H357" s="348"/>
      <c r="I357" s="348"/>
      <c r="J357" s="348"/>
      <c r="K357" s="348"/>
      <c r="L357" s="348"/>
      <c r="M357" s="348"/>
      <c r="N357" s="348"/>
      <c r="O357" s="348"/>
      <c r="P357" s="348"/>
      <c r="Q357" s="348"/>
      <c r="R357" s="348"/>
      <c r="S357" s="348"/>
      <c r="T357" s="348"/>
      <c r="U357" s="348"/>
      <c r="V357" s="348"/>
      <c r="W357" s="348"/>
      <c r="X357" s="272"/>
      <c r="Y357" s="272"/>
      <c r="Z357" s="272"/>
      <c r="AA357" s="272"/>
      <c r="AB357" s="272"/>
      <c r="AC357" s="272"/>
      <c r="AD357" s="272"/>
      <c r="AE357" s="272"/>
      <c r="AF357" s="272"/>
      <c r="AG357" s="272"/>
      <c r="AH357" s="272"/>
      <c r="AI357" s="272"/>
      <c r="AJ357" s="272"/>
      <c r="AK357" s="272"/>
      <c r="AL357" s="272"/>
      <c r="AM357" s="272"/>
      <c r="AN357" s="272"/>
      <c r="AO357" s="272"/>
      <c r="AP357" s="272"/>
      <c r="AQ357" s="272"/>
      <c r="AR357" s="272"/>
      <c r="AS357" s="272"/>
      <c r="AT357" s="272"/>
      <c r="AU357" s="272"/>
      <c r="AV357" s="272"/>
      <c r="AW357" s="272"/>
      <c r="AX357" s="272"/>
      <c r="AY357" s="272"/>
      <c r="AZ357" s="272"/>
      <c r="BA357" s="272"/>
      <c r="BB357" s="272"/>
    </row>
    <row r="358" spans="1:54" ht="15.75" customHeight="1">
      <c r="A358" s="348"/>
      <c r="B358" s="348"/>
      <c r="C358" s="348"/>
      <c r="D358" s="348"/>
      <c r="E358" s="348"/>
      <c r="F358" s="348"/>
      <c r="G358" s="348"/>
      <c r="H358" s="348"/>
      <c r="I358" s="348"/>
      <c r="J358" s="348"/>
      <c r="K358" s="348"/>
      <c r="L358" s="348"/>
      <c r="M358" s="348"/>
      <c r="N358" s="348"/>
      <c r="O358" s="348"/>
      <c r="P358" s="348"/>
      <c r="Q358" s="348"/>
      <c r="R358" s="348"/>
      <c r="S358" s="348"/>
      <c r="T358" s="348"/>
      <c r="U358" s="348"/>
      <c r="V358" s="348"/>
      <c r="W358" s="348"/>
      <c r="X358" s="272"/>
      <c r="Y358" s="272"/>
      <c r="Z358" s="272"/>
      <c r="AA358" s="272"/>
      <c r="AB358" s="272"/>
      <c r="AC358" s="272"/>
      <c r="AD358" s="272"/>
      <c r="AE358" s="272"/>
      <c r="AF358" s="272"/>
      <c r="AG358" s="272"/>
      <c r="AH358" s="272"/>
      <c r="AI358" s="272"/>
      <c r="AJ358" s="272"/>
      <c r="AK358" s="272"/>
      <c r="AL358" s="272"/>
      <c r="AM358" s="272"/>
      <c r="AN358" s="272"/>
      <c r="AO358" s="272"/>
      <c r="AP358" s="272"/>
      <c r="AQ358" s="272"/>
      <c r="AR358" s="272"/>
      <c r="AS358" s="272"/>
      <c r="AT358" s="272"/>
      <c r="AU358" s="272"/>
      <c r="AV358" s="272"/>
      <c r="AW358" s="272"/>
      <c r="AX358" s="272"/>
      <c r="AY358" s="272"/>
      <c r="AZ358" s="272"/>
      <c r="BA358" s="272"/>
      <c r="BB358" s="272"/>
    </row>
    <row r="359" spans="1:54" ht="15.75" customHeight="1">
      <c r="A359" s="348"/>
      <c r="B359" s="348"/>
      <c r="C359" s="348"/>
      <c r="D359" s="348"/>
      <c r="E359" s="348"/>
      <c r="F359" s="348"/>
      <c r="G359" s="348"/>
      <c r="H359" s="348"/>
      <c r="I359" s="348"/>
      <c r="J359" s="348"/>
      <c r="K359" s="348"/>
      <c r="L359" s="348"/>
      <c r="M359" s="348"/>
      <c r="N359" s="348"/>
      <c r="O359" s="348"/>
      <c r="P359" s="348"/>
      <c r="Q359" s="348"/>
      <c r="R359" s="348"/>
      <c r="S359" s="348"/>
      <c r="T359" s="348"/>
      <c r="U359" s="348"/>
      <c r="V359" s="348"/>
      <c r="W359" s="348"/>
      <c r="X359" s="272"/>
      <c r="Y359" s="272"/>
      <c r="Z359" s="272"/>
      <c r="AA359" s="272"/>
      <c r="AB359" s="272"/>
      <c r="AC359" s="272"/>
      <c r="AD359" s="272"/>
      <c r="AE359" s="272"/>
      <c r="AF359" s="272"/>
      <c r="AG359" s="272"/>
      <c r="AH359" s="272"/>
      <c r="AI359" s="272"/>
      <c r="AJ359" s="272"/>
      <c r="AK359" s="272"/>
      <c r="AL359" s="272"/>
      <c r="AM359" s="272"/>
      <c r="AN359" s="272"/>
      <c r="AO359" s="272"/>
      <c r="AP359" s="272"/>
      <c r="AQ359" s="272"/>
      <c r="AR359" s="272"/>
      <c r="AS359" s="272"/>
      <c r="AT359" s="272"/>
      <c r="AU359" s="272"/>
      <c r="AV359" s="272"/>
      <c r="AW359" s="272"/>
      <c r="AX359" s="272"/>
      <c r="AY359" s="272"/>
      <c r="AZ359" s="272"/>
      <c r="BA359" s="272"/>
      <c r="BB359" s="272"/>
    </row>
    <row r="360" spans="1:54" ht="15.75" customHeight="1">
      <c r="A360" s="348"/>
      <c r="B360" s="348"/>
      <c r="C360" s="348"/>
      <c r="D360" s="348"/>
      <c r="E360" s="348"/>
      <c r="F360" s="348"/>
      <c r="G360" s="348"/>
      <c r="H360" s="348"/>
      <c r="I360" s="348"/>
      <c r="J360" s="348"/>
      <c r="K360" s="348"/>
      <c r="L360" s="348"/>
      <c r="M360" s="348"/>
      <c r="N360" s="348"/>
      <c r="O360" s="348"/>
      <c r="P360" s="348"/>
      <c r="Q360" s="348"/>
      <c r="R360" s="348"/>
      <c r="S360" s="348"/>
      <c r="T360" s="348"/>
      <c r="U360" s="348"/>
      <c r="V360" s="348"/>
      <c r="W360" s="348"/>
      <c r="X360" s="272"/>
      <c r="Y360" s="272"/>
      <c r="Z360" s="272"/>
      <c r="AA360" s="272"/>
      <c r="AB360" s="272"/>
      <c r="AC360" s="272"/>
      <c r="AD360" s="272"/>
      <c r="AE360" s="272"/>
      <c r="AF360" s="272"/>
      <c r="AG360" s="272"/>
      <c r="AH360" s="272"/>
      <c r="AI360" s="272"/>
      <c r="AJ360" s="272"/>
      <c r="AK360" s="272"/>
      <c r="AL360" s="272"/>
      <c r="AM360" s="272"/>
      <c r="AN360" s="272"/>
      <c r="AO360" s="272"/>
      <c r="AP360" s="272"/>
      <c r="AQ360" s="272"/>
      <c r="AR360" s="272"/>
      <c r="AS360" s="272"/>
      <c r="AT360" s="272"/>
      <c r="AU360" s="272"/>
      <c r="AV360" s="272"/>
      <c r="AW360" s="272"/>
      <c r="AX360" s="272"/>
      <c r="AY360" s="272"/>
      <c r="AZ360" s="272"/>
      <c r="BA360" s="272"/>
      <c r="BB360" s="272"/>
    </row>
    <row r="361" spans="1:54" ht="15.75" customHeight="1">
      <c r="A361" s="348"/>
      <c r="B361" s="348"/>
      <c r="C361" s="348"/>
      <c r="D361" s="348"/>
      <c r="E361" s="348"/>
      <c r="F361" s="348"/>
      <c r="G361" s="348"/>
      <c r="H361" s="348"/>
      <c r="I361" s="348"/>
      <c r="J361" s="348"/>
      <c r="K361" s="348"/>
      <c r="L361" s="348"/>
      <c r="M361" s="348"/>
      <c r="N361" s="348"/>
      <c r="O361" s="348"/>
      <c r="P361" s="348"/>
      <c r="Q361" s="348"/>
      <c r="R361" s="348"/>
      <c r="S361" s="348"/>
      <c r="T361" s="348"/>
      <c r="U361" s="348"/>
      <c r="V361" s="348"/>
      <c r="W361" s="348"/>
      <c r="X361" s="272"/>
      <c r="Y361" s="272"/>
      <c r="Z361" s="272"/>
      <c r="AA361" s="272"/>
      <c r="AB361" s="272"/>
      <c r="AC361" s="272"/>
      <c r="AD361" s="272"/>
      <c r="AE361" s="272"/>
      <c r="AF361" s="272"/>
      <c r="AG361" s="272"/>
      <c r="AH361" s="272"/>
      <c r="AI361" s="272"/>
      <c r="AJ361" s="272"/>
      <c r="AK361" s="272"/>
      <c r="AL361" s="272"/>
      <c r="AM361" s="272"/>
      <c r="AN361" s="272"/>
      <c r="AO361" s="272"/>
      <c r="AP361" s="272"/>
      <c r="AQ361" s="272"/>
      <c r="AR361" s="272"/>
      <c r="AS361" s="272"/>
      <c r="AT361" s="272"/>
      <c r="AU361" s="272"/>
      <c r="AV361" s="272"/>
      <c r="AW361" s="272"/>
      <c r="AX361" s="272"/>
      <c r="AY361" s="272"/>
      <c r="AZ361" s="272"/>
      <c r="BA361" s="272"/>
      <c r="BB361" s="272"/>
    </row>
    <row r="362" spans="1:54" ht="15.75" customHeight="1">
      <c r="A362" s="348"/>
      <c r="B362" s="348"/>
      <c r="C362" s="348"/>
      <c r="D362" s="348"/>
      <c r="E362" s="348"/>
      <c r="F362" s="348"/>
      <c r="G362" s="348"/>
      <c r="H362" s="348"/>
      <c r="I362" s="348"/>
      <c r="J362" s="348"/>
      <c r="K362" s="348"/>
      <c r="L362" s="348"/>
      <c r="M362" s="348"/>
      <c r="N362" s="348"/>
      <c r="O362" s="348"/>
      <c r="P362" s="348"/>
      <c r="Q362" s="348"/>
      <c r="R362" s="348"/>
      <c r="S362" s="348"/>
      <c r="T362" s="348"/>
      <c r="U362" s="348"/>
      <c r="V362" s="348"/>
      <c r="W362" s="348"/>
      <c r="X362" s="272"/>
      <c r="Y362" s="272"/>
      <c r="Z362" s="272"/>
      <c r="AA362" s="272"/>
      <c r="AB362" s="272"/>
      <c r="AC362" s="272"/>
      <c r="AD362" s="272"/>
      <c r="AE362" s="272"/>
      <c r="AF362" s="272"/>
      <c r="AG362" s="272"/>
      <c r="AH362" s="272"/>
      <c r="AI362" s="272"/>
      <c r="AJ362" s="272"/>
      <c r="AK362" s="272"/>
      <c r="AL362" s="272"/>
      <c r="AM362" s="272"/>
      <c r="AN362" s="272"/>
      <c r="AO362" s="272"/>
      <c r="AP362" s="272"/>
      <c r="AQ362" s="272"/>
      <c r="AR362" s="272"/>
      <c r="AS362" s="272"/>
      <c r="AT362" s="272"/>
      <c r="AU362" s="272"/>
      <c r="AV362" s="272"/>
      <c r="AW362" s="272"/>
      <c r="AX362" s="272"/>
      <c r="AY362" s="272"/>
      <c r="AZ362" s="272"/>
      <c r="BA362" s="272"/>
      <c r="BB362" s="272"/>
    </row>
    <row r="363" spans="1:54" ht="15.75" customHeight="1">
      <c r="A363" s="348"/>
      <c r="B363" s="348"/>
      <c r="C363" s="348"/>
      <c r="D363" s="348"/>
      <c r="E363" s="348"/>
      <c r="F363" s="348"/>
      <c r="G363" s="348"/>
      <c r="H363" s="348"/>
      <c r="I363" s="348"/>
      <c r="J363" s="348"/>
      <c r="K363" s="348"/>
      <c r="L363" s="348"/>
      <c r="M363" s="348"/>
      <c r="N363" s="348"/>
      <c r="O363" s="348"/>
      <c r="P363" s="348"/>
      <c r="Q363" s="348"/>
      <c r="R363" s="348"/>
      <c r="S363" s="348"/>
      <c r="T363" s="348"/>
      <c r="U363" s="348"/>
      <c r="V363" s="348"/>
      <c r="W363" s="348"/>
      <c r="X363" s="272"/>
      <c r="Y363" s="272"/>
      <c r="Z363" s="272"/>
      <c r="AA363" s="272"/>
      <c r="AB363" s="272"/>
      <c r="AC363" s="272"/>
      <c r="AD363" s="272"/>
      <c r="AE363" s="272"/>
      <c r="AF363" s="272"/>
      <c r="AG363" s="272"/>
      <c r="AH363" s="272"/>
      <c r="AI363" s="272"/>
      <c r="AJ363" s="272"/>
      <c r="AK363" s="272"/>
      <c r="AL363" s="272"/>
      <c r="AM363" s="272"/>
      <c r="AN363" s="272"/>
      <c r="AO363" s="272"/>
      <c r="AP363" s="272"/>
      <c r="AQ363" s="272"/>
      <c r="AR363" s="272"/>
      <c r="AS363" s="272"/>
      <c r="AT363" s="272"/>
      <c r="AU363" s="272"/>
      <c r="AV363" s="272"/>
      <c r="AW363" s="272"/>
      <c r="AX363" s="272"/>
      <c r="AY363" s="272"/>
      <c r="AZ363" s="272"/>
      <c r="BA363" s="272"/>
      <c r="BB363" s="272"/>
    </row>
    <row r="364" spans="1:54" ht="15.75" customHeight="1">
      <c r="A364" s="348"/>
      <c r="B364" s="348"/>
      <c r="C364" s="348"/>
      <c r="D364" s="348"/>
      <c r="E364" s="348"/>
      <c r="F364" s="348"/>
      <c r="G364" s="348"/>
      <c r="H364" s="348"/>
      <c r="I364" s="348"/>
      <c r="J364" s="348"/>
      <c r="K364" s="348"/>
      <c r="L364" s="348"/>
      <c r="M364" s="348"/>
      <c r="N364" s="348"/>
      <c r="O364" s="348"/>
      <c r="P364" s="348"/>
      <c r="Q364" s="348"/>
      <c r="R364" s="348"/>
      <c r="S364" s="348"/>
      <c r="T364" s="348"/>
      <c r="U364" s="348"/>
      <c r="V364" s="348"/>
      <c r="W364" s="348"/>
      <c r="X364" s="272"/>
      <c r="Y364" s="272"/>
      <c r="Z364" s="272"/>
      <c r="AA364" s="272"/>
      <c r="AB364" s="272"/>
      <c r="AC364" s="272"/>
      <c r="AD364" s="272"/>
      <c r="AE364" s="272"/>
      <c r="AF364" s="272"/>
      <c r="AG364" s="272"/>
      <c r="AH364" s="272"/>
      <c r="AI364" s="272"/>
      <c r="AJ364" s="272"/>
      <c r="AK364" s="272"/>
      <c r="AL364" s="272"/>
      <c r="AM364" s="272"/>
      <c r="AN364" s="272"/>
      <c r="AO364" s="272"/>
      <c r="AP364" s="272"/>
      <c r="AQ364" s="272"/>
      <c r="AR364" s="272"/>
      <c r="AS364" s="272"/>
      <c r="AT364" s="272"/>
      <c r="AU364" s="272"/>
      <c r="AV364" s="272"/>
      <c r="AW364" s="272"/>
      <c r="AX364" s="272"/>
      <c r="AY364" s="272"/>
      <c r="AZ364" s="272"/>
      <c r="BA364" s="272"/>
      <c r="BB364" s="272"/>
    </row>
    <row r="365" spans="1:54" ht="15.75" customHeight="1">
      <c r="A365" s="348"/>
      <c r="B365" s="348"/>
      <c r="C365" s="348"/>
      <c r="D365" s="348"/>
      <c r="E365" s="348"/>
      <c r="F365" s="348"/>
      <c r="G365" s="348"/>
      <c r="H365" s="348"/>
      <c r="I365" s="348"/>
      <c r="J365" s="348"/>
      <c r="K365" s="348"/>
      <c r="L365" s="348"/>
      <c r="M365" s="348"/>
      <c r="N365" s="348"/>
      <c r="O365" s="348"/>
      <c r="P365" s="348"/>
      <c r="Q365" s="348"/>
      <c r="R365" s="348"/>
      <c r="S365" s="348"/>
      <c r="T365" s="348"/>
      <c r="U365" s="348"/>
      <c r="V365" s="348"/>
      <c r="W365" s="348"/>
      <c r="X365" s="272"/>
      <c r="Y365" s="272"/>
      <c r="Z365" s="272"/>
      <c r="AA365" s="272"/>
      <c r="AB365" s="272"/>
      <c r="AC365" s="272"/>
      <c r="AD365" s="272"/>
      <c r="AE365" s="272"/>
      <c r="AF365" s="272"/>
      <c r="AG365" s="272"/>
      <c r="AH365" s="272"/>
      <c r="AI365" s="272"/>
      <c r="AJ365" s="272"/>
      <c r="AK365" s="272"/>
      <c r="AL365" s="272"/>
      <c r="AM365" s="272"/>
      <c r="AN365" s="272"/>
      <c r="AO365" s="272"/>
      <c r="AP365" s="272"/>
      <c r="AQ365" s="272"/>
      <c r="AR365" s="272"/>
      <c r="AS365" s="272"/>
      <c r="AT365" s="272"/>
      <c r="AU365" s="272"/>
      <c r="AV365" s="272"/>
      <c r="AW365" s="272"/>
      <c r="AX365" s="272"/>
      <c r="AY365" s="272"/>
      <c r="AZ365" s="272"/>
      <c r="BA365" s="272"/>
      <c r="BB365" s="272"/>
    </row>
    <row r="366" spans="1:54" ht="15.75" customHeight="1">
      <c r="A366" s="348"/>
      <c r="B366" s="348"/>
      <c r="C366" s="348"/>
      <c r="D366" s="348"/>
      <c r="E366" s="348"/>
      <c r="F366" s="348"/>
      <c r="G366" s="348"/>
      <c r="H366" s="348"/>
      <c r="I366" s="348"/>
      <c r="J366" s="348"/>
      <c r="K366" s="348"/>
      <c r="L366" s="348"/>
      <c r="M366" s="348"/>
      <c r="N366" s="348"/>
      <c r="O366" s="348"/>
      <c r="P366" s="348"/>
      <c r="Q366" s="348"/>
      <c r="R366" s="348"/>
      <c r="S366" s="348"/>
      <c r="T366" s="348"/>
      <c r="U366" s="348"/>
      <c r="V366" s="348"/>
      <c r="W366" s="348"/>
      <c r="X366" s="272"/>
      <c r="Y366" s="272"/>
      <c r="Z366" s="272"/>
      <c r="AA366" s="272"/>
      <c r="AB366" s="272"/>
      <c r="AC366" s="272"/>
      <c r="AD366" s="272"/>
      <c r="AE366" s="272"/>
      <c r="AF366" s="272"/>
      <c r="AG366" s="272"/>
      <c r="AH366" s="272"/>
      <c r="AI366" s="272"/>
      <c r="AJ366" s="272"/>
      <c r="AK366" s="272"/>
      <c r="AL366" s="272"/>
      <c r="AM366" s="272"/>
      <c r="AN366" s="272"/>
      <c r="AO366" s="272"/>
      <c r="AP366" s="272"/>
      <c r="AQ366" s="272"/>
      <c r="AR366" s="272"/>
      <c r="AS366" s="272"/>
      <c r="AT366" s="272"/>
      <c r="AU366" s="272"/>
      <c r="AV366" s="272"/>
      <c r="AW366" s="272"/>
      <c r="AX366" s="272"/>
      <c r="AY366" s="272"/>
      <c r="AZ366" s="272"/>
      <c r="BA366" s="272"/>
      <c r="BB366" s="272"/>
    </row>
    <row r="367" spans="1:54" ht="15.75" customHeight="1">
      <c r="A367" s="348"/>
      <c r="B367" s="348"/>
      <c r="C367" s="348"/>
      <c r="D367" s="348"/>
      <c r="E367" s="348"/>
      <c r="F367" s="348"/>
      <c r="G367" s="348"/>
      <c r="H367" s="348"/>
      <c r="I367" s="348"/>
      <c r="J367" s="348"/>
      <c r="K367" s="348"/>
      <c r="L367" s="348"/>
      <c r="M367" s="348"/>
      <c r="N367" s="348"/>
      <c r="O367" s="348"/>
      <c r="P367" s="348"/>
      <c r="Q367" s="348"/>
      <c r="R367" s="348"/>
      <c r="S367" s="348"/>
      <c r="T367" s="348"/>
      <c r="U367" s="348"/>
      <c r="V367" s="348"/>
      <c r="W367" s="348"/>
      <c r="X367" s="272"/>
      <c r="Y367" s="272"/>
      <c r="Z367" s="272"/>
      <c r="AA367" s="272"/>
      <c r="AB367" s="272"/>
      <c r="AC367" s="272"/>
      <c r="AD367" s="272"/>
      <c r="AE367" s="272"/>
      <c r="AF367" s="272"/>
      <c r="AG367" s="272"/>
      <c r="AH367" s="272"/>
      <c r="AI367" s="272"/>
      <c r="AJ367" s="272"/>
      <c r="AK367" s="272"/>
      <c r="AL367" s="272"/>
      <c r="AM367" s="272"/>
      <c r="AN367" s="272"/>
      <c r="AO367" s="272"/>
      <c r="AP367" s="272"/>
      <c r="AQ367" s="272"/>
      <c r="AR367" s="272"/>
      <c r="AS367" s="272"/>
      <c r="AT367" s="272"/>
      <c r="AU367" s="272"/>
      <c r="AV367" s="272"/>
      <c r="AW367" s="272"/>
      <c r="AX367" s="272"/>
      <c r="AY367" s="272"/>
      <c r="AZ367" s="272"/>
      <c r="BA367" s="272"/>
      <c r="BB367" s="272"/>
    </row>
    <row r="368" spans="1:54" ht="15.75" customHeight="1">
      <c r="A368" s="348"/>
      <c r="B368" s="348"/>
      <c r="C368" s="348"/>
      <c r="D368" s="348"/>
      <c r="E368" s="348"/>
      <c r="F368" s="348"/>
      <c r="G368" s="348"/>
      <c r="H368" s="348"/>
      <c r="I368" s="348"/>
      <c r="J368" s="348"/>
      <c r="K368" s="348"/>
      <c r="L368" s="348"/>
      <c r="M368" s="348"/>
      <c r="N368" s="348"/>
      <c r="O368" s="348"/>
      <c r="P368" s="348"/>
      <c r="Q368" s="348"/>
      <c r="R368" s="348"/>
      <c r="S368" s="348"/>
      <c r="T368" s="348"/>
      <c r="U368" s="348"/>
      <c r="V368" s="348"/>
      <c r="W368" s="348"/>
      <c r="X368" s="272"/>
      <c r="Y368" s="272"/>
      <c r="Z368" s="272"/>
      <c r="AA368" s="272"/>
      <c r="AB368" s="272"/>
      <c r="AC368" s="272"/>
      <c r="AD368" s="272"/>
      <c r="AE368" s="272"/>
      <c r="AF368" s="272"/>
      <c r="AG368" s="272"/>
      <c r="AH368" s="272"/>
      <c r="AI368" s="272"/>
      <c r="AJ368" s="272"/>
      <c r="AK368" s="272"/>
      <c r="AL368" s="272"/>
      <c r="AM368" s="272"/>
      <c r="AN368" s="272"/>
      <c r="AO368" s="272"/>
      <c r="AP368" s="272"/>
      <c r="AQ368" s="272"/>
      <c r="AR368" s="272"/>
      <c r="AS368" s="272"/>
      <c r="AT368" s="272"/>
      <c r="AU368" s="272"/>
      <c r="AV368" s="272"/>
      <c r="AW368" s="272"/>
      <c r="AX368" s="272"/>
      <c r="AY368" s="272"/>
      <c r="AZ368" s="272"/>
      <c r="BA368" s="272"/>
      <c r="BB368" s="272"/>
    </row>
    <row r="369" spans="1:54" ht="15.75" customHeight="1">
      <c r="A369" s="348"/>
      <c r="B369" s="348"/>
      <c r="C369" s="348"/>
      <c r="D369" s="348"/>
      <c r="E369" s="348"/>
      <c r="F369" s="348"/>
      <c r="G369" s="348"/>
      <c r="H369" s="348"/>
      <c r="I369" s="348"/>
      <c r="J369" s="348"/>
      <c r="K369" s="348"/>
      <c r="L369" s="348"/>
      <c r="M369" s="348"/>
      <c r="N369" s="348"/>
      <c r="O369" s="348"/>
      <c r="P369" s="348"/>
      <c r="Q369" s="348"/>
      <c r="R369" s="348"/>
      <c r="S369" s="348"/>
      <c r="T369" s="348"/>
      <c r="U369" s="348"/>
      <c r="V369" s="348"/>
      <c r="W369" s="348"/>
      <c r="X369" s="272"/>
      <c r="Y369" s="272"/>
      <c r="Z369" s="272"/>
      <c r="AA369" s="272"/>
      <c r="AB369" s="272"/>
      <c r="AC369" s="272"/>
      <c r="AD369" s="272"/>
      <c r="AE369" s="272"/>
      <c r="AF369" s="272"/>
      <c r="AG369" s="272"/>
      <c r="AH369" s="272"/>
      <c r="AI369" s="272"/>
      <c r="AJ369" s="272"/>
      <c r="AK369" s="272"/>
      <c r="AL369" s="272"/>
      <c r="AM369" s="272"/>
      <c r="AN369" s="272"/>
      <c r="AO369" s="272"/>
      <c r="AP369" s="272"/>
      <c r="AQ369" s="272"/>
      <c r="AR369" s="272"/>
      <c r="AS369" s="272"/>
      <c r="AT369" s="272"/>
      <c r="AU369" s="272"/>
      <c r="AV369" s="272"/>
      <c r="AW369" s="272"/>
      <c r="AX369" s="272"/>
      <c r="AY369" s="272"/>
      <c r="AZ369" s="272"/>
      <c r="BA369" s="272"/>
      <c r="BB369" s="272"/>
    </row>
    <row r="370" spans="1:54" ht="15.75" customHeight="1">
      <c r="A370" s="348"/>
      <c r="B370" s="348"/>
      <c r="C370" s="348"/>
      <c r="D370" s="348"/>
      <c r="E370" s="348"/>
      <c r="F370" s="348"/>
      <c r="G370" s="348"/>
      <c r="H370" s="348"/>
      <c r="I370" s="348"/>
      <c r="J370" s="348"/>
      <c r="K370" s="348"/>
      <c r="L370" s="348"/>
      <c r="M370" s="348"/>
      <c r="N370" s="348"/>
      <c r="O370" s="348"/>
      <c r="P370" s="348"/>
      <c r="Q370" s="348"/>
      <c r="R370" s="348"/>
      <c r="S370" s="348"/>
      <c r="T370" s="348"/>
      <c r="U370" s="348"/>
      <c r="V370" s="348"/>
      <c r="W370" s="348"/>
      <c r="X370" s="272"/>
      <c r="Y370" s="272"/>
      <c r="Z370" s="272"/>
      <c r="AA370" s="272"/>
      <c r="AB370" s="272"/>
      <c r="AC370" s="272"/>
      <c r="AD370" s="272"/>
      <c r="AE370" s="272"/>
      <c r="AF370" s="272"/>
      <c r="AG370" s="272"/>
      <c r="AH370" s="272"/>
      <c r="AI370" s="272"/>
      <c r="AJ370" s="272"/>
      <c r="AK370" s="272"/>
      <c r="AL370" s="272"/>
      <c r="AM370" s="272"/>
      <c r="AN370" s="272"/>
      <c r="AO370" s="272"/>
      <c r="AP370" s="272"/>
      <c r="AQ370" s="272"/>
      <c r="AR370" s="272"/>
      <c r="AS370" s="272"/>
      <c r="AT370" s="272"/>
      <c r="AU370" s="272"/>
      <c r="AV370" s="272"/>
      <c r="AW370" s="272"/>
      <c r="AX370" s="272"/>
      <c r="AY370" s="272"/>
      <c r="AZ370" s="272"/>
      <c r="BA370" s="272"/>
      <c r="BB370" s="272"/>
    </row>
    <row r="371" spans="1:54" ht="15.75" customHeight="1">
      <c r="A371" s="348"/>
      <c r="B371" s="348"/>
      <c r="C371" s="348"/>
      <c r="D371" s="348"/>
      <c r="E371" s="348"/>
      <c r="F371" s="348"/>
      <c r="G371" s="348"/>
      <c r="H371" s="348"/>
      <c r="I371" s="348"/>
      <c r="J371" s="348"/>
      <c r="K371" s="348"/>
      <c r="L371" s="348"/>
      <c r="M371" s="348"/>
      <c r="N371" s="348"/>
      <c r="O371" s="348"/>
      <c r="P371" s="348"/>
      <c r="Q371" s="348"/>
      <c r="R371" s="348"/>
      <c r="S371" s="348"/>
      <c r="T371" s="348"/>
      <c r="U371" s="348"/>
      <c r="V371" s="348"/>
      <c r="W371" s="348"/>
      <c r="X371" s="272"/>
      <c r="Y371" s="272"/>
      <c r="Z371" s="272"/>
      <c r="AA371" s="272"/>
      <c r="AB371" s="272"/>
      <c r="AC371" s="272"/>
      <c r="AD371" s="272"/>
      <c r="AE371" s="272"/>
      <c r="AF371" s="272"/>
      <c r="AG371" s="272"/>
      <c r="AH371" s="272"/>
      <c r="AI371" s="272"/>
      <c r="AJ371" s="272"/>
      <c r="AK371" s="272"/>
      <c r="AL371" s="272"/>
      <c r="AM371" s="272"/>
      <c r="AN371" s="272"/>
      <c r="AO371" s="272"/>
      <c r="AP371" s="272"/>
      <c r="AQ371" s="272"/>
      <c r="AR371" s="272"/>
      <c r="AS371" s="272"/>
      <c r="AT371" s="272"/>
      <c r="AU371" s="272"/>
      <c r="AV371" s="272"/>
      <c r="AW371" s="272"/>
      <c r="AX371" s="272"/>
      <c r="AY371" s="272"/>
      <c r="AZ371" s="272"/>
      <c r="BA371" s="272"/>
      <c r="BB371" s="272"/>
    </row>
    <row r="372" spans="1:54" ht="15.75" customHeight="1">
      <c r="A372" s="348"/>
      <c r="B372" s="348"/>
      <c r="C372" s="348"/>
      <c r="D372" s="348"/>
      <c r="E372" s="348"/>
      <c r="F372" s="348"/>
      <c r="G372" s="348"/>
      <c r="H372" s="348"/>
      <c r="I372" s="348"/>
      <c r="J372" s="348"/>
      <c r="K372" s="348"/>
      <c r="L372" s="348"/>
      <c r="M372" s="348"/>
      <c r="N372" s="348"/>
      <c r="O372" s="348"/>
      <c r="P372" s="348"/>
      <c r="Q372" s="348"/>
      <c r="R372" s="348"/>
      <c r="S372" s="348"/>
      <c r="T372" s="348"/>
      <c r="U372" s="348"/>
      <c r="V372" s="348"/>
      <c r="W372" s="348"/>
      <c r="X372" s="272"/>
      <c r="Y372" s="272"/>
      <c r="Z372" s="272"/>
      <c r="AA372" s="272"/>
      <c r="AB372" s="272"/>
      <c r="AC372" s="272"/>
      <c r="AD372" s="272"/>
      <c r="AE372" s="272"/>
      <c r="AF372" s="272"/>
      <c r="AG372" s="272"/>
      <c r="AH372" s="272"/>
      <c r="AI372" s="272"/>
      <c r="AJ372" s="272"/>
      <c r="AK372" s="272"/>
      <c r="AL372" s="272"/>
      <c r="AM372" s="272"/>
      <c r="AN372" s="272"/>
      <c r="AO372" s="272"/>
      <c r="AP372" s="272"/>
      <c r="AQ372" s="272"/>
      <c r="AR372" s="272"/>
      <c r="AS372" s="272"/>
      <c r="AT372" s="272"/>
      <c r="AU372" s="272"/>
      <c r="AV372" s="272"/>
      <c r="AW372" s="272"/>
      <c r="AX372" s="272"/>
      <c r="AY372" s="272"/>
      <c r="AZ372" s="272"/>
      <c r="BA372" s="272"/>
      <c r="BB372" s="272"/>
    </row>
    <row r="373" spans="1:54" ht="15.75" customHeight="1">
      <c r="A373" s="348"/>
      <c r="B373" s="348"/>
      <c r="C373" s="348"/>
      <c r="D373" s="348"/>
      <c r="E373" s="348"/>
      <c r="F373" s="348"/>
      <c r="G373" s="348"/>
      <c r="H373" s="348"/>
      <c r="I373" s="348"/>
      <c r="J373" s="348"/>
      <c r="K373" s="348"/>
      <c r="L373" s="348"/>
      <c r="M373" s="348"/>
      <c r="N373" s="348"/>
      <c r="O373" s="348"/>
      <c r="P373" s="348"/>
      <c r="Q373" s="348"/>
      <c r="R373" s="348"/>
      <c r="S373" s="348"/>
      <c r="T373" s="348"/>
      <c r="U373" s="348"/>
      <c r="V373" s="348"/>
      <c r="W373" s="348"/>
      <c r="X373" s="272"/>
      <c r="Y373" s="272"/>
      <c r="Z373" s="272"/>
      <c r="AA373" s="272"/>
      <c r="AB373" s="272"/>
      <c r="AC373" s="272"/>
      <c r="AD373" s="272"/>
      <c r="AE373" s="272"/>
      <c r="AF373" s="272"/>
      <c r="AG373" s="272"/>
      <c r="AH373" s="272"/>
      <c r="AI373" s="272"/>
      <c r="AJ373" s="272"/>
      <c r="AK373" s="272"/>
      <c r="AL373" s="272"/>
      <c r="AM373" s="272"/>
      <c r="AN373" s="272"/>
      <c r="AO373" s="272"/>
      <c r="AP373" s="272"/>
      <c r="AQ373" s="272"/>
      <c r="AR373" s="272"/>
      <c r="AS373" s="272"/>
      <c r="AT373" s="272"/>
      <c r="AU373" s="272"/>
      <c r="AV373" s="272"/>
      <c r="AW373" s="272"/>
      <c r="AX373" s="272"/>
      <c r="AY373" s="272"/>
      <c r="AZ373" s="272"/>
      <c r="BA373" s="272"/>
      <c r="BB373" s="272"/>
    </row>
    <row r="374" spans="1:54" ht="15.75" customHeight="1">
      <c r="A374" s="348"/>
      <c r="B374" s="348"/>
      <c r="C374" s="348"/>
      <c r="D374" s="348"/>
      <c r="E374" s="348"/>
      <c r="F374" s="348"/>
      <c r="G374" s="348"/>
      <c r="H374" s="348"/>
      <c r="I374" s="348"/>
      <c r="J374" s="348"/>
      <c r="K374" s="348"/>
      <c r="L374" s="348"/>
      <c r="M374" s="348"/>
      <c r="N374" s="348"/>
      <c r="O374" s="348"/>
      <c r="P374" s="348"/>
      <c r="Q374" s="348"/>
      <c r="R374" s="348"/>
      <c r="S374" s="348"/>
      <c r="T374" s="348"/>
      <c r="U374" s="348"/>
      <c r="V374" s="348"/>
      <c r="W374" s="348"/>
      <c r="X374" s="272"/>
      <c r="Y374" s="272"/>
      <c r="Z374" s="272"/>
      <c r="AA374" s="272"/>
      <c r="AB374" s="272"/>
      <c r="AC374" s="272"/>
      <c r="AD374" s="272"/>
      <c r="AE374" s="272"/>
      <c r="AF374" s="272"/>
      <c r="AG374" s="272"/>
      <c r="AH374" s="272"/>
      <c r="AI374" s="272"/>
      <c r="AJ374" s="272"/>
      <c r="AK374" s="272"/>
      <c r="AL374" s="272"/>
      <c r="AM374" s="272"/>
      <c r="AN374" s="272"/>
      <c r="AO374" s="272"/>
      <c r="AP374" s="272"/>
      <c r="AQ374" s="272"/>
      <c r="AR374" s="272"/>
      <c r="AS374" s="272"/>
      <c r="AT374" s="272"/>
      <c r="AU374" s="272"/>
      <c r="AV374" s="272"/>
      <c r="AW374" s="272"/>
      <c r="AX374" s="272"/>
      <c r="AY374" s="272"/>
      <c r="AZ374" s="272"/>
      <c r="BA374" s="272"/>
      <c r="BB374" s="272"/>
    </row>
    <row r="375" spans="1:54" ht="15.75" customHeight="1">
      <c r="A375" s="348"/>
      <c r="B375" s="348"/>
      <c r="C375" s="348"/>
      <c r="D375" s="348"/>
      <c r="E375" s="348"/>
      <c r="F375" s="348"/>
      <c r="G375" s="348"/>
      <c r="H375" s="348"/>
      <c r="I375" s="348"/>
      <c r="J375" s="348"/>
      <c r="K375" s="348"/>
      <c r="L375" s="348"/>
      <c r="M375" s="348"/>
      <c r="N375" s="348"/>
      <c r="O375" s="348"/>
      <c r="P375" s="348"/>
      <c r="Q375" s="348"/>
      <c r="R375" s="348"/>
      <c r="S375" s="348"/>
      <c r="T375" s="348"/>
      <c r="U375" s="348"/>
      <c r="V375" s="348"/>
      <c r="W375" s="348"/>
      <c r="X375" s="272"/>
      <c r="Y375" s="272"/>
      <c r="Z375" s="272"/>
      <c r="AA375" s="272"/>
      <c r="AB375" s="272"/>
      <c r="AC375" s="272"/>
      <c r="AD375" s="272"/>
      <c r="AE375" s="272"/>
      <c r="AF375" s="272"/>
      <c r="AG375" s="272"/>
      <c r="AH375" s="272"/>
      <c r="AI375" s="272"/>
      <c r="AJ375" s="272"/>
      <c r="AK375" s="272"/>
      <c r="AL375" s="272"/>
      <c r="AM375" s="272"/>
      <c r="AN375" s="272"/>
      <c r="AO375" s="272"/>
      <c r="AP375" s="272"/>
      <c r="AQ375" s="272"/>
      <c r="AR375" s="272"/>
      <c r="AS375" s="272"/>
      <c r="AT375" s="272"/>
      <c r="AU375" s="272"/>
      <c r="AV375" s="272"/>
      <c r="AW375" s="272"/>
      <c r="AX375" s="272"/>
      <c r="AY375" s="272"/>
      <c r="AZ375" s="272"/>
      <c r="BA375" s="272"/>
      <c r="BB375" s="272"/>
    </row>
    <row r="376" spans="1:54" ht="15.75" customHeight="1">
      <c r="A376" s="348"/>
      <c r="B376" s="348"/>
      <c r="C376" s="348"/>
      <c r="D376" s="348"/>
      <c r="E376" s="348"/>
      <c r="F376" s="348"/>
      <c r="G376" s="348"/>
      <c r="H376" s="348"/>
      <c r="I376" s="348"/>
      <c r="J376" s="348"/>
      <c r="K376" s="348"/>
      <c r="L376" s="348"/>
      <c r="M376" s="348"/>
      <c r="N376" s="348"/>
      <c r="O376" s="348"/>
      <c r="P376" s="348"/>
      <c r="Q376" s="348"/>
      <c r="R376" s="348"/>
      <c r="S376" s="348"/>
      <c r="T376" s="348"/>
      <c r="U376" s="348"/>
      <c r="V376" s="348"/>
      <c r="W376" s="348"/>
      <c r="X376" s="272"/>
      <c r="Y376" s="272"/>
      <c r="Z376" s="272"/>
      <c r="AA376" s="272"/>
      <c r="AB376" s="272"/>
      <c r="AC376" s="272"/>
      <c r="AD376" s="272"/>
      <c r="AE376" s="272"/>
      <c r="AF376" s="272"/>
      <c r="AG376" s="272"/>
      <c r="AH376" s="272"/>
      <c r="AI376" s="272"/>
      <c r="AJ376" s="272"/>
      <c r="AK376" s="272"/>
      <c r="AL376" s="272"/>
      <c r="AM376" s="272"/>
      <c r="AN376" s="272"/>
      <c r="AO376" s="272"/>
      <c r="AP376" s="272"/>
      <c r="AQ376" s="272"/>
      <c r="AR376" s="272"/>
      <c r="AS376" s="272"/>
      <c r="AT376" s="272"/>
      <c r="AU376" s="272"/>
      <c r="AV376" s="272"/>
      <c r="AW376" s="272"/>
      <c r="AX376" s="272"/>
      <c r="AY376" s="272"/>
      <c r="AZ376" s="272"/>
      <c r="BA376" s="272"/>
      <c r="BB376" s="272"/>
    </row>
    <row r="377" spans="1:54" ht="15.75" customHeight="1">
      <c r="A377" s="348"/>
      <c r="B377" s="348"/>
      <c r="C377" s="348"/>
      <c r="D377" s="348"/>
      <c r="E377" s="348"/>
      <c r="F377" s="348"/>
      <c r="G377" s="348"/>
      <c r="H377" s="348"/>
      <c r="I377" s="348"/>
      <c r="J377" s="348"/>
      <c r="K377" s="348"/>
      <c r="L377" s="348"/>
      <c r="M377" s="348"/>
      <c r="N377" s="348"/>
      <c r="O377" s="348"/>
      <c r="P377" s="348"/>
      <c r="Q377" s="348"/>
      <c r="R377" s="348"/>
      <c r="S377" s="348"/>
      <c r="T377" s="348"/>
      <c r="U377" s="348"/>
      <c r="V377" s="348"/>
      <c r="W377" s="348"/>
      <c r="X377" s="272"/>
      <c r="Y377" s="272"/>
      <c r="Z377" s="272"/>
      <c r="AA377" s="272"/>
      <c r="AB377" s="272"/>
      <c r="AC377" s="272"/>
      <c r="AD377" s="272"/>
      <c r="AE377" s="272"/>
      <c r="AF377" s="272"/>
      <c r="AG377" s="272"/>
      <c r="AH377" s="272"/>
      <c r="AI377" s="272"/>
      <c r="AJ377" s="272"/>
      <c r="AK377" s="272"/>
      <c r="AL377" s="272"/>
      <c r="AM377" s="272"/>
      <c r="AN377" s="272"/>
      <c r="AO377" s="272"/>
      <c r="AP377" s="272"/>
      <c r="AQ377" s="272"/>
      <c r="AR377" s="272"/>
      <c r="AS377" s="272"/>
      <c r="AT377" s="272"/>
      <c r="AU377" s="272"/>
      <c r="AV377" s="272"/>
      <c r="AW377" s="272"/>
      <c r="AX377" s="272"/>
      <c r="AY377" s="272"/>
      <c r="AZ377" s="272"/>
      <c r="BA377" s="272"/>
      <c r="BB377" s="272"/>
    </row>
    <row r="378" spans="1:54" ht="15.75" customHeight="1">
      <c r="A378" s="348"/>
      <c r="B378" s="348"/>
      <c r="C378" s="348"/>
      <c r="D378" s="348"/>
      <c r="E378" s="348"/>
      <c r="F378" s="348"/>
      <c r="G378" s="348"/>
      <c r="H378" s="348"/>
      <c r="I378" s="348"/>
      <c r="J378" s="348"/>
      <c r="K378" s="348"/>
      <c r="L378" s="348"/>
      <c r="M378" s="348"/>
      <c r="N378" s="348"/>
      <c r="O378" s="348"/>
      <c r="P378" s="348"/>
      <c r="Q378" s="348"/>
      <c r="R378" s="348"/>
      <c r="S378" s="348"/>
      <c r="T378" s="348"/>
      <c r="U378" s="348"/>
      <c r="V378" s="348"/>
      <c r="W378" s="348"/>
      <c r="X378" s="272"/>
      <c r="Y378" s="272"/>
      <c r="Z378" s="272"/>
      <c r="AA378" s="272"/>
      <c r="AB378" s="272"/>
      <c r="AC378" s="272"/>
      <c r="AD378" s="272"/>
      <c r="AE378" s="272"/>
      <c r="AF378" s="272"/>
      <c r="AG378" s="272"/>
      <c r="AH378" s="272"/>
      <c r="AI378" s="272"/>
      <c r="AJ378" s="272"/>
      <c r="AK378" s="272"/>
      <c r="AL378" s="272"/>
      <c r="AM378" s="272"/>
      <c r="AN378" s="272"/>
      <c r="AO378" s="272"/>
      <c r="AP378" s="272"/>
      <c r="AQ378" s="272"/>
      <c r="AR378" s="272"/>
      <c r="AS378" s="272"/>
      <c r="AT378" s="272"/>
      <c r="AU378" s="272"/>
      <c r="AV378" s="272"/>
      <c r="AW378" s="272"/>
      <c r="AX378" s="272"/>
      <c r="AY378" s="272"/>
      <c r="AZ378" s="272"/>
      <c r="BA378" s="272"/>
      <c r="BB378" s="272"/>
    </row>
    <row r="379" spans="1:54" ht="15.75" customHeight="1">
      <c r="A379" s="348"/>
      <c r="B379" s="348"/>
      <c r="C379" s="348"/>
      <c r="D379" s="348"/>
      <c r="E379" s="348"/>
      <c r="F379" s="348"/>
      <c r="G379" s="348"/>
      <c r="H379" s="348"/>
      <c r="I379" s="348"/>
      <c r="J379" s="348"/>
      <c r="K379" s="348"/>
      <c r="L379" s="348"/>
      <c r="M379" s="348"/>
      <c r="N379" s="348"/>
      <c r="O379" s="348"/>
      <c r="P379" s="348"/>
      <c r="Q379" s="348"/>
      <c r="R379" s="348"/>
      <c r="S379" s="348"/>
      <c r="T379" s="348"/>
      <c r="U379" s="348"/>
      <c r="V379" s="348"/>
      <c r="W379" s="348"/>
      <c r="X379" s="272"/>
      <c r="Y379" s="272"/>
      <c r="Z379" s="272"/>
      <c r="AA379" s="272"/>
      <c r="AB379" s="272"/>
      <c r="AC379" s="272"/>
      <c r="AD379" s="272"/>
      <c r="AE379" s="272"/>
      <c r="AF379" s="272"/>
      <c r="AG379" s="272"/>
      <c r="AH379" s="272"/>
      <c r="AI379" s="272"/>
      <c r="AJ379" s="272"/>
      <c r="AK379" s="272"/>
      <c r="AL379" s="272"/>
      <c r="AM379" s="272"/>
      <c r="AN379" s="272"/>
      <c r="AO379" s="272"/>
      <c r="AP379" s="272"/>
      <c r="AQ379" s="272"/>
      <c r="AR379" s="272"/>
      <c r="AS379" s="272"/>
      <c r="AT379" s="272"/>
      <c r="AU379" s="272"/>
      <c r="AV379" s="272"/>
      <c r="AW379" s="272"/>
      <c r="AX379" s="272"/>
      <c r="AY379" s="272"/>
      <c r="AZ379" s="272"/>
      <c r="BA379" s="272"/>
      <c r="BB379" s="272"/>
    </row>
    <row r="380" spans="1:54" ht="15.75" customHeight="1">
      <c r="A380" s="348"/>
      <c r="B380" s="348"/>
      <c r="C380" s="348"/>
      <c r="D380" s="348"/>
      <c r="E380" s="348"/>
      <c r="F380" s="348"/>
      <c r="G380" s="348"/>
      <c r="H380" s="348"/>
      <c r="I380" s="348"/>
      <c r="J380" s="348"/>
      <c r="K380" s="348"/>
      <c r="L380" s="348"/>
      <c r="M380" s="348"/>
      <c r="N380" s="348"/>
      <c r="O380" s="348"/>
      <c r="P380" s="348"/>
      <c r="Q380" s="348"/>
      <c r="R380" s="348"/>
      <c r="S380" s="348"/>
      <c r="T380" s="348"/>
      <c r="U380" s="348"/>
      <c r="V380" s="348"/>
      <c r="W380" s="348"/>
      <c r="X380" s="272"/>
      <c r="Y380" s="272"/>
      <c r="Z380" s="272"/>
      <c r="AA380" s="272"/>
      <c r="AB380" s="272"/>
      <c r="AC380" s="272"/>
      <c r="AD380" s="272"/>
      <c r="AE380" s="272"/>
      <c r="AF380" s="272"/>
      <c r="AG380" s="272"/>
      <c r="AH380" s="272"/>
      <c r="AI380" s="272"/>
      <c r="AJ380" s="272"/>
      <c r="AK380" s="272"/>
      <c r="AL380" s="272"/>
      <c r="AM380" s="272"/>
      <c r="AN380" s="272"/>
      <c r="AO380" s="272"/>
      <c r="AP380" s="272"/>
      <c r="AQ380" s="272"/>
      <c r="AR380" s="272"/>
      <c r="AS380" s="272"/>
      <c r="AT380" s="272"/>
      <c r="AU380" s="272"/>
      <c r="AV380" s="272"/>
      <c r="AW380" s="272"/>
      <c r="AX380" s="272"/>
      <c r="AY380" s="272"/>
      <c r="AZ380" s="272"/>
      <c r="BA380" s="272"/>
      <c r="BB380" s="272"/>
    </row>
    <row r="381" spans="1:54" ht="15.75" customHeight="1">
      <c r="A381" s="348"/>
      <c r="B381" s="348"/>
      <c r="C381" s="348"/>
      <c r="D381" s="348"/>
      <c r="E381" s="348"/>
      <c r="F381" s="348"/>
      <c r="G381" s="348"/>
      <c r="H381" s="348"/>
      <c r="I381" s="348"/>
      <c r="J381" s="348"/>
      <c r="K381" s="348"/>
      <c r="L381" s="348"/>
      <c r="M381" s="348"/>
      <c r="N381" s="348"/>
      <c r="O381" s="348"/>
      <c r="P381" s="348"/>
      <c r="Q381" s="348"/>
      <c r="R381" s="348"/>
      <c r="S381" s="348"/>
      <c r="T381" s="348"/>
      <c r="U381" s="348"/>
      <c r="V381" s="348"/>
      <c r="W381" s="348"/>
      <c r="X381" s="272"/>
      <c r="Y381" s="272"/>
      <c r="Z381" s="272"/>
      <c r="AA381" s="272"/>
      <c r="AB381" s="272"/>
      <c r="AC381" s="272"/>
      <c r="AD381" s="272"/>
      <c r="AE381" s="272"/>
      <c r="AF381" s="272"/>
      <c r="AG381" s="272"/>
      <c r="AH381" s="272"/>
      <c r="AI381" s="272"/>
      <c r="AJ381" s="272"/>
      <c r="AK381" s="272"/>
      <c r="AL381" s="272"/>
      <c r="AM381" s="272"/>
      <c r="AN381" s="272"/>
      <c r="AO381" s="272"/>
      <c r="AP381" s="272"/>
      <c r="AQ381" s="272"/>
      <c r="AR381" s="272"/>
      <c r="AS381" s="272"/>
      <c r="AT381" s="272"/>
      <c r="AU381" s="272"/>
      <c r="AV381" s="272"/>
      <c r="AW381" s="272"/>
      <c r="AX381" s="272"/>
      <c r="AY381" s="272"/>
      <c r="AZ381" s="272"/>
      <c r="BA381" s="272"/>
      <c r="BB381" s="272"/>
    </row>
    <row r="382" spans="1:54" ht="15.75" customHeight="1">
      <c r="A382" s="348"/>
      <c r="B382" s="348"/>
      <c r="C382" s="348"/>
      <c r="D382" s="348"/>
      <c r="E382" s="348"/>
      <c r="F382" s="348"/>
      <c r="G382" s="348"/>
      <c r="H382" s="348"/>
      <c r="I382" s="348"/>
      <c r="J382" s="348"/>
      <c r="K382" s="348"/>
      <c r="L382" s="348"/>
      <c r="M382" s="348"/>
      <c r="N382" s="348"/>
      <c r="O382" s="348"/>
      <c r="P382" s="348"/>
      <c r="Q382" s="348"/>
      <c r="R382" s="348"/>
      <c r="S382" s="348"/>
      <c r="T382" s="348"/>
      <c r="U382" s="348"/>
      <c r="V382" s="348"/>
      <c r="W382" s="348"/>
      <c r="X382" s="272"/>
      <c r="Y382" s="272"/>
      <c r="Z382" s="272"/>
      <c r="AA382" s="272"/>
      <c r="AB382" s="272"/>
      <c r="AC382" s="272"/>
      <c r="AD382" s="272"/>
      <c r="AE382" s="272"/>
      <c r="AF382" s="272"/>
      <c r="AG382" s="272"/>
      <c r="AH382" s="272"/>
      <c r="AI382" s="272"/>
      <c r="AJ382" s="272"/>
      <c r="AK382" s="272"/>
      <c r="AL382" s="272"/>
      <c r="AM382" s="272"/>
      <c r="AN382" s="272"/>
      <c r="AO382" s="272"/>
      <c r="AP382" s="272"/>
      <c r="AQ382" s="272"/>
      <c r="AR382" s="272"/>
      <c r="AS382" s="272"/>
      <c r="AT382" s="272"/>
      <c r="AU382" s="272"/>
      <c r="AV382" s="272"/>
      <c r="AW382" s="272"/>
      <c r="AX382" s="272"/>
      <c r="AY382" s="272"/>
      <c r="AZ382" s="272"/>
      <c r="BA382" s="272"/>
      <c r="BB382" s="272"/>
    </row>
    <row r="383" spans="1:54" ht="15.75" customHeight="1">
      <c r="A383" s="348"/>
      <c r="B383" s="348"/>
      <c r="C383" s="348"/>
      <c r="D383" s="348"/>
      <c r="E383" s="348"/>
      <c r="F383" s="348"/>
      <c r="G383" s="348"/>
      <c r="H383" s="348"/>
      <c r="I383" s="348"/>
      <c r="J383" s="348"/>
      <c r="K383" s="348"/>
      <c r="L383" s="348"/>
      <c r="M383" s="348"/>
      <c r="N383" s="348"/>
      <c r="O383" s="348"/>
      <c r="P383" s="348"/>
      <c r="Q383" s="348"/>
      <c r="R383" s="348"/>
      <c r="S383" s="348"/>
      <c r="T383" s="348"/>
      <c r="U383" s="348"/>
      <c r="V383" s="348"/>
      <c r="W383" s="348"/>
      <c r="X383" s="272"/>
      <c r="Y383" s="272"/>
      <c r="Z383" s="272"/>
      <c r="AA383" s="272"/>
      <c r="AB383" s="272"/>
      <c r="AC383" s="272"/>
      <c r="AD383" s="272"/>
      <c r="AE383" s="272"/>
      <c r="AF383" s="272"/>
      <c r="AG383" s="272"/>
      <c r="AH383" s="272"/>
      <c r="AI383" s="272"/>
      <c r="AJ383" s="272"/>
      <c r="AK383" s="272"/>
      <c r="AL383" s="272"/>
      <c r="AM383" s="272"/>
      <c r="AN383" s="272"/>
      <c r="AO383" s="272"/>
      <c r="AP383" s="272"/>
      <c r="AQ383" s="272"/>
      <c r="AR383" s="272"/>
      <c r="AS383" s="272"/>
      <c r="AT383" s="272"/>
      <c r="AU383" s="272"/>
      <c r="AV383" s="272"/>
      <c r="AW383" s="272"/>
      <c r="AX383" s="272"/>
      <c r="AY383" s="272"/>
      <c r="AZ383" s="272"/>
      <c r="BA383" s="272"/>
      <c r="BB383" s="272"/>
    </row>
    <row r="384" spans="1:54" ht="15.75" customHeight="1">
      <c r="A384" s="348"/>
      <c r="B384" s="348"/>
      <c r="C384" s="348"/>
      <c r="D384" s="348"/>
      <c r="E384" s="348"/>
      <c r="F384" s="348"/>
      <c r="G384" s="348"/>
      <c r="H384" s="348"/>
      <c r="I384" s="348"/>
      <c r="J384" s="348"/>
      <c r="K384" s="348"/>
      <c r="L384" s="348"/>
      <c r="M384" s="348"/>
      <c r="N384" s="348"/>
      <c r="O384" s="348"/>
      <c r="P384" s="348"/>
      <c r="Q384" s="348"/>
      <c r="R384" s="348"/>
      <c r="S384" s="348"/>
      <c r="T384" s="348"/>
      <c r="U384" s="348"/>
      <c r="V384" s="348"/>
      <c r="W384" s="348"/>
      <c r="X384" s="272"/>
      <c r="Y384" s="272"/>
      <c r="Z384" s="272"/>
      <c r="AA384" s="272"/>
      <c r="AB384" s="272"/>
      <c r="AC384" s="272"/>
      <c r="AD384" s="272"/>
      <c r="AE384" s="272"/>
      <c r="AF384" s="272"/>
      <c r="AG384" s="272"/>
      <c r="AH384" s="272"/>
      <c r="AI384" s="272"/>
      <c r="AJ384" s="272"/>
      <c r="AK384" s="272"/>
      <c r="AL384" s="272"/>
      <c r="AM384" s="272"/>
      <c r="AN384" s="272"/>
      <c r="AO384" s="272"/>
      <c r="AP384" s="272"/>
      <c r="AQ384" s="272"/>
      <c r="AR384" s="272"/>
      <c r="AS384" s="272"/>
      <c r="AT384" s="272"/>
      <c r="AU384" s="272"/>
      <c r="AV384" s="272"/>
      <c r="AW384" s="272"/>
      <c r="AX384" s="272"/>
      <c r="AY384" s="272"/>
      <c r="AZ384" s="272"/>
      <c r="BA384" s="272"/>
      <c r="BB384" s="272"/>
    </row>
    <row r="385" spans="1:54" ht="15.75" customHeight="1">
      <c r="A385" s="348"/>
      <c r="B385" s="348"/>
      <c r="C385" s="348"/>
      <c r="D385" s="348"/>
      <c r="E385" s="348"/>
      <c r="F385" s="348"/>
      <c r="G385" s="348"/>
      <c r="H385" s="348"/>
      <c r="I385" s="348"/>
      <c r="J385" s="348"/>
      <c r="K385" s="348"/>
      <c r="L385" s="348"/>
      <c r="M385" s="348"/>
      <c r="N385" s="348"/>
      <c r="O385" s="348"/>
      <c r="P385" s="348"/>
      <c r="Q385" s="348"/>
      <c r="R385" s="348"/>
      <c r="S385" s="348"/>
      <c r="T385" s="348"/>
      <c r="U385" s="348"/>
      <c r="V385" s="348"/>
      <c r="W385" s="348"/>
      <c r="X385" s="272"/>
      <c r="Y385" s="272"/>
      <c r="Z385" s="272"/>
      <c r="AA385" s="272"/>
      <c r="AB385" s="272"/>
      <c r="AC385" s="272"/>
      <c r="AD385" s="272"/>
      <c r="AE385" s="272"/>
      <c r="AF385" s="272"/>
      <c r="AG385" s="272"/>
      <c r="AH385" s="272"/>
      <c r="AI385" s="272"/>
      <c r="AJ385" s="272"/>
      <c r="AK385" s="272"/>
      <c r="AL385" s="272"/>
      <c r="AM385" s="272"/>
      <c r="AN385" s="272"/>
      <c r="AO385" s="272"/>
      <c r="AP385" s="272"/>
      <c r="AQ385" s="272"/>
      <c r="AR385" s="272"/>
      <c r="AS385" s="272"/>
      <c r="AT385" s="272"/>
      <c r="AU385" s="272"/>
      <c r="AV385" s="272"/>
      <c r="AW385" s="272"/>
      <c r="AX385" s="272"/>
      <c r="AY385" s="272"/>
      <c r="AZ385" s="272"/>
      <c r="BA385" s="272"/>
      <c r="BB385" s="272"/>
    </row>
    <row r="386" spans="1:54" ht="15.75" customHeight="1">
      <c r="A386" s="348"/>
      <c r="B386" s="348"/>
      <c r="C386" s="348"/>
      <c r="D386" s="348"/>
      <c r="E386" s="348"/>
      <c r="F386" s="348"/>
      <c r="G386" s="348"/>
      <c r="H386" s="348"/>
      <c r="I386" s="348"/>
      <c r="J386" s="348"/>
      <c r="K386" s="348"/>
      <c r="L386" s="348"/>
      <c r="M386" s="348"/>
      <c r="N386" s="348"/>
      <c r="O386" s="348"/>
      <c r="P386" s="348"/>
      <c r="Q386" s="348"/>
      <c r="R386" s="348"/>
      <c r="S386" s="348"/>
      <c r="T386" s="348"/>
      <c r="U386" s="348"/>
      <c r="V386" s="348"/>
      <c r="W386" s="348"/>
      <c r="X386" s="272"/>
      <c r="Y386" s="272"/>
      <c r="Z386" s="272"/>
      <c r="AA386" s="272"/>
      <c r="AB386" s="272"/>
      <c r="AC386" s="272"/>
      <c r="AD386" s="272"/>
      <c r="AE386" s="272"/>
      <c r="AF386" s="272"/>
      <c r="AG386" s="272"/>
      <c r="AH386" s="272"/>
      <c r="AI386" s="272"/>
      <c r="AJ386" s="272"/>
      <c r="AK386" s="272"/>
      <c r="AL386" s="272"/>
      <c r="AM386" s="272"/>
      <c r="AN386" s="272"/>
      <c r="AO386" s="272"/>
      <c r="AP386" s="272"/>
      <c r="AQ386" s="272"/>
      <c r="AR386" s="272"/>
      <c r="AS386" s="272"/>
      <c r="AT386" s="272"/>
      <c r="AU386" s="272"/>
      <c r="AV386" s="272"/>
      <c r="AW386" s="272"/>
      <c r="AX386" s="272"/>
      <c r="AY386" s="272"/>
      <c r="AZ386" s="272"/>
      <c r="BA386" s="272"/>
      <c r="BB386" s="272"/>
    </row>
    <row r="387" spans="1:54" ht="15.75" customHeight="1">
      <c r="A387" s="348"/>
      <c r="B387" s="348"/>
      <c r="C387" s="348"/>
      <c r="D387" s="348"/>
      <c r="E387" s="348"/>
      <c r="F387" s="348"/>
      <c r="G387" s="348"/>
      <c r="H387" s="348"/>
      <c r="I387" s="348"/>
      <c r="J387" s="348"/>
      <c r="K387" s="348"/>
      <c r="L387" s="348"/>
      <c r="M387" s="348"/>
      <c r="N387" s="348"/>
      <c r="O387" s="348"/>
      <c r="P387" s="348"/>
      <c r="Q387" s="348"/>
      <c r="R387" s="348"/>
      <c r="S387" s="348"/>
      <c r="T387" s="348"/>
      <c r="U387" s="348"/>
      <c r="V387" s="348"/>
      <c r="W387" s="348"/>
      <c r="X387" s="272"/>
      <c r="Y387" s="272"/>
      <c r="Z387" s="272"/>
      <c r="AA387" s="272"/>
      <c r="AB387" s="272"/>
      <c r="AC387" s="272"/>
      <c r="AD387" s="272"/>
      <c r="AE387" s="272"/>
      <c r="AF387" s="272"/>
      <c r="AG387" s="272"/>
      <c r="AH387" s="272"/>
      <c r="AI387" s="272"/>
      <c r="AJ387" s="272"/>
      <c r="AK387" s="272"/>
      <c r="AL387" s="272"/>
      <c r="AM387" s="272"/>
      <c r="AN387" s="272"/>
      <c r="AO387" s="272"/>
      <c r="AP387" s="272"/>
      <c r="AQ387" s="272"/>
      <c r="AR387" s="272"/>
      <c r="AS387" s="272"/>
      <c r="AT387" s="272"/>
      <c r="AU387" s="272"/>
      <c r="AV387" s="272"/>
      <c r="AW387" s="272"/>
      <c r="AX387" s="272"/>
      <c r="AY387" s="272"/>
      <c r="AZ387" s="272"/>
      <c r="BA387" s="272"/>
      <c r="BB387" s="272"/>
    </row>
    <row r="388" spans="1:54" ht="15.75" customHeight="1">
      <c r="A388" s="348"/>
      <c r="B388" s="348"/>
      <c r="C388" s="348"/>
      <c r="D388" s="348"/>
      <c r="E388" s="348"/>
      <c r="F388" s="348"/>
      <c r="G388" s="348"/>
      <c r="H388" s="348"/>
      <c r="I388" s="348"/>
      <c r="J388" s="348"/>
      <c r="K388" s="348"/>
      <c r="L388" s="348"/>
      <c r="M388" s="348"/>
      <c r="N388" s="348"/>
      <c r="O388" s="348"/>
      <c r="P388" s="348"/>
      <c r="Q388" s="348"/>
      <c r="R388" s="348"/>
      <c r="S388" s="348"/>
      <c r="T388" s="348"/>
      <c r="U388" s="348"/>
      <c r="V388" s="348"/>
      <c r="W388" s="348"/>
      <c r="X388" s="272"/>
      <c r="Y388" s="272"/>
      <c r="Z388" s="272"/>
      <c r="AA388" s="272"/>
      <c r="AB388" s="272"/>
      <c r="AC388" s="272"/>
      <c r="AD388" s="272"/>
      <c r="AE388" s="272"/>
      <c r="AF388" s="272"/>
      <c r="AG388" s="272"/>
      <c r="AH388" s="272"/>
      <c r="AI388" s="272"/>
      <c r="AJ388" s="272"/>
      <c r="AK388" s="272"/>
      <c r="AL388" s="272"/>
      <c r="AM388" s="272"/>
      <c r="AN388" s="272"/>
      <c r="AO388" s="272"/>
      <c r="AP388" s="272"/>
      <c r="AQ388" s="272"/>
      <c r="AR388" s="272"/>
      <c r="AS388" s="272"/>
      <c r="AT388" s="272"/>
      <c r="AU388" s="272"/>
      <c r="AV388" s="272"/>
      <c r="AW388" s="272"/>
      <c r="AX388" s="272"/>
      <c r="AY388" s="272"/>
      <c r="AZ388" s="272"/>
      <c r="BA388" s="272"/>
      <c r="BB388" s="272"/>
    </row>
    <row r="389" spans="1:54" ht="15.75" customHeight="1">
      <c r="A389" s="348"/>
      <c r="B389" s="348"/>
      <c r="C389" s="348"/>
      <c r="D389" s="348"/>
      <c r="E389" s="348"/>
      <c r="F389" s="348"/>
      <c r="G389" s="348"/>
      <c r="H389" s="348"/>
      <c r="I389" s="348"/>
      <c r="J389" s="348"/>
      <c r="K389" s="348"/>
      <c r="L389" s="348"/>
      <c r="M389" s="348"/>
      <c r="N389" s="348"/>
      <c r="O389" s="348"/>
      <c r="P389" s="348"/>
      <c r="Q389" s="348"/>
      <c r="R389" s="348"/>
      <c r="S389" s="348"/>
      <c r="T389" s="348"/>
      <c r="U389" s="348"/>
      <c r="V389" s="348"/>
      <c r="W389" s="348"/>
      <c r="X389" s="272"/>
      <c r="Y389" s="272"/>
      <c r="Z389" s="272"/>
      <c r="AA389" s="272"/>
      <c r="AB389" s="272"/>
      <c r="AC389" s="272"/>
      <c r="AD389" s="272"/>
      <c r="AE389" s="272"/>
      <c r="AF389" s="272"/>
      <c r="AG389" s="272"/>
      <c r="AH389" s="272"/>
      <c r="AI389" s="272"/>
      <c r="AJ389" s="272"/>
      <c r="AK389" s="272"/>
      <c r="AL389" s="272"/>
      <c r="AM389" s="272"/>
      <c r="AN389" s="272"/>
      <c r="AO389" s="272"/>
      <c r="AP389" s="272"/>
      <c r="AQ389" s="272"/>
      <c r="AR389" s="272"/>
      <c r="AS389" s="272"/>
      <c r="AT389" s="272"/>
      <c r="AU389" s="272"/>
      <c r="AV389" s="272"/>
      <c r="AW389" s="272"/>
      <c r="AX389" s="272"/>
      <c r="AY389" s="272"/>
      <c r="AZ389" s="272"/>
      <c r="BA389" s="272"/>
      <c r="BB389" s="272"/>
    </row>
    <row r="390" spans="1:54" ht="15.75" customHeight="1">
      <c r="A390" s="348"/>
      <c r="B390" s="348"/>
      <c r="C390" s="348"/>
      <c r="D390" s="348"/>
      <c r="E390" s="348"/>
      <c r="F390" s="348"/>
      <c r="G390" s="348"/>
      <c r="H390" s="348"/>
      <c r="I390" s="348"/>
      <c r="J390" s="348"/>
      <c r="K390" s="348"/>
      <c r="L390" s="348"/>
      <c r="M390" s="348"/>
      <c r="N390" s="348"/>
      <c r="O390" s="348"/>
      <c r="P390" s="348"/>
      <c r="Q390" s="348"/>
      <c r="R390" s="348"/>
      <c r="S390" s="348"/>
      <c r="T390" s="348"/>
      <c r="U390" s="348"/>
      <c r="V390" s="348"/>
      <c r="W390" s="348"/>
      <c r="X390" s="272"/>
      <c r="Y390" s="272"/>
      <c r="Z390" s="272"/>
      <c r="AA390" s="272"/>
      <c r="AB390" s="272"/>
      <c r="AC390" s="272"/>
      <c r="AD390" s="272"/>
      <c r="AE390" s="272"/>
      <c r="AF390" s="272"/>
      <c r="AG390" s="272"/>
      <c r="AH390" s="272"/>
      <c r="AI390" s="272"/>
      <c r="AJ390" s="272"/>
      <c r="AK390" s="272"/>
      <c r="AL390" s="272"/>
      <c r="AM390" s="272"/>
      <c r="AN390" s="272"/>
      <c r="AO390" s="272"/>
      <c r="AP390" s="272"/>
      <c r="AQ390" s="272"/>
      <c r="AR390" s="272"/>
      <c r="AS390" s="272"/>
      <c r="AT390" s="272"/>
      <c r="AU390" s="272"/>
      <c r="AV390" s="272"/>
      <c r="AW390" s="272"/>
      <c r="AX390" s="272"/>
      <c r="AY390" s="272"/>
      <c r="AZ390" s="272"/>
      <c r="BA390" s="272"/>
      <c r="BB390" s="272"/>
    </row>
    <row r="391" spans="1:54" ht="15.75" customHeight="1">
      <c r="A391" s="348"/>
      <c r="B391" s="348"/>
      <c r="C391" s="348"/>
      <c r="D391" s="348"/>
      <c r="E391" s="348"/>
      <c r="F391" s="348"/>
      <c r="G391" s="348"/>
      <c r="H391" s="348"/>
      <c r="I391" s="348"/>
      <c r="J391" s="348"/>
      <c r="K391" s="348"/>
      <c r="L391" s="348"/>
      <c r="M391" s="348"/>
      <c r="N391" s="348"/>
      <c r="O391" s="348"/>
      <c r="P391" s="348"/>
      <c r="Q391" s="348"/>
      <c r="R391" s="348"/>
      <c r="S391" s="348"/>
      <c r="T391" s="348"/>
      <c r="U391" s="348"/>
      <c r="V391" s="348"/>
      <c r="W391" s="348"/>
      <c r="X391" s="272"/>
      <c r="Y391" s="272"/>
      <c r="Z391" s="272"/>
      <c r="AA391" s="272"/>
      <c r="AB391" s="272"/>
      <c r="AC391" s="272"/>
      <c r="AD391" s="272"/>
      <c r="AE391" s="272"/>
      <c r="AF391" s="272"/>
      <c r="AG391" s="272"/>
      <c r="AH391" s="272"/>
      <c r="AI391" s="272"/>
      <c r="AJ391" s="272"/>
      <c r="AK391" s="272"/>
      <c r="AL391" s="272"/>
      <c r="AM391" s="272"/>
      <c r="AN391" s="272"/>
      <c r="AO391" s="272"/>
      <c r="AP391" s="272"/>
      <c r="AQ391" s="272"/>
      <c r="AR391" s="272"/>
      <c r="AS391" s="272"/>
      <c r="AT391" s="272"/>
      <c r="AU391" s="272"/>
      <c r="AV391" s="272"/>
      <c r="AW391" s="272"/>
      <c r="AX391" s="272"/>
      <c r="AY391" s="272"/>
      <c r="AZ391" s="272"/>
      <c r="BA391" s="272"/>
      <c r="BB391" s="272"/>
    </row>
    <row r="392" spans="1:54" ht="15.75" customHeight="1">
      <c r="A392" s="348"/>
      <c r="B392" s="348"/>
      <c r="C392" s="348"/>
      <c r="D392" s="348"/>
      <c r="E392" s="348"/>
      <c r="F392" s="348"/>
      <c r="G392" s="348"/>
      <c r="H392" s="348"/>
      <c r="I392" s="348"/>
      <c r="J392" s="348"/>
      <c r="K392" s="348"/>
      <c r="L392" s="348"/>
      <c r="M392" s="348"/>
      <c r="N392" s="348"/>
      <c r="O392" s="348"/>
      <c r="P392" s="348"/>
      <c r="Q392" s="348"/>
      <c r="R392" s="348"/>
      <c r="S392" s="348"/>
      <c r="T392" s="348"/>
      <c r="U392" s="348"/>
      <c r="V392" s="348"/>
      <c r="W392" s="348"/>
      <c r="X392" s="272"/>
      <c r="Y392" s="272"/>
      <c r="Z392" s="272"/>
      <c r="AA392" s="272"/>
      <c r="AB392" s="272"/>
      <c r="AC392" s="272"/>
      <c r="AD392" s="272"/>
      <c r="AE392" s="272"/>
      <c r="AF392" s="272"/>
      <c r="AG392" s="272"/>
      <c r="AH392" s="272"/>
      <c r="AI392" s="272"/>
      <c r="AJ392" s="272"/>
      <c r="AK392" s="272"/>
      <c r="AL392" s="272"/>
      <c r="AM392" s="272"/>
      <c r="AN392" s="272"/>
      <c r="AO392" s="272"/>
      <c r="AP392" s="272"/>
      <c r="AQ392" s="272"/>
      <c r="AR392" s="272"/>
      <c r="AS392" s="272"/>
      <c r="AT392" s="272"/>
      <c r="AU392" s="272"/>
      <c r="AV392" s="272"/>
      <c r="AW392" s="272"/>
      <c r="AX392" s="272"/>
      <c r="AY392" s="272"/>
      <c r="AZ392" s="272"/>
      <c r="BA392" s="272"/>
      <c r="BB392" s="272"/>
    </row>
    <row r="393" spans="1:54" ht="15.75" customHeight="1">
      <c r="A393" s="348"/>
      <c r="B393" s="348"/>
      <c r="C393" s="348"/>
      <c r="D393" s="348"/>
      <c r="E393" s="348"/>
      <c r="F393" s="348"/>
      <c r="G393" s="348"/>
      <c r="H393" s="348"/>
      <c r="I393" s="348"/>
      <c r="J393" s="348"/>
      <c r="K393" s="348"/>
      <c r="L393" s="348"/>
      <c r="M393" s="348"/>
      <c r="N393" s="348"/>
      <c r="O393" s="348"/>
      <c r="P393" s="348"/>
      <c r="Q393" s="348"/>
      <c r="R393" s="348"/>
      <c r="S393" s="348"/>
      <c r="T393" s="348"/>
      <c r="U393" s="348"/>
      <c r="V393" s="348"/>
      <c r="W393" s="348"/>
      <c r="X393" s="272"/>
      <c r="Y393" s="272"/>
      <c r="Z393" s="272"/>
      <c r="AA393" s="272"/>
      <c r="AB393" s="272"/>
      <c r="AC393" s="272"/>
      <c r="AD393" s="272"/>
      <c r="AE393" s="272"/>
      <c r="AF393" s="272"/>
      <c r="AG393" s="272"/>
      <c r="AH393" s="272"/>
      <c r="AI393" s="272"/>
      <c r="AJ393" s="272"/>
      <c r="AK393" s="272"/>
      <c r="AL393" s="272"/>
      <c r="AM393" s="272"/>
      <c r="AN393" s="272"/>
      <c r="AO393" s="272"/>
      <c r="AP393" s="272"/>
      <c r="AQ393" s="272"/>
      <c r="AR393" s="272"/>
      <c r="AS393" s="272"/>
      <c r="AT393" s="272"/>
      <c r="AU393" s="272"/>
      <c r="AV393" s="272"/>
      <c r="AW393" s="272"/>
      <c r="AX393" s="272"/>
      <c r="AY393" s="272"/>
      <c r="AZ393" s="272"/>
      <c r="BA393" s="272"/>
      <c r="BB393" s="272"/>
    </row>
    <row r="394" spans="1:54" ht="15.75" customHeight="1">
      <c r="A394" s="348"/>
      <c r="B394" s="348"/>
      <c r="C394" s="348"/>
      <c r="D394" s="348"/>
      <c r="E394" s="348"/>
      <c r="F394" s="348"/>
      <c r="G394" s="348"/>
      <c r="H394" s="348"/>
      <c r="I394" s="348"/>
      <c r="J394" s="348"/>
      <c r="K394" s="348"/>
      <c r="L394" s="348"/>
      <c r="M394" s="348"/>
      <c r="N394" s="348"/>
      <c r="O394" s="348"/>
      <c r="P394" s="348"/>
      <c r="Q394" s="348"/>
      <c r="R394" s="348"/>
      <c r="S394" s="348"/>
      <c r="T394" s="348"/>
      <c r="U394" s="348"/>
      <c r="V394" s="348"/>
      <c r="W394" s="348"/>
      <c r="X394" s="272"/>
      <c r="Y394" s="272"/>
      <c r="Z394" s="272"/>
      <c r="AA394" s="272"/>
      <c r="AB394" s="272"/>
      <c r="AC394" s="272"/>
      <c r="AD394" s="272"/>
      <c r="AE394" s="272"/>
      <c r="AF394" s="272"/>
      <c r="AG394" s="272"/>
      <c r="AH394" s="272"/>
      <c r="AI394" s="272"/>
      <c r="AJ394" s="272"/>
      <c r="AK394" s="272"/>
      <c r="AL394" s="272"/>
      <c r="AM394" s="272"/>
      <c r="AN394" s="272"/>
      <c r="AO394" s="272"/>
      <c r="AP394" s="272"/>
      <c r="AQ394" s="272"/>
      <c r="AR394" s="272"/>
      <c r="AS394" s="272"/>
      <c r="AT394" s="272"/>
      <c r="AU394" s="272"/>
      <c r="AV394" s="272"/>
      <c r="AW394" s="272"/>
      <c r="AX394" s="272"/>
      <c r="AY394" s="272"/>
      <c r="AZ394" s="272"/>
      <c r="BA394" s="272"/>
      <c r="BB394" s="272"/>
    </row>
    <row r="395" spans="1:54" ht="15.75" customHeight="1">
      <c r="A395" s="348"/>
      <c r="B395" s="348"/>
      <c r="C395" s="348"/>
      <c r="D395" s="348"/>
      <c r="E395" s="348"/>
      <c r="F395" s="348"/>
      <c r="G395" s="348"/>
      <c r="H395" s="348"/>
      <c r="I395" s="348"/>
      <c r="J395" s="348"/>
      <c r="K395" s="348"/>
      <c r="L395" s="348"/>
      <c r="M395" s="348"/>
      <c r="N395" s="348"/>
      <c r="O395" s="348"/>
      <c r="P395" s="348"/>
      <c r="Q395" s="348"/>
      <c r="R395" s="348"/>
      <c r="S395" s="348"/>
      <c r="T395" s="348"/>
      <c r="U395" s="348"/>
      <c r="V395" s="348"/>
      <c r="W395" s="348"/>
      <c r="X395" s="272"/>
      <c r="Y395" s="272"/>
      <c r="Z395" s="272"/>
      <c r="AA395" s="272"/>
      <c r="AB395" s="272"/>
      <c r="AC395" s="272"/>
      <c r="AD395" s="272"/>
      <c r="AE395" s="272"/>
      <c r="AF395" s="272"/>
      <c r="AG395" s="272"/>
      <c r="AH395" s="272"/>
      <c r="AI395" s="272"/>
      <c r="AJ395" s="272"/>
      <c r="AK395" s="272"/>
      <c r="AL395" s="272"/>
      <c r="AM395" s="272"/>
      <c r="AN395" s="272"/>
      <c r="AO395" s="272"/>
      <c r="AP395" s="272"/>
      <c r="AQ395" s="272"/>
      <c r="AR395" s="272"/>
      <c r="AS395" s="272"/>
      <c r="AT395" s="272"/>
      <c r="AU395" s="272"/>
      <c r="AV395" s="272"/>
      <c r="AW395" s="272"/>
      <c r="AX395" s="272"/>
      <c r="AY395" s="272"/>
      <c r="AZ395" s="272"/>
      <c r="BA395" s="272"/>
      <c r="BB395" s="272"/>
    </row>
    <row r="396" spans="1:54" ht="15.75" customHeight="1">
      <c r="A396" s="348"/>
      <c r="B396" s="348"/>
      <c r="C396" s="348"/>
      <c r="D396" s="348"/>
      <c r="E396" s="348"/>
      <c r="F396" s="348"/>
      <c r="G396" s="348"/>
      <c r="H396" s="348"/>
      <c r="I396" s="348"/>
      <c r="J396" s="348"/>
      <c r="K396" s="348"/>
      <c r="L396" s="348"/>
      <c r="M396" s="348"/>
      <c r="N396" s="348"/>
      <c r="O396" s="348"/>
      <c r="P396" s="348"/>
      <c r="Q396" s="348"/>
      <c r="R396" s="348"/>
      <c r="S396" s="348"/>
      <c r="T396" s="348"/>
      <c r="U396" s="348"/>
      <c r="V396" s="348"/>
      <c r="W396" s="348"/>
      <c r="X396" s="272"/>
      <c r="Y396" s="272"/>
      <c r="Z396" s="272"/>
      <c r="AA396" s="272"/>
      <c r="AB396" s="272"/>
      <c r="AC396" s="272"/>
      <c r="AD396" s="272"/>
      <c r="AE396" s="272"/>
      <c r="AF396" s="272"/>
      <c r="AG396" s="272"/>
      <c r="AH396" s="272"/>
      <c r="AI396" s="272"/>
      <c r="AJ396" s="272"/>
      <c r="AK396" s="272"/>
      <c r="AL396" s="272"/>
      <c r="AM396" s="272"/>
      <c r="AN396" s="272"/>
      <c r="AO396" s="272"/>
      <c r="AP396" s="272"/>
      <c r="AQ396" s="272"/>
      <c r="AR396" s="272"/>
      <c r="AS396" s="272"/>
      <c r="AT396" s="272"/>
      <c r="AU396" s="272"/>
      <c r="AV396" s="272"/>
      <c r="AW396" s="272"/>
      <c r="AX396" s="272"/>
      <c r="AY396" s="272"/>
      <c r="AZ396" s="272"/>
      <c r="BA396" s="272"/>
      <c r="BB396" s="272"/>
    </row>
    <row r="397" spans="1:54" ht="15.75" customHeight="1">
      <c r="A397" s="348"/>
      <c r="B397" s="348"/>
      <c r="C397" s="348"/>
      <c r="D397" s="348"/>
      <c r="E397" s="348"/>
      <c r="F397" s="348"/>
      <c r="G397" s="348"/>
      <c r="H397" s="348"/>
      <c r="I397" s="348"/>
      <c r="J397" s="348"/>
      <c r="K397" s="348"/>
      <c r="L397" s="348"/>
      <c r="M397" s="348"/>
      <c r="N397" s="348"/>
      <c r="O397" s="348"/>
      <c r="P397" s="348"/>
      <c r="Q397" s="348"/>
      <c r="R397" s="348"/>
      <c r="S397" s="348"/>
      <c r="T397" s="348"/>
      <c r="U397" s="348"/>
      <c r="V397" s="348"/>
      <c r="W397" s="348"/>
      <c r="X397" s="272"/>
      <c r="Y397" s="272"/>
      <c r="Z397" s="272"/>
      <c r="AA397" s="272"/>
      <c r="AB397" s="272"/>
      <c r="AC397" s="272"/>
      <c r="AD397" s="272"/>
      <c r="AE397" s="272"/>
      <c r="AF397" s="272"/>
      <c r="AG397" s="272"/>
      <c r="AH397" s="272"/>
      <c r="AI397" s="272"/>
      <c r="AJ397" s="272"/>
      <c r="AK397" s="272"/>
      <c r="AL397" s="272"/>
      <c r="AM397" s="272"/>
      <c r="AN397" s="272"/>
      <c r="AO397" s="272"/>
      <c r="AP397" s="272"/>
      <c r="AQ397" s="272"/>
      <c r="AR397" s="272"/>
      <c r="AS397" s="272"/>
      <c r="AT397" s="272"/>
      <c r="AU397" s="272"/>
      <c r="AV397" s="272"/>
      <c r="AW397" s="272"/>
      <c r="AX397" s="272"/>
      <c r="AY397" s="272"/>
      <c r="AZ397" s="272"/>
      <c r="BA397" s="272"/>
      <c r="BB397" s="272"/>
    </row>
    <row r="398" spans="1:54" ht="15.75" customHeight="1">
      <c r="A398" s="348"/>
      <c r="B398" s="348"/>
      <c r="C398" s="348"/>
      <c r="D398" s="348"/>
      <c r="E398" s="348"/>
      <c r="F398" s="348"/>
      <c r="G398" s="348"/>
      <c r="H398" s="348"/>
      <c r="I398" s="348"/>
      <c r="J398" s="348"/>
      <c r="K398" s="348"/>
      <c r="L398" s="348"/>
      <c r="M398" s="348"/>
      <c r="N398" s="348"/>
      <c r="O398" s="348"/>
      <c r="P398" s="348"/>
      <c r="Q398" s="348"/>
      <c r="R398" s="348"/>
      <c r="S398" s="348"/>
      <c r="T398" s="348"/>
      <c r="U398" s="348"/>
      <c r="V398" s="348"/>
      <c r="W398" s="348"/>
      <c r="X398" s="272"/>
      <c r="Y398" s="272"/>
      <c r="Z398" s="272"/>
      <c r="AA398" s="272"/>
      <c r="AB398" s="272"/>
      <c r="AC398" s="272"/>
      <c r="AD398" s="272"/>
      <c r="AE398" s="272"/>
      <c r="AF398" s="272"/>
      <c r="AG398" s="272"/>
      <c r="AH398" s="272"/>
      <c r="AI398" s="272"/>
      <c r="AJ398" s="272"/>
      <c r="AK398" s="272"/>
      <c r="AL398" s="272"/>
      <c r="AM398" s="272"/>
      <c r="AN398" s="272"/>
      <c r="AO398" s="272"/>
      <c r="AP398" s="272"/>
      <c r="AQ398" s="272"/>
      <c r="AR398" s="272"/>
      <c r="AS398" s="272"/>
      <c r="AT398" s="272"/>
      <c r="AU398" s="272"/>
      <c r="AV398" s="272"/>
      <c r="AW398" s="272"/>
      <c r="AX398" s="272"/>
      <c r="AY398" s="272"/>
      <c r="AZ398" s="272"/>
      <c r="BA398" s="272"/>
      <c r="BB398" s="272"/>
    </row>
    <row r="399" spans="1:54" ht="15.75" customHeight="1">
      <c r="A399" s="348"/>
      <c r="B399" s="348"/>
      <c r="C399" s="348"/>
      <c r="D399" s="348"/>
      <c r="E399" s="348"/>
      <c r="F399" s="348"/>
      <c r="G399" s="348"/>
      <c r="H399" s="348"/>
      <c r="I399" s="348"/>
      <c r="J399" s="348"/>
      <c r="K399" s="348"/>
      <c r="L399" s="348"/>
      <c r="M399" s="348"/>
      <c r="N399" s="348"/>
      <c r="O399" s="348"/>
      <c r="P399" s="348"/>
      <c r="Q399" s="348"/>
      <c r="R399" s="348"/>
      <c r="S399" s="348"/>
      <c r="T399" s="348"/>
      <c r="U399" s="348"/>
      <c r="V399" s="348"/>
      <c r="W399" s="348"/>
      <c r="X399" s="272"/>
      <c r="Y399" s="272"/>
      <c r="Z399" s="272"/>
      <c r="AA399" s="272"/>
      <c r="AB399" s="272"/>
      <c r="AC399" s="272"/>
      <c r="AD399" s="272"/>
      <c r="AE399" s="272"/>
      <c r="AF399" s="272"/>
      <c r="AG399" s="272"/>
      <c r="AH399" s="272"/>
      <c r="AI399" s="272"/>
      <c r="AJ399" s="272"/>
      <c r="AK399" s="272"/>
      <c r="AL399" s="272"/>
      <c r="AM399" s="272"/>
      <c r="AN399" s="272"/>
      <c r="AO399" s="272"/>
      <c r="AP399" s="272"/>
      <c r="AQ399" s="272"/>
      <c r="AR399" s="272"/>
      <c r="AS399" s="272"/>
      <c r="AT399" s="272"/>
      <c r="AU399" s="272"/>
      <c r="AV399" s="272"/>
      <c r="AW399" s="272"/>
      <c r="AX399" s="272"/>
      <c r="AY399" s="272"/>
      <c r="AZ399" s="272"/>
      <c r="BA399" s="272"/>
      <c r="BB399" s="272"/>
    </row>
    <row r="400" spans="1:54" ht="15.75" customHeight="1">
      <c r="A400" s="348"/>
      <c r="B400" s="348"/>
      <c r="C400" s="348"/>
      <c r="D400" s="348"/>
      <c r="E400" s="348"/>
      <c r="F400" s="348"/>
      <c r="G400" s="348"/>
      <c r="H400" s="348"/>
      <c r="I400" s="348"/>
      <c r="J400" s="348"/>
      <c r="K400" s="348"/>
      <c r="L400" s="348"/>
      <c r="M400" s="348"/>
      <c r="N400" s="348"/>
      <c r="O400" s="348"/>
      <c r="P400" s="348"/>
      <c r="Q400" s="348"/>
      <c r="R400" s="348"/>
      <c r="S400" s="348"/>
      <c r="T400" s="348"/>
      <c r="U400" s="348"/>
      <c r="V400" s="348"/>
      <c r="W400" s="348"/>
      <c r="X400" s="272"/>
      <c r="Y400" s="272"/>
      <c r="Z400" s="272"/>
      <c r="AA400" s="272"/>
      <c r="AB400" s="272"/>
      <c r="AC400" s="272"/>
      <c r="AD400" s="272"/>
      <c r="AE400" s="272"/>
      <c r="AF400" s="272"/>
      <c r="AG400" s="272"/>
      <c r="AH400" s="272"/>
      <c r="AI400" s="272"/>
      <c r="AJ400" s="272"/>
      <c r="AK400" s="272"/>
      <c r="AL400" s="272"/>
      <c r="AM400" s="272"/>
      <c r="AN400" s="272"/>
      <c r="AO400" s="272"/>
      <c r="AP400" s="272"/>
      <c r="AQ400" s="272"/>
      <c r="AR400" s="272"/>
      <c r="AS400" s="272"/>
      <c r="AT400" s="272"/>
      <c r="AU400" s="272"/>
      <c r="AV400" s="272"/>
      <c r="AW400" s="272"/>
      <c r="AX400" s="272"/>
      <c r="AY400" s="272"/>
      <c r="AZ400" s="272"/>
      <c r="BA400" s="272"/>
      <c r="BB400" s="272"/>
    </row>
    <row r="401" spans="1:54" ht="15.75" customHeight="1">
      <c r="A401" s="348"/>
      <c r="B401" s="348"/>
      <c r="C401" s="348"/>
      <c r="D401" s="348"/>
      <c r="E401" s="348"/>
      <c r="F401" s="348"/>
      <c r="G401" s="348"/>
      <c r="H401" s="348"/>
      <c r="I401" s="348"/>
      <c r="J401" s="348"/>
      <c r="K401" s="348"/>
      <c r="L401" s="348"/>
      <c r="M401" s="348"/>
      <c r="N401" s="348"/>
      <c r="O401" s="348"/>
      <c r="P401" s="348"/>
      <c r="Q401" s="348"/>
      <c r="R401" s="348"/>
      <c r="S401" s="348"/>
      <c r="T401" s="348"/>
      <c r="U401" s="348"/>
      <c r="V401" s="348"/>
      <c r="W401" s="348"/>
      <c r="X401" s="272"/>
      <c r="Y401" s="272"/>
      <c r="Z401" s="272"/>
      <c r="AA401" s="272"/>
      <c r="AB401" s="272"/>
      <c r="AC401" s="272"/>
      <c r="AD401" s="272"/>
      <c r="AE401" s="272"/>
      <c r="AF401" s="272"/>
      <c r="AG401" s="272"/>
      <c r="AH401" s="272"/>
      <c r="AI401" s="272"/>
      <c r="AJ401" s="272"/>
      <c r="AK401" s="272"/>
      <c r="AL401" s="272"/>
      <c r="AM401" s="272"/>
      <c r="AN401" s="272"/>
      <c r="AO401" s="272"/>
      <c r="AP401" s="272"/>
      <c r="AQ401" s="272"/>
      <c r="AR401" s="272"/>
      <c r="AS401" s="272"/>
      <c r="AT401" s="272"/>
      <c r="AU401" s="272"/>
      <c r="AV401" s="272"/>
      <c r="AW401" s="272"/>
      <c r="AX401" s="272"/>
      <c r="AY401" s="272"/>
      <c r="AZ401" s="272"/>
      <c r="BA401" s="272"/>
      <c r="BB401" s="272"/>
    </row>
    <row r="402" spans="1:54" ht="15.75" customHeight="1">
      <c r="A402" s="348"/>
      <c r="B402" s="348"/>
      <c r="C402" s="348"/>
      <c r="D402" s="348"/>
      <c r="E402" s="348"/>
      <c r="F402" s="348"/>
      <c r="G402" s="348"/>
      <c r="H402" s="348"/>
      <c r="I402" s="348"/>
      <c r="J402" s="348"/>
      <c r="K402" s="348"/>
      <c r="L402" s="348"/>
      <c r="M402" s="348"/>
      <c r="N402" s="348"/>
      <c r="O402" s="348"/>
      <c r="P402" s="348"/>
      <c r="Q402" s="348"/>
      <c r="R402" s="348"/>
      <c r="S402" s="348"/>
      <c r="T402" s="348"/>
      <c r="U402" s="348"/>
      <c r="V402" s="348"/>
      <c r="W402" s="348"/>
      <c r="X402" s="272"/>
      <c r="Y402" s="272"/>
      <c r="Z402" s="272"/>
      <c r="AA402" s="272"/>
      <c r="AB402" s="272"/>
      <c r="AC402" s="272"/>
      <c r="AD402" s="272"/>
      <c r="AE402" s="272"/>
      <c r="AF402" s="272"/>
      <c r="AG402" s="272"/>
      <c r="AH402" s="272"/>
      <c r="AI402" s="272"/>
      <c r="AJ402" s="272"/>
      <c r="AK402" s="272"/>
      <c r="AL402" s="272"/>
      <c r="AM402" s="272"/>
      <c r="AN402" s="272"/>
      <c r="AO402" s="272"/>
      <c r="AP402" s="272"/>
      <c r="AQ402" s="272"/>
      <c r="AR402" s="272"/>
      <c r="AS402" s="272"/>
      <c r="AT402" s="272"/>
      <c r="AU402" s="272"/>
      <c r="AV402" s="272"/>
      <c r="AW402" s="272"/>
      <c r="AX402" s="272"/>
      <c r="AY402" s="272"/>
      <c r="AZ402" s="272"/>
      <c r="BA402" s="272"/>
      <c r="BB402" s="272"/>
    </row>
    <row r="403" spans="1:54" ht="15.75" customHeight="1">
      <c r="A403" s="348"/>
      <c r="B403" s="348"/>
      <c r="C403" s="348"/>
      <c r="D403" s="348"/>
      <c r="E403" s="348"/>
      <c r="F403" s="348"/>
      <c r="G403" s="348"/>
      <c r="H403" s="348"/>
      <c r="I403" s="348"/>
      <c r="J403" s="348"/>
      <c r="K403" s="348"/>
      <c r="L403" s="348"/>
      <c r="M403" s="348"/>
      <c r="N403" s="348"/>
      <c r="O403" s="348"/>
      <c r="P403" s="348"/>
      <c r="Q403" s="348"/>
      <c r="R403" s="348"/>
      <c r="S403" s="348"/>
      <c r="T403" s="348"/>
      <c r="U403" s="348"/>
      <c r="V403" s="348"/>
      <c r="W403" s="348"/>
      <c r="X403" s="272"/>
      <c r="Y403" s="272"/>
      <c r="Z403" s="272"/>
      <c r="AA403" s="272"/>
      <c r="AB403" s="272"/>
      <c r="AC403" s="272"/>
      <c r="AD403" s="272"/>
      <c r="AE403" s="272"/>
      <c r="AF403" s="272"/>
      <c r="AG403" s="272"/>
      <c r="AH403" s="272"/>
      <c r="AI403" s="272"/>
      <c r="AJ403" s="272"/>
      <c r="AK403" s="272"/>
      <c r="AL403" s="272"/>
      <c r="AM403" s="272"/>
      <c r="AN403" s="272"/>
      <c r="AO403" s="272"/>
      <c r="AP403" s="272"/>
      <c r="AQ403" s="272"/>
      <c r="AR403" s="272"/>
      <c r="AS403" s="272"/>
      <c r="AT403" s="272"/>
      <c r="AU403" s="272"/>
      <c r="AV403" s="272"/>
      <c r="AW403" s="272"/>
      <c r="AX403" s="272"/>
      <c r="AY403" s="272"/>
      <c r="AZ403" s="272"/>
      <c r="BA403" s="272"/>
      <c r="BB403" s="272"/>
    </row>
    <row r="404" spans="1:54" ht="15.75" customHeight="1">
      <c r="A404" s="348"/>
      <c r="B404" s="348"/>
      <c r="C404" s="348"/>
      <c r="D404" s="348"/>
      <c r="E404" s="348"/>
      <c r="F404" s="348"/>
      <c r="G404" s="348"/>
      <c r="H404" s="348"/>
      <c r="I404" s="348"/>
      <c r="J404" s="348"/>
      <c r="K404" s="348"/>
      <c r="L404" s="348"/>
      <c r="M404" s="348"/>
      <c r="N404" s="348"/>
      <c r="O404" s="348"/>
      <c r="P404" s="348"/>
      <c r="Q404" s="348"/>
      <c r="R404" s="348"/>
      <c r="S404" s="348"/>
      <c r="T404" s="348"/>
      <c r="U404" s="348"/>
      <c r="V404" s="348"/>
      <c r="W404" s="348"/>
      <c r="X404" s="272"/>
      <c r="Y404" s="272"/>
      <c r="Z404" s="272"/>
      <c r="AA404" s="272"/>
      <c r="AB404" s="272"/>
      <c r="AC404" s="272"/>
      <c r="AD404" s="272"/>
      <c r="AE404" s="272"/>
      <c r="AF404" s="272"/>
      <c r="AG404" s="272"/>
      <c r="AH404" s="272"/>
      <c r="AI404" s="272"/>
      <c r="AJ404" s="272"/>
      <c r="AK404" s="272"/>
      <c r="AL404" s="272"/>
      <c r="AM404" s="272"/>
      <c r="AN404" s="272"/>
      <c r="AO404" s="272"/>
      <c r="AP404" s="272"/>
      <c r="AQ404" s="272"/>
      <c r="AR404" s="272"/>
      <c r="AS404" s="272"/>
      <c r="AT404" s="272"/>
      <c r="AU404" s="272"/>
      <c r="AV404" s="272"/>
      <c r="AW404" s="272"/>
      <c r="AX404" s="272"/>
      <c r="AY404" s="272"/>
      <c r="AZ404" s="272"/>
      <c r="BA404" s="272"/>
      <c r="BB404" s="272"/>
    </row>
    <row r="405" spans="1:54" ht="15.75" customHeight="1">
      <c r="A405" s="348"/>
      <c r="B405" s="348"/>
      <c r="C405" s="348"/>
      <c r="D405" s="348"/>
      <c r="E405" s="348"/>
      <c r="F405" s="348"/>
      <c r="G405" s="348"/>
      <c r="H405" s="348"/>
      <c r="I405" s="348"/>
      <c r="J405" s="348"/>
      <c r="K405" s="348"/>
      <c r="L405" s="348"/>
      <c r="M405" s="348"/>
      <c r="N405" s="348"/>
      <c r="O405" s="348"/>
      <c r="P405" s="348"/>
      <c r="Q405" s="348"/>
      <c r="R405" s="348"/>
      <c r="S405" s="348"/>
      <c r="T405" s="348"/>
      <c r="U405" s="348"/>
      <c r="V405" s="348"/>
      <c r="W405" s="348"/>
      <c r="X405" s="272"/>
      <c r="Y405" s="272"/>
      <c r="Z405" s="272"/>
      <c r="AA405" s="272"/>
      <c r="AB405" s="272"/>
      <c r="AC405" s="272"/>
      <c r="AD405" s="272"/>
      <c r="AE405" s="272"/>
      <c r="AF405" s="272"/>
      <c r="AG405" s="272"/>
      <c r="AH405" s="272"/>
      <c r="AI405" s="272"/>
      <c r="AJ405" s="272"/>
      <c r="AK405" s="272"/>
      <c r="AL405" s="272"/>
      <c r="AM405" s="272"/>
      <c r="AN405" s="272"/>
      <c r="AO405" s="272"/>
      <c r="AP405" s="272"/>
      <c r="AQ405" s="272"/>
      <c r="AR405" s="272"/>
      <c r="AS405" s="272"/>
      <c r="AT405" s="272"/>
      <c r="AU405" s="272"/>
      <c r="AV405" s="272"/>
      <c r="AW405" s="272"/>
      <c r="AX405" s="272"/>
      <c r="AY405" s="272"/>
      <c r="AZ405" s="272"/>
      <c r="BA405" s="272"/>
      <c r="BB405" s="272"/>
    </row>
    <row r="406" spans="1:54" ht="15.75" customHeight="1">
      <c r="A406" s="348"/>
      <c r="B406" s="348"/>
      <c r="C406" s="348"/>
      <c r="D406" s="348"/>
      <c r="E406" s="348"/>
      <c r="F406" s="348"/>
      <c r="G406" s="348"/>
      <c r="H406" s="348"/>
      <c r="I406" s="348"/>
      <c r="J406" s="348"/>
      <c r="K406" s="348"/>
      <c r="L406" s="348"/>
      <c r="M406" s="348"/>
      <c r="N406" s="348"/>
      <c r="O406" s="348"/>
      <c r="P406" s="348"/>
      <c r="Q406" s="348"/>
      <c r="R406" s="348"/>
      <c r="S406" s="348"/>
      <c r="T406" s="348"/>
      <c r="U406" s="348"/>
      <c r="V406" s="348"/>
      <c r="W406" s="348"/>
      <c r="X406" s="272"/>
      <c r="Y406" s="272"/>
      <c r="Z406" s="272"/>
      <c r="AA406" s="272"/>
      <c r="AB406" s="272"/>
      <c r="AC406" s="272"/>
      <c r="AD406" s="272"/>
      <c r="AE406" s="272"/>
      <c r="AF406" s="272"/>
      <c r="AG406" s="272"/>
      <c r="AH406" s="272"/>
      <c r="AI406" s="272"/>
      <c r="AJ406" s="272"/>
      <c r="AK406" s="272"/>
      <c r="AL406" s="272"/>
      <c r="AM406" s="272"/>
      <c r="AN406" s="272"/>
      <c r="AO406" s="272"/>
      <c r="AP406" s="272"/>
      <c r="AQ406" s="272"/>
      <c r="AR406" s="272"/>
      <c r="AS406" s="272"/>
      <c r="AT406" s="272"/>
      <c r="AU406" s="272"/>
      <c r="AV406" s="272"/>
      <c r="AW406" s="272"/>
      <c r="AX406" s="272"/>
      <c r="AY406" s="272"/>
      <c r="AZ406" s="272"/>
      <c r="BA406" s="272"/>
      <c r="BB406" s="272"/>
    </row>
    <row r="407" spans="1:54" ht="15.75" customHeight="1">
      <c r="A407" s="348"/>
      <c r="B407" s="348"/>
      <c r="C407" s="348"/>
      <c r="D407" s="348"/>
      <c r="E407" s="348"/>
      <c r="F407" s="348"/>
      <c r="G407" s="348"/>
      <c r="H407" s="348"/>
      <c r="I407" s="348"/>
      <c r="J407" s="348"/>
      <c r="K407" s="348"/>
      <c r="L407" s="348"/>
      <c r="M407" s="348"/>
      <c r="N407" s="348"/>
      <c r="O407" s="348"/>
      <c r="P407" s="348"/>
      <c r="Q407" s="348"/>
      <c r="R407" s="348"/>
      <c r="S407" s="348"/>
      <c r="T407" s="348"/>
      <c r="U407" s="348"/>
      <c r="V407" s="348"/>
      <c r="W407" s="348"/>
      <c r="X407" s="272"/>
      <c r="Y407" s="272"/>
      <c r="Z407" s="272"/>
      <c r="AA407" s="272"/>
      <c r="AB407" s="272"/>
      <c r="AC407" s="272"/>
      <c r="AD407" s="272"/>
      <c r="AE407" s="272"/>
      <c r="AF407" s="272"/>
      <c r="AG407" s="272"/>
      <c r="AH407" s="272"/>
      <c r="AI407" s="272"/>
      <c r="AJ407" s="272"/>
      <c r="AK407" s="272"/>
      <c r="AL407" s="272"/>
      <c r="AM407" s="272"/>
      <c r="AN407" s="272"/>
      <c r="AO407" s="272"/>
      <c r="AP407" s="272"/>
      <c r="AQ407" s="272"/>
      <c r="AR407" s="272"/>
      <c r="AS407" s="272"/>
      <c r="AT407" s="272"/>
      <c r="AU407" s="272"/>
      <c r="AV407" s="272"/>
      <c r="AW407" s="272"/>
      <c r="AX407" s="272"/>
      <c r="AY407" s="272"/>
      <c r="AZ407" s="272"/>
      <c r="BA407" s="272"/>
      <c r="BB407" s="272"/>
    </row>
    <row r="408" spans="1:54" ht="15.75" customHeight="1">
      <c r="A408" s="348"/>
      <c r="B408" s="348"/>
      <c r="C408" s="348"/>
      <c r="D408" s="348"/>
      <c r="E408" s="348"/>
      <c r="F408" s="348"/>
      <c r="G408" s="348"/>
      <c r="H408" s="348"/>
      <c r="I408" s="348"/>
      <c r="J408" s="348"/>
      <c r="K408" s="348"/>
      <c r="L408" s="348"/>
      <c r="M408" s="348"/>
      <c r="N408" s="348"/>
      <c r="O408" s="348"/>
      <c r="P408" s="348"/>
      <c r="Q408" s="348"/>
      <c r="R408" s="348"/>
      <c r="S408" s="348"/>
      <c r="T408" s="348"/>
      <c r="U408" s="348"/>
      <c r="V408" s="348"/>
      <c r="W408" s="348"/>
      <c r="X408" s="272"/>
      <c r="Y408" s="272"/>
      <c r="Z408" s="272"/>
      <c r="AA408" s="272"/>
      <c r="AB408" s="272"/>
      <c r="AC408" s="272"/>
      <c r="AD408" s="272"/>
      <c r="AE408" s="272"/>
      <c r="AF408" s="272"/>
      <c r="AG408" s="272"/>
      <c r="AH408" s="272"/>
      <c r="AI408" s="272"/>
      <c r="AJ408" s="272"/>
      <c r="AK408" s="272"/>
      <c r="AL408" s="272"/>
      <c r="AM408" s="272"/>
      <c r="AN408" s="272"/>
      <c r="AO408" s="272"/>
      <c r="AP408" s="272"/>
      <c r="AQ408" s="272"/>
      <c r="AR408" s="272"/>
      <c r="AS408" s="272"/>
      <c r="AT408" s="272"/>
      <c r="AU408" s="272"/>
      <c r="AV408" s="272"/>
      <c r="AW408" s="272"/>
      <c r="AX408" s="272"/>
      <c r="AY408" s="272"/>
      <c r="AZ408" s="272"/>
      <c r="BA408" s="272"/>
      <c r="BB408" s="272"/>
    </row>
    <row r="409" spans="1:54" ht="15.75" customHeight="1">
      <c r="A409" s="348"/>
      <c r="B409" s="348"/>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272"/>
      <c r="Y409" s="272"/>
      <c r="Z409" s="272"/>
      <c r="AA409" s="272"/>
      <c r="AB409" s="272"/>
      <c r="AC409" s="272"/>
      <c r="AD409" s="272"/>
      <c r="AE409" s="272"/>
      <c r="AF409" s="272"/>
      <c r="AG409" s="272"/>
      <c r="AH409" s="272"/>
      <c r="AI409" s="272"/>
      <c r="AJ409" s="272"/>
      <c r="AK409" s="272"/>
      <c r="AL409" s="272"/>
      <c r="AM409" s="272"/>
      <c r="AN409" s="272"/>
      <c r="AO409" s="272"/>
      <c r="AP409" s="272"/>
      <c r="AQ409" s="272"/>
      <c r="AR409" s="272"/>
      <c r="AS409" s="272"/>
      <c r="AT409" s="272"/>
      <c r="AU409" s="272"/>
      <c r="AV409" s="272"/>
      <c r="AW409" s="272"/>
      <c r="AX409" s="272"/>
      <c r="AY409" s="272"/>
      <c r="AZ409" s="272"/>
      <c r="BA409" s="272"/>
      <c r="BB409" s="272"/>
    </row>
    <row r="410" spans="1:54" ht="15.75" customHeight="1">
      <c r="A410" s="348"/>
      <c r="B410" s="348"/>
      <c r="C410" s="348"/>
      <c r="D410" s="348"/>
      <c r="E410" s="348"/>
      <c r="F410" s="348"/>
      <c r="G410" s="348"/>
      <c r="H410" s="348"/>
      <c r="I410" s="348"/>
      <c r="J410" s="348"/>
      <c r="K410" s="348"/>
      <c r="L410" s="348"/>
      <c r="M410" s="348"/>
      <c r="N410" s="348"/>
      <c r="O410" s="348"/>
      <c r="P410" s="348"/>
      <c r="Q410" s="348"/>
      <c r="R410" s="348"/>
      <c r="S410" s="348"/>
      <c r="T410" s="348"/>
      <c r="U410" s="348"/>
      <c r="V410" s="348"/>
      <c r="W410" s="348"/>
      <c r="X410" s="272"/>
      <c r="Y410" s="272"/>
      <c r="Z410" s="272"/>
      <c r="AA410" s="272"/>
      <c r="AB410" s="272"/>
      <c r="AC410" s="272"/>
      <c r="AD410" s="272"/>
      <c r="AE410" s="272"/>
      <c r="AF410" s="272"/>
      <c r="AG410" s="272"/>
      <c r="AH410" s="272"/>
      <c r="AI410" s="272"/>
      <c r="AJ410" s="272"/>
      <c r="AK410" s="272"/>
      <c r="AL410" s="272"/>
      <c r="AM410" s="272"/>
      <c r="AN410" s="272"/>
      <c r="AO410" s="272"/>
      <c r="AP410" s="272"/>
      <c r="AQ410" s="272"/>
      <c r="AR410" s="272"/>
      <c r="AS410" s="272"/>
      <c r="AT410" s="272"/>
      <c r="AU410" s="272"/>
      <c r="AV410" s="272"/>
      <c r="AW410" s="272"/>
      <c r="AX410" s="272"/>
      <c r="AY410" s="272"/>
      <c r="AZ410" s="272"/>
      <c r="BA410" s="272"/>
      <c r="BB410" s="272"/>
    </row>
    <row r="411" spans="1:54" ht="15.75" customHeight="1">
      <c r="A411" s="348"/>
      <c r="B411" s="348"/>
      <c r="C411" s="348"/>
      <c r="D411" s="348"/>
      <c r="E411" s="348"/>
      <c r="F411" s="348"/>
      <c r="G411" s="348"/>
      <c r="H411" s="348"/>
      <c r="I411" s="348"/>
      <c r="J411" s="348"/>
      <c r="K411" s="348"/>
      <c r="L411" s="348"/>
      <c r="M411" s="348"/>
      <c r="N411" s="348"/>
      <c r="O411" s="348"/>
      <c r="P411" s="348"/>
      <c r="Q411" s="348"/>
      <c r="R411" s="348"/>
      <c r="S411" s="348"/>
      <c r="T411" s="348"/>
      <c r="U411" s="348"/>
      <c r="V411" s="348"/>
      <c r="W411" s="348"/>
      <c r="X411" s="272"/>
      <c r="Y411" s="272"/>
      <c r="Z411" s="272"/>
      <c r="AA411" s="272"/>
      <c r="AB411" s="272"/>
      <c r="AC411" s="272"/>
      <c r="AD411" s="272"/>
      <c r="AE411" s="272"/>
      <c r="AF411" s="272"/>
      <c r="AG411" s="272"/>
      <c r="AH411" s="272"/>
      <c r="AI411" s="272"/>
      <c r="AJ411" s="272"/>
      <c r="AK411" s="272"/>
      <c r="AL411" s="272"/>
      <c r="AM411" s="272"/>
      <c r="AN411" s="272"/>
      <c r="AO411" s="272"/>
      <c r="AP411" s="272"/>
      <c r="AQ411" s="272"/>
      <c r="AR411" s="272"/>
      <c r="AS411" s="272"/>
      <c r="AT411" s="272"/>
      <c r="AU411" s="272"/>
      <c r="AV411" s="272"/>
      <c r="AW411" s="272"/>
      <c r="AX411" s="272"/>
      <c r="AY411" s="272"/>
      <c r="AZ411" s="272"/>
      <c r="BA411" s="272"/>
      <c r="BB411" s="272"/>
    </row>
    <row r="412" spans="1:54" ht="15.75" customHeight="1">
      <c r="A412" s="348"/>
      <c r="B412" s="348"/>
      <c r="C412" s="348"/>
      <c r="D412" s="348"/>
      <c r="E412" s="348"/>
      <c r="F412" s="348"/>
      <c r="G412" s="348"/>
      <c r="H412" s="348"/>
      <c r="I412" s="348"/>
      <c r="J412" s="348"/>
      <c r="K412" s="348"/>
      <c r="L412" s="348"/>
      <c r="M412" s="348"/>
      <c r="N412" s="348"/>
      <c r="O412" s="348"/>
      <c r="P412" s="348"/>
      <c r="Q412" s="348"/>
      <c r="R412" s="348"/>
      <c r="S412" s="348"/>
      <c r="T412" s="348"/>
      <c r="U412" s="348"/>
      <c r="V412" s="348"/>
      <c r="W412" s="348"/>
      <c r="X412" s="272"/>
      <c r="Y412" s="272"/>
      <c r="Z412" s="272"/>
      <c r="AA412" s="272"/>
      <c r="AB412" s="272"/>
      <c r="AC412" s="272"/>
      <c r="AD412" s="272"/>
      <c r="AE412" s="272"/>
      <c r="AF412" s="272"/>
      <c r="AG412" s="272"/>
      <c r="AH412" s="272"/>
      <c r="AI412" s="272"/>
      <c r="AJ412" s="272"/>
      <c r="AK412" s="272"/>
      <c r="AL412" s="272"/>
      <c r="AM412" s="272"/>
      <c r="AN412" s="272"/>
      <c r="AO412" s="272"/>
      <c r="AP412" s="272"/>
      <c r="AQ412" s="272"/>
      <c r="AR412" s="272"/>
      <c r="AS412" s="272"/>
      <c r="AT412" s="272"/>
      <c r="AU412" s="272"/>
      <c r="AV412" s="272"/>
      <c r="AW412" s="272"/>
      <c r="AX412" s="272"/>
      <c r="AY412" s="272"/>
      <c r="AZ412" s="272"/>
      <c r="BA412" s="272"/>
      <c r="BB412" s="272"/>
    </row>
    <row r="413" spans="1:54" ht="15.75" customHeight="1">
      <c r="A413" s="348"/>
      <c r="B413" s="348"/>
      <c r="C413" s="348"/>
      <c r="D413" s="348"/>
      <c r="E413" s="348"/>
      <c r="F413" s="348"/>
      <c r="G413" s="348"/>
      <c r="H413" s="348"/>
      <c r="I413" s="348"/>
      <c r="J413" s="348"/>
      <c r="K413" s="348"/>
      <c r="L413" s="348"/>
      <c r="M413" s="348"/>
      <c r="N413" s="348"/>
      <c r="O413" s="348"/>
      <c r="P413" s="348"/>
      <c r="Q413" s="348"/>
      <c r="R413" s="348"/>
      <c r="S413" s="348"/>
      <c r="T413" s="348"/>
      <c r="U413" s="348"/>
      <c r="V413" s="348"/>
      <c r="W413" s="348"/>
      <c r="X413" s="272"/>
      <c r="Y413" s="272"/>
      <c r="Z413" s="272"/>
      <c r="AA413" s="272"/>
      <c r="AB413" s="272"/>
      <c r="AC413" s="272"/>
      <c r="AD413" s="272"/>
      <c r="AE413" s="272"/>
      <c r="AF413" s="272"/>
      <c r="AG413" s="272"/>
      <c r="AH413" s="272"/>
      <c r="AI413" s="272"/>
      <c r="AJ413" s="272"/>
      <c r="AK413" s="272"/>
      <c r="AL413" s="272"/>
      <c r="AM413" s="272"/>
      <c r="AN413" s="272"/>
      <c r="AO413" s="272"/>
      <c r="AP413" s="272"/>
      <c r="AQ413" s="272"/>
      <c r="AR413" s="272"/>
      <c r="AS413" s="272"/>
      <c r="AT413" s="272"/>
      <c r="AU413" s="272"/>
      <c r="AV413" s="272"/>
      <c r="AW413" s="272"/>
      <c r="AX413" s="272"/>
      <c r="AY413" s="272"/>
      <c r="AZ413" s="272"/>
      <c r="BA413" s="272"/>
      <c r="BB413" s="272"/>
    </row>
    <row r="414" spans="1:54" ht="15.75" customHeight="1">
      <c r="A414" s="348"/>
      <c r="B414" s="348"/>
      <c r="C414" s="348"/>
      <c r="D414" s="348"/>
      <c r="E414" s="348"/>
      <c r="F414" s="348"/>
      <c r="G414" s="348"/>
      <c r="H414" s="348"/>
      <c r="I414" s="348"/>
      <c r="J414" s="348"/>
      <c r="K414" s="348"/>
      <c r="L414" s="348"/>
      <c r="M414" s="348"/>
      <c r="N414" s="348"/>
      <c r="O414" s="348"/>
      <c r="P414" s="348"/>
      <c r="Q414" s="348"/>
      <c r="R414" s="348"/>
      <c r="S414" s="348"/>
      <c r="T414" s="348"/>
      <c r="U414" s="348"/>
      <c r="V414" s="348"/>
      <c r="W414" s="348"/>
      <c r="X414" s="272"/>
      <c r="Y414" s="272"/>
      <c r="Z414" s="272"/>
      <c r="AA414" s="272"/>
      <c r="AB414" s="272"/>
      <c r="AC414" s="272"/>
      <c r="AD414" s="272"/>
      <c r="AE414" s="272"/>
      <c r="AF414" s="272"/>
      <c r="AG414" s="272"/>
      <c r="AH414" s="272"/>
      <c r="AI414" s="272"/>
      <c r="AJ414" s="272"/>
      <c r="AK414" s="272"/>
      <c r="AL414" s="272"/>
      <c r="AM414" s="272"/>
      <c r="AN414" s="272"/>
      <c r="AO414" s="272"/>
      <c r="AP414" s="272"/>
      <c r="AQ414" s="272"/>
      <c r="AR414" s="272"/>
      <c r="AS414" s="272"/>
      <c r="AT414" s="272"/>
      <c r="AU414" s="272"/>
      <c r="AV414" s="272"/>
      <c r="AW414" s="272"/>
      <c r="AX414" s="272"/>
      <c r="AY414" s="272"/>
      <c r="AZ414" s="272"/>
      <c r="BA414" s="272"/>
      <c r="BB414" s="272"/>
    </row>
    <row r="415" spans="1:54" ht="15.75" customHeight="1">
      <c r="A415" s="348"/>
      <c r="B415" s="348"/>
      <c r="C415" s="348"/>
      <c r="D415" s="348"/>
      <c r="E415" s="348"/>
      <c r="F415" s="348"/>
      <c r="G415" s="348"/>
      <c r="H415" s="348"/>
      <c r="I415" s="348"/>
      <c r="J415" s="348"/>
      <c r="K415" s="348"/>
      <c r="L415" s="348"/>
      <c r="M415" s="348"/>
      <c r="N415" s="348"/>
      <c r="O415" s="348"/>
      <c r="P415" s="348"/>
      <c r="Q415" s="348"/>
      <c r="R415" s="348"/>
      <c r="S415" s="348"/>
      <c r="T415" s="348"/>
      <c r="U415" s="348"/>
      <c r="V415" s="348"/>
      <c r="W415" s="348"/>
      <c r="X415" s="272"/>
      <c r="Y415" s="272"/>
      <c r="Z415" s="272"/>
      <c r="AA415" s="272"/>
      <c r="AB415" s="272"/>
      <c r="AC415" s="272"/>
      <c r="AD415" s="272"/>
      <c r="AE415" s="272"/>
      <c r="AF415" s="272"/>
      <c r="AG415" s="272"/>
      <c r="AH415" s="272"/>
      <c r="AI415" s="272"/>
      <c r="AJ415" s="272"/>
      <c r="AK415" s="272"/>
      <c r="AL415" s="272"/>
      <c r="AM415" s="272"/>
      <c r="AN415" s="272"/>
      <c r="AO415" s="272"/>
      <c r="AP415" s="272"/>
      <c r="AQ415" s="272"/>
      <c r="AR415" s="272"/>
      <c r="AS415" s="272"/>
      <c r="AT415" s="272"/>
      <c r="AU415" s="272"/>
      <c r="AV415" s="272"/>
      <c r="AW415" s="272"/>
      <c r="AX415" s="272"/>
      <c r="AY415" s="272"/>
      <c r="AZ415" s="272"/>
      <c r="BA415" s="272"/>
      <c r="BB415" s="272"/>
    </row>
    <row r="416" spans="1:54" ht="15.75" customHeight="1">
      <c r="A416" s="348"/>
      <c r="B416" s="348"/>
      <c r="C416" s="348"/>
      <c r="D416" s="348"/>
      <c r="E416" s="348"/>
      <c r="F416" s="348"/>
      <c r="G416" s="348"/>
      <c r="H416" s="348"/>
      <c r="I416" s="348"/>
      <c r="J416" s="348"/>
      <c r="K416" s="348"/>
      <c r="L416" s="348"/>
      <c r="M416" s="348"/>
      <c r="N416" s="348"/>
      <c r="O416" s="348"/>
      <c r="P416" s="348"/>
      <c r="Q416" s="348"/>
      <c r="R416" s="348"/>
      <c r="S416" s="348"/>
      <c r="T416" s="348"/>
      <c r="U416" s="348"/>
      <c r="V416" s="348"/>
      <c r="W416" s="348"/>
      <c r="X416" s="272"/>
      <c r="Y416" s="272"/>
      <c r="Z416" s="272"/>
      <c r="AA416" s="272"/>
      <c r="AB416" s="272"/>
      <c r="AC416" s="272"/>
      <c r="AD416" s="272"/>
      <c r="AE416" s="272"/>
      <c r="AF416" s="272"/>
      <c r="AG416" s="272"/>
      <c r="AH416" s="272"/>
      <c r="AI416" s="272"/>
      <c r="AJ416" s="272"/>
      <c r="AK416" s="272"/>
      <c r="AL416" s="272"/>
      <c r="AM416" s="272"/>
      <c r="AN416" s="272"/>
      <c r="AO416" s="272"/>
      <c r="AP416" s="272"/>
      <c r="AQ416" s="272"/>
      <c r="AR416" s="272"/>
      <c r="AS416" s="272"/>
      <c r="AT416" s="272"/>
      <c r="AU416" s="272"/>
      <c r="AV416" s="272"/>
      <c r="AW416" s="272"/>
      <c r="AX416" s="272"/>
      <c r="AY416" s="272"/>
      <c r="AZ416" s="272"/>
      <c r="BA416" s="272"/>
      <c r="BB416" s="272"/>
    </row>
    <row r="417" spans="1:54" ht="15.75" customHeight="1">
      <c r="A417" s="348"/>
      <c r="B417" s="348"/>
      <c r="C417" s="348"/>
      <c r="D417" s="348"/>
      <c r="E417" s="348"/>
      <c r="F417" s="348"/>
      <c r="G417" s="348"/>
      <c r="H417" s="348"/>
      <c r="I417" s="348"/>
      <c r="J417" s="348"/>
      <c r="K417" s="348"/>
      <c r="L417" s="348"/>
      <c r="M417" s="348"/>
      <c r="N417" s="348"/>
      <c r="O417" s="348"/>
      <c r="P417" s="348"/>
      <c r="Q417" s="348"/>
      <c r="R417" s="348"/>
      <c r="S417" s="348"/>
      <c r="T417" s="348"/>
      <c r="U417" s="348"/>
      <c r="V417" s="348"/>
      <c r="W417" s="348"/>
      <c r="X417" s="272"/>
      <c r="Y417" s="272"/>
      <c r="Z417" s="272"/>
      <c r="AA417" s="272"/>
      <c r="AB417" s="272"/>
      <c r="AC417" s="272"/>
      <c r="AD417" s="272"/>
      <c r="AE417" s="272"/>
      <c r="AF417" s="272"/>
      <c r="AG417" s="272"/>
      <c r="AH417" s="272"/>
      <c r="AI417" s="272"/>
      <c r="AJ417" s="272"/>
      <c r="AK417" s="272"/>
      <c r="AL417" s="272"/>
      <c r="AM417" s="272"/>
      <c r="AN417" s="272"/>
      <c r="AO417" s="272"/>
      <c r="AP417" s="272"/>
      <c r="AQ417" s="272"/>
      <c r="AR417" s="272"/>
      <c r="AS417" s="272"/>
      <c r="AT417" s="272"/>
      <c r="AU417" s="272"/>
      <c r="AV417" s="272"/>
      <c r="AW417" s="272"/>
      <c r="AX417" s="272"/>
      <c r="AY417" s="272"/>
      <c r="AZ417" s="272"/>
      <c r="BA417" s="272"/>
      <c r="BB417" s="272"/>
    </row>
    <row r="418" spans="1:54" ht="15.75" customHeight="1">
      <c r="A418" s="348"/>
      <c r="B418" s="348"/>
      <c r="C418" s="348"/>
      <c r="D418" s="348"/>
      <c r="E418" s="348"/>
      <c r="F418" s="348"/>
      <c r="G418" s="348"/>
      <c r="H418" s="348"/>
      <c r="I418" s="348"/>
      <c r="J418" s="348"/>
      <c r="K418" s="348"/>
      <c r="L418" s="348"/>
      <c r="M418" s="348"/>
      <c r="N418" s="348"/>
      <c r="O418" s="348"/>
      <c r="P418" s="348"/>
      <c r="Q418" s="348"/>
      <c r="R418" s="348"/>
      <c r="S418" s="348"/>
      <c r="T418" s="348"/>
      <c r="U418" s="348"/>
      <c r="V418" s="348"/>
      <c r="W418" s="348"/>
      <c r="X418" s="272"/>
      <c r="Y418" s="272"/>
      <c r="Z418" s="272"/>
      <c r="AA418" s="272"/>
      <c r="AB418" s="272"/>
      <c r="AC418" s="272"/>
      <c r="AD418" s="272"/>
      <c r="AE418" s="272"/>
      <c r="AF418" s="272"/>
      <c r="AG418" s="272"/>
      <c r="AH418" s="272"/>
      <c r="AI418" s="272"/>
      <c r="AJ418" s="272"/>
      <c r="AK418" s="272"/>
      <c r="AL418" s="272"/>
      <c r="AM418" s="272"/>
      <c r="AN418" s="272"/>
      <c r="AO418" s="272"/>
      <c r="AP418" s="272"/>
      <c r="AQ418" s="272"/>
      <c r="AR418" s="272"/>
      <c r="AS418" s="272"/>
      <c r="AT418" s="272"/>
      <c r="AU418" s="272"/>
      <c r="AV418" s="272"/>
      <c r="AW418" s="272"/>
      <c r="AX418" s="272"/>
      <c r="AY418" s="272"/>
      <c r="AZ418" s="272"/>
      <c r="BA418" s="272"/>
      <c r="BB418" s="272"/>
    </row>
    <row r="419" spans="1:54" ht="15.75" customHeight="1">
      <c r="A419" s="348"/>
      <c r="B419" s="348"/>
      <c r="C419" s="348"/>
      <c r="D419" s="348"/>
      <c r="E419" s="348"/>
      <c r="F419" s="348"/>
      <c r="G419" s="348"/>
      <c r="H419" s="348"/>
      <c r="I419" s="348"/>
      <c r="J419" s="348"/>
      <c r="K419" s="348"/>
      <c r="L419" s="348"/>
      <c r="M419" s="348"/>
      <c r="N419" s="348"/>
      <c r="O419" s="348"/>
      <c r="P419" s="348"/>
      <c r="Q419" s="348"/>
      <c r="R419" s="348"/>
      <c r="S419" s="348"/>
      <c r="T419" s="348"/>
      <c r="U419" s="348"/>
      <c r="V419" s="348"/>
      <c r="W419" s="348"/>
      <c r="X419" s="272"/>
      <c r="Y419" s="272"/>
      <c r="Z419" s="272"/>
      <c r="AA419" s="272"/>
      <c r="AB419" s="272"/>
      <c r="AC419" s="272"/>
      <c r="AD419" s="272"/>
      <c r="AE419" s="272"/>
      <c r="AF419" s="272"/>
      <c r="AG419" s="272"/>
      <c r="AH419" s="272"/>
      <c r="AI419" s="272"/>
      <c r="AJ419" s="272"/>
      <c r="AK419" s="272"/>
      <c r="AL419" s="272"/>
      <c r="AM419" s="272"/>
      <c r="AN419" s="272"/>
      <c r="AO419" s="272"/>
      <c r="AP419" s="272"/>
      <c r="AQ419" s="272"/>
      <c r="AR419" s="272"/>
      <c r="AS419" s="272"/>
      <c r="AT419" s="272"/>
      <c r="AU419" s="272"/>
      <c r="AV419" s="272"/>
      <c r="AW419" s="272"/>
      <c r="AX419" s="272"/>
      <c r="AY419" s="272"/>
      <c r="AZ419" s="272"/>
      <c r="BA419" s="272"/>
      <c r="BB419" s="272"/>
    </row>
    <row r="420" spans="1:54" ht="15.75" customHeight="1">
      <c r="A420" s="348"/>
      <c r="B420" s="348"/>
      <c r="C420" s="348"/>
      <c r="D420" s="348"/>
      <c r="E420" s="348"/>
      <c r="F420" s="348"/>
      <c r="G420" s="348"/>
      <c r="H420" s="348"/>
      <c r="I420" s="348"/>
      <c r="J420" s="348"/>
      <c r="K420" s="348"/>
      <c r="L420" s="348"/>
      <c r="M420" s="348"/>
      <c r="N420" s="348"/>
      <c r="O420" s="348"/>
      <c r="P420" s="348"/>
      <c r="Q420" s="348"/>
      <c r="R420" s="348"/>
      <c r="S420" s="348"/>
      <c r="T420" s="348"/>
      <c r="U420" s="348"/>
      <c r="V420" s="348"/>
      <c r="W420" s="348"/>
      <c r="X420" s="272"/>
      <c r="Y420" s="272"/>
      <c r="Z420" s="272"/>
      <c r="AA420" s="272"/>
      <c r="AB420" s="272"/>
      <c r="AC420" s="272"/>
      <c r="AD420" s="272"/>
      <c r="AE420" s="272"/>
      <c r="AF420" s="272"/>
      <c r="AG420" s="272"/>
      <c r="AH420" s="272"/>
      <c r="AI420" s="272"/>
      <c r="AJ420" s="272"/>
      <c r="AK420" s="272"/>
      <c r="AL420" s="272"/>
      <c r="AM420" s="272"/>
      <c r="AN420" s="272"/>
      <c r="AO420" s="272"/>
      <c r="AP420" s="272"/>
      <c r="AQ420" s="272"/>
      <c r="AR420" s="272"/>
      <c r="AS420" s="272"/>
      <c r="AT420" s="272"/>
      <c r="AU420" s="272"/>
      <c r="AV420" s="272"/>
      <c r="AW420" s="272"/>
      <c r="AX420" s="272"/>
      <c r="AY420" s="272"/>
      <c r="AZ420" s="272"/>
      <c r="BA420" s="272"/>
      <c r="BB420" s="272"/>
    </row>
    <row r="421" spans="1:54" ht="15.75" customHeight="1">
      <c r="A421" s="348"/>
      <c r="B421" s="348"/>
      <c r="C421" s="348"/>
      <c r="D421" s="348"/>
      <c r="E421" s="348"/>
      <c r="F421" s="348"/>
      <c r="G421" s="348"/>
      <c r="H421" s="348"/>
      <c r="I421" s="348"/>
      <c r="J421" s="348"/>
      <c r="K421" s="348"/>
      <c r="L421" s="348"/>
      <c r="M421" s="348"/>
      <c r="N421" s="348"/>
      <c r="O421" s="348"/>
      <c r="P421" s="348"/>
      <c r="Q421" s="348"/>
      <c r="R421" s="348"/>
      <c r="S421" s="348"/>
      <c r="T421" s="348"/>
      <c r="U421" s="348"/>
      <c r="V421" s="348"/>
      <c r="W421" s="348"/>
      <c r="X421" s="272"/>
      <c r="Y421" s="272"/>
      <c r="Z421" s="272"/>
      <c r="AA421" s="272"/>
      <c r="AB421" s="272"/>
      <c r="AC421" s="272"/>
      <c r="AD421" s="272"/>
      <c r="AE421" s="272"/>
      <c r="AF421" s="272"/>
      <c r="AG421" s="272"/>
      <c r="AH421" s="272"/>
      <c r="AI421" s="272"/>
      <c r="AJ421" s="272"/>
      <c r="AK421" s="272"/>
      <c r="AL421" s="272"/>
      <c r="AM421" s="272"/>
      <c r="AN421" s="272"/>
      <c r="AO421" s="272"/>
      <c r="AP421" s="272"/>
      <c r="AQ421" s="272"/>
      <c r="AR421" s="272"/>
      <c r="AS421" s="272"/>
      <c r="AT421" s="272"/>
      <c r="AU421" s="272"/>
      <c r="AV421" s="272"/>
      <c r="AW421" s="272"/>
      <c r="AX421" s="272"/>
      <c r="AY421" s="272"/>
      <c r="AZ421" s="272"/>
      <c r="BA421" s="272"/>
      <c r="BB421" s="272"/>
    </row>
    <row r="422" spans="1:54" ht="15.75" customHeight="1">
      <c r="A422" s="348"/>
      <c r="B422" s="348"/>
      <c r="C422" s="348"/>
      <c r="D422" s="348"/>
      <c r="E422" s="348"/>
      <c r="F422" s="348"/>
      <c r="G422" s="348"/>
      <c r="H422" s="348"/>
      <c r="I422" s="348"/>
      <c r="J422" s="348"/>
      <c r="K422" s="348"/>
      <c r="L422" s="348"/>
      <c r="M422" s="348"/>
      <c r="N422" s="348"/>
      <c r="O422" s="348"/>
      <c r="P422" s="348"/>
      <c r="Q422" s="348"/>
      <c r="R422" s="348"/>
      <c r="S422" s="348"/>
      <c r="T422" s="348"/>
      <c r="U422" s="348"/>
      <c r="V422" s="348"/>
      <c r="W422" s="348"/>
      <c r="X422" s="272"/>
      <c r="Y422" s="272"/>
      <c r="Z422" s="272"/>
      <c r="AA422" s="272"/>
      <c r="AB422" s="272"/>
      <c r="AC422" s="272"/>
      <c r="AD422" s="272"/>
      <c r="AE422" s="272"/>
      <c r="AF422" s="272"/>
      <c r="AG422" s="272"/>
      <c r="AH422" s="272"/>
      <c r="AI422" s="272"/>
      <c r="AJ422" s="272"/>
      <c r="AK422" s="272"/>
      <c r="AL422" s="272"/>
      <c r="AM422" s="272"/>
      <c r="AN422" s="272"/>
      <c r="AO422" s="272"/>
      <c r="AP422" s="272"/>
      <c r="AQ422" s="272"/>
      <c r="AR422" s="272"/>
      <c r="AS422" s="272"/>
      <c r="AT422" s="272"/>
      <c r="AU422" s="272"/>
      <c r="AV422" s="272"/>
      <c r="AW422" s="272"/>
      <c r="AX422" s="272"/>
      <c r="AY422" s="272"/>
      <c r="AZ422" s="272"/>
      <c r="BA422" s="272"/>
      <c r="BB422" s="272"/>
    </row>
    <row r="423" spans="1:54" ht="15.75" customHeight="1">
      <c r="A423" s="348"/>
      <c r="B423" s="348"/>
      <c r="C423" s="348"/>
      <c r="D423" s="348"/>
      <c r="E423" s="348"/>
      <c r="F423" s="348"/>
      <c r="G423" s="348"/>
      <c r="H423" s="348"/>
      <c r="I423" s="348"/>
      <c r="J423" s="348"/>
      <c r="K423" s="348"/>
      <c r="L423" s="348"/>
      <c r="M423" s="348"/>
      <c r="N423" s="348"/>
      <c r="O423" s="348"/>
      <c r="P423" s="348"/>
      <c r="Q423" s="348"/>
      <c r="R423" s="348"/>
      <c r="S423" s="348"/>
      <c r="T423" s="348"/>
      <c r="U423" s="348"/>
      <c r="V423" s="348"/>
      <c r="W423" s="348"/>
      <c r="X423" s="272"/>
      <c r="Y423" s="272"/>
      <c r="Z423" s="272"/>
      <c r="AA423" s="272"/>
      <c r="AB423" s="272"/>
      <c r="AC423" s="272"/>
      <c r="AD423" s="272"/>
      <c r="AE423" s="272"/>
      <c r="AF423" s="272"/>
      <c r="AG423" s="272"/>
      <c r="AH423" s="272"/>
      <c r="AI423" s="272"/>
      <c r="AJ423" s="272"/>
      <c r="AK423" s="272"/>
      <c r="AL423" s="272"/>
      <c r="AM423" s="272"/>
      <c r="AN423" s="272"/>
      <c r="AO423" s="272"/>
      <c r="AP423" s="272"/>
      <c r="AQ423" s="272"/>
      <c r="AR423" s="272"/>
      <c r="AS423" s="272"/>
      <c r="AT423" s="272"/>
      <c r="AU423" s="272"/>
      <c r="AV423" s="272"/>
      <c r="AW423" s="272"/>
      <c r="AX423" s="272"/>
      <c r="AY423" s="272"/>
      <c r="AZ423" s="272"/>
      <c r="BA423" s="272"/>
      <c r="BB423" s="272"/>
    </row>
    <row r="424" spans="1:54" ht="15.75" customHeight="1">
      <c r="A424" s="348"/>
      <c r="B424" s="348"/>
      <c r="C424" s="348"/>
      <c r="D424" s="348"/>
      <c r="E424" s="348"/>
      <c r="F424" s="348"/>
      <c r="G424" s="348"/>
      <c r="H424" s="348"/>
      <c r="I424" s="348"/>
      <c r="J424" s="348"/>
      <c r="K424" s="348"/>
      <c r="L424" s="348"/>
      <c r="M424" s="348"/>
      <c r="N424" s="348"/>
      <c r="O424" s="348"/>
      <c r="P424" s="348"/>
      <c r="Q424" s="348"/>
      <c r="R424" s="348"/>
      <c r="S424" s="348"/>
      <c r="T424" s="348"/>
      <c r="U424" s="348"/>
      <c r="V424" s="348"/>
      <c r="W424" s="348"/>
      <c r="X424" s="272"/>
      <c r="Y424" s="272"/>
      <c r="Z424" s="272"/>
      <c r="AA424" s="272"/>
      <c r="AB424" s="272"/>
      <c r="AC424" s="272"/>
      <c r="AD424" s="272"/>
      <c r="AE424" s="272"/>
      <c r="AF424" s="272"/>
      <c r="AG424" s="272"/>
      <c r="AH424" s="272"/>
      <c r="AI424" s="272"/>
      <c r="AJ424" s="272"/>
      <c r="AK424" s="272"/>
      <c r="AL424" s="272"/>
      <c r="AM424" s="272"/>
      <c r="AN424" s="272"/>
      <c r="AO424" s="272"/>
      <c r="AP424" s="272"/>
      <c r="AQ424" s="272"/>
      <c r="AR424" s="272"/>
      <c r="AS424" s="272"/>
      <c r="AT424" s="272"/>
      <c r="AU424" s="272"/>
      <c r="AV424" s="272"/>
      <c r="AW424" s="272"/>
      <c r="AX424" s="272"/>
      <c r="AY424" s="272"/>
      <c r="AZ424" s="272"/>
      <c r="BA424" s="272"/>
      <c r="BB424" s="272"/>
    </row>
    <row r="425" spans="1:54" ht="15.75" customHeight="1">
      <c r="A425" s="348"/>
      <c r="B425" s="348"/>
      <c r="C425" s="348"/>
      <c r="D425" s="348"/>
      <c r="E425" s="348"/>
      <c r="F425" s="348"/>
      <c r="G425" s="348"/>
      <c r="H425" s="348"/>
      <c r="I425" s="348"/>
      <c r="J425" s="348"/>
      <c r="K425" s="348"/>
      <c r="L425" s="348"/>
      <c r="M425" s="348"/>
      <c r="N425" s="348"/>
      <c r="O425" s="348"/>
      <c r="P425" s="348"/>
      <c r="Q425" s="348"/>
      <c r="R425" s="348"/>
      <c r="S425" s="348"/>
      <c r="T425" s="348"/>
      <c r="U425" s="348"/>
      <c r="V425" s="348"/>
      <c r="W425" s="348"/>
      <c r="X425" s="272"/>
      <c r="Y425" s="272"/>
      <c r="Z425" s="272"/>
      <c r="AA425" s="272"/>
      <c r="AB425" s="272"/>
      <c r="AC425" s="272"/>
      <c r="AD425" s="272"/>
      <c r="AE425" s="272"/>
      <c r="AF425" s="272"/>
      <c r="AG425" s="272"/>
      <c r="AH425" s="272"/>
      <c r="AI425" s="272"/>
      <c r="AJ425" s="272"/>
      <c r="AK425" s="272"/>
      <c r="AL425" s="272"/>
      <c r="AM425" s="272"/>
      <c r="AN425" s="272"/>
      <c r="AO425" s="272"/>
      <c r="AP425" s="272"/>
      <c r="AQ425" s="272"/>
      <c r="AR425" s="272"/>
      <c r="AS425" s="272"/>
      <c r="AT425" s="272"/>
      <c r="AU425" s="272"/>
      <c r="AV425" s="272"/>
      <c r="AW425" s="272"/>
      <c r="AX425" s="272"/>
      <c r="AY425" s="272"/>
      <c r="AZ425" s="272"/>
      <c r="BA425" s="272"/>
      <c r="BB425" s="272"/>
    </row>
    <row r="426" spans="1:54" ht="15.75" customHeight="1">
      <c r="V426" s="348"/>
      <c r="W426" s="348"/>
      <c r="X426" s="272"/>
      <c r="Y426" s="272"/>
      <c r="Z426" s="272"/>
      <c r="AA426" s="272"/>
      <c r="AB426" s="272"/>
      <c r="AC426" s="272"/>
      <c r="AD426" s="272"/>
      <c r="AE426" s="272"/>
      <c r="AF426" s="272"/>
      <c r="AG426" s="272"/>
      <c r="AH426" s="272"/>
      <c r="AI426" s="272"/>
      <c r="AJ426" s="272"/>
      <c r="AK426" s="272"/>
      <c r="AL426" s="272"/>
      <c r="AM426" s="272"/>
      <c r="AN426" s="272"/>
      <c r="AO426" s="272"/>
      <c r="AP426" s="272"/>
      <c r="AQ426" s="272"/>
      <c r="AR426" s="272"/>
      <c r="AS426" s="272"/>
      <c r="AT426" s="272"/>
      <c r="AU426" s="272"/>
      <c r="AV426" s="272"/>
      <c r="AW426" s="272"/>
      <c r="AX426" s="272"/>
      <c r="AY426" s="272"/>
      <c r="AZ426" s="272"/>
      <c r="BA426" s="272"/>
      <c r="BB426" s="272"/>
    </row>
    <row r="427" spans="1:54" ht="15.75" customHeight="1">
      <c r="V427" s="348"/>
      <c r="W427" s="348"/>
      <c r="AA427" s="272"/>
      <c r="AB427" s="272"/>
      <c r="AC427" s="272"/>
      <c r="AD427" s="272"/>
      <c r="AE427" s="272"/>
      <c r="AF427" s="272"/>
      <c r="AG427" s="272"/>
      <c r="AH427" s="272"/>
      <c r="AI427" s="272"/>
      <c r="AJ427" s="272"/>
      <c r="AK427" s="272"/>
      <c r="AL427" s="272"/>
      <c r="AM427" s="272"/>
      <c r="AN427" s="272"/>
      <c r="AO427" s="272"/>
      <c r="AP427" s="272"/>
      <c r="AQ427" s="272"/>
      <c r="AR427" s="272"/>
      <c r="AS427" s="272"/>
      <c r="AT427" s="272"/>
      <c r="AU427" s="272"/>
      <c r="AV427" s="272"/>
      <c r="AW427" s="272"/>
      <c r="AX427" s="272"/>
      <c r="AY427" s="272"/>
      <c r="AZ427" s="272"/>
      <c r="BA427" s="272"/>
      <c r="BB427" s="272"/>
    </row>
  </sheetData>
  <sheetProtection password="DDA1" sheet="1" objects="1" scenarios="1" selectLockedCells="1"/>
  <mergeCells count="371">
    <mergeCell ref="A1:P1"/>
    <mergeCell ref="A3:P3"/>
    <mergeCell ref="A5:P5"/>
    <mergeCell ref="A7:P7"/>
    <mergeCell ref="A8:P8"/>
    <mergeCell ref="A9:P9"/>
    <mergeCell ref="A12:P12"/>
    <mergeCell ref="A14:N14"/>
    <mergeCell ref="A15:B16"/>
    <mergeCell ref="C15:D16"/>
    <mergeCell ref="E15:F16"/>
    <mergeCell ref="G15:H16"/>
    <mergeCell ref="I15:J16"/>
    <mergeCell ref="K15:N15"/>
    <mergeCell ref="K16:L16"/>
    <mergeCell ref="M16:N16"/>
    <mergeCell ref="M17:N17"/>
    <mergeCell ref="A19:O19"/>
    <mergeCell ref="A20:B20"/>
    <mergeCell ref="C20:F20"/>
    <mergeCell ref="G20:J20"/>
    <mergeCell ref="K20:N20"/>
    <mergeCell ref="A17:B17"/>
    <mergeCell ref="C17:D17"/>
    <mergeCell ref="E17:F17"/>
    <mergeCell ref="G17:H17"/>
    <mergeCell ref="I17:J17"/>
    <mergeCell ref="K17:L17"/>
    <mergeCell ref="A23:B23"/>
    <mergeCell ref="C23:F23"/>
    <mergeCell ref="G23:J23"/>
    <mergeCell ref="K23:N23"/>
    <mergeCell ref="A24:B24"/>
    <mergeCell ref="C24:O24"/>
    <mergeCell ref="A21:B21"/>
    <mergeCell ref="C21:F21"/>
    <mergeCell ref="G21:J21"/>
    <mergeCell ref="K21:N21"/>
    <mergeCell ref="A22:B22"/>
    <mergeCell ref="C22:F22"/>
    <mergeCell ref="G22:J22"/>
    <mergeCell ref="K22:N22"/>
    <mergeCell ref="A25:B25"/>
    <mergeCell ref="C25:O25"/>
    <mergeCell ref="A27:Q27"/>
    <mergeCell ref="A28:B29"/>
    <mergeCell ref="C28:P28"/>
    <mergeCell ref="Q28:Q29"/>
    <mergeCell ref="C29:D29"/>
    <mergeCell ref="E29:F29"/>
    <mergeCell ref="G29:H29"/>
    <mergeCell ref="I29:J29"/>
    <mergeCell ref="K29:L29"/>
    <mergeCell ref="M29:N29"/>
    <mergeCell ref="O29:P29"/>
    <mergeCell ref="A30:B30"/>
    <mergeCell ref="C30:D30"/>
    <mergeCell ref="E30:F30"/>
    <mergeCell ref="G30:H30"/>
    <mergeCell ref="I30:J30"/>
    <mergeCell ref="K30:L30"/>
    <mergeCell ref="M30:N30"/>
    <mergeCell ref="O30:P30"/>
    <mergeCell ref="A31:B31"/>
    <mergeCell ref="C31:D31"/>
    <mergeCell ref="E31:F31"/>
    <mergeCell ref="G31:H31"/>
    <mergeCell ref="I31:J31"/>
    <mergeCell ref="K31:L31"/>
    <mergeCell ref="M31:N31"/>
    <mergeCell ref="O31:P31"/>
    <mergeCell ref="A32:B32"/>
    <mergeCell ref="C32:Q32"/>
    <mergeCell ref="A33:B33"/>
    <mergeCell ref="C33:Q33"/>
    <mergeCell ref="A35:B36"/>
    <mergeCell ref="C35:H35"/>
    <mergeCell ref="I35:M35"/>
    <mergeCell ref="N35:R35"/>
    <mergeCell ref="C36:H36"/>
    <mergeCell ref="I36:M36"/>
    <mergeCell ref="N36:R36"/>
    <mergeCell ref="A37:B37"/>
    <mergeCell ref="C37:D37"/>
    <mergeCell ref="E37:F37"/>
    <mergeCell ref="G37:H37"/>
    <mergeCell ref="I37:J37"/>
    <mergeCell ref="K37:L37"/>
    <mergeCell ref="N37:O37"/>
    <mergeCell ref="P37:Q37"/>
    <mergeCell ref="N38:O38"/>
    <mergeCell ref="P38:Q38"/>
    <mergeCell ref="A39:B39"/>
    <mergeCell ref="C39:D39"/>
    <mergeCell ref="E39:F39"/>
    <mergeCell ref="G39:H39"/>
    <mergeCell ref="I39:J39"/>
    <mergeCell ref="K39:L39"/>
    <mergeCell ref="N39:O39"/>
    <mergeCell ref="P39:Q39"/>
    <mergeCell ref="A38:B38"/>
    <mergeCell ref="C38:D38"/>
    <mergeCell ref="E38:F38"/>
    <mergeCell ref="G38:H38"/>
    <mergeCell ref="I38:J38"/>
    <mergeCell ref="K38:L38"/>
    <mergeCell ref="A43:R43"/>
    <mergeCell ref="S43:T43"/>
    <mergeCell ref="A45:B46"/>
    <mergeCell ref="C45:R45"/>
    <mergeCell ref="C46:L46"/>
    <mergeCell ref="M46:R46"/>
    <mergeCell ref="A40:B40"/>
    <mergeCell ref="C40:H40"/>
    <mergeCell ref="I40:M40"/>
    <mergeCell ref="N40:R40"/>
    <mergeCell ref="A41:B41"/>
    <mergeCell ref="C41:H41"/>
    <mergeCell ref="I41:M41"/>
    <mergeCell ref="N41:R41"/>
    <mergeCell ref="M47:N47"/>
    <mergeCell ref="O47:P47"/>
    <mergeCell ref="Q47:R47"/>
    <mergeCell ref="S47:T47"/>
    <mergeCell ref="C48:D48"/>
    <mergeCell ref="E48:F48"/>
    <mergeCell ref="G48:H48"/>
    <mergeCell ref="I48:J48"/>
    <mergeCell ref="K48:L48"/>
    <mergeCell ref="A47:B48"/>
    <mergeCell ref="C47:L47"/>
    <mergeCell ref="A50:B50"/>
    <mergeCell ref="C50:D50"/>
    <mergeCell ref="E50:F50"/>
    <mergeCell ref="G50:H50"/>
    <mergeCell ref="I50:J50"/>
    <mergeCell ref="K50:L50"/>
    <mergeCell ref="A49:B49"/>
    <mergeCell ref="C49:D49"/>
    <mergeCell ref="E49:F49"/>
    <mergeCell ref="G49:H49"/>
    <mergeCell ref="I49:J49"/>
    <mergeCell ref="K49:L49"/>
    <mergeCell ref="O56:P56"/>
    <mergeCell ref="Q56:R56"/>
    <mergeCell ref="C57:D57"/>
    <mergeCell ref="E57:F57"/>
    <mergeCell ref="G57:H57"/>
    <mergeCell ref="I57:J57"/>
    <mergeCell ref="K57:L57"/>
    <mergeCell ref="A51:B51"/>
    <mergeCell ref="C51:R51"/>
    <mergeCell ref="A52:B52"/>
    <mergeCell ref="C52:R52"/>
    <mergeCell ref="A54:B55"/>
    <mergeCell ref="C54:R54"/>
    <mergeCell ref="C55:L55"/>
    <mergeCell ref="M55:R55"/>
    <mergeCell ref="A58:B58"/>
    <mergeCell ref="C58:D58"/>
    <mergeCell ref="E58:F58"/>
    <mergeCell ref="G58:H58"/>
    <mergeCell ref="I58:J58"/>
    <mergeCell ref="K58:L58"/>
    <mergeCell ref="A56:B57"/>
    <mergeCell ref="C56:L56"/>
    <mergeCell ref="M56:N56"/>
    <mergeCell ref="A60:B60"/>
    <mergeCell ref="C60:R60"/>
    <mergeCell ref="A61:B61"/>
    <mergeCell ref="C61:R61"/>
    <mergeCell ref="S61:U61"/>
    <mergeCell ref="A63:E63"/>
    <mergeCell ref="A59:B59"/>
    <mergeCell ref="C59:D59"/>
    <mergeCell ref="E59:F59"/>
    <mergeCell ref="G59:H59"/>
    <mergeCell ref="I59:J59"/>
    <mergeCell ref="K59:L59"/>
    <mergeCell ref="A64:P64"/>
    <mergeCell ref="A65:D65"/>
    <mergeCell ref="E65:J65"/>
    <mergeCell ref="K65:P65"/>
    <mergeCell ref="A66:B66"/>
    <mergeCell ref="C66:D66"/>
    <mergeCell ref="E66:F66"/>
    <mergeCell ref="G66:H66"/>
    <mergeCell ref="I66:J66"/>
    <mergeCell ref="K66:L66"/>
    <mergeCell ref="M66:N66"/>
    <mergeCell ref="O66:P66"/>
    <mergeCell ref="A67:B67"/>
    <mergeCell ref="C67:D67"/>
    <mergeCell ref="E67:F67"/>
    <mergeCell ref="G67:H67"/>
    <mergeCell ref="I67:J67"/>
    <mergeCell ref="K67:L67"/>
    <mergeCell ref="M67:N67"/>
    <mergeCell ref="O67:P67"/>
    <mergeCell ref="M68:N68"/>
    <mergeCell ref="O68:P68"/>
    <mergeCell ref="A69:B69"/>
    <mergeCell ref="C69:D69"/>
    <mergeCell ref="E69:F69"/>
    <mergeCell ref="G69:H69"/>
    <mergeCell ref="I69:J69"/>
    <mergeCell ref="K69:L69"/>
    <mergeCell ref="M69:N69"/>
    <mergeCell ref="O69:P69"/>
    <mergeCell ref="A68:B68"/>
    <mergeCell ref="C68:D68"/>
    <mergeCell ref="E68:F68"/>
    <mergeCell ref="G68:H68"/>
    <mergeCell ref="I68:J68"/>
    <mergeCell ref="K68:L68"/>
    <mergeCell ref="M70:N70"/>
    <mergeCell ref="O70:P70"/>
    <mergeCell ref="A71:B71"/>
    <mergeCell ref="C71:D71"/>
    <mergeCell ref="E71:F71"/>
    <mergeCell ref="G71:H71"/>
    <mergeCell ref="I71:J71"/>
    <mergeCell ref="K71:L71"/>
    <mergeCell ref="M71:N71"/>
    <mergeCell ref="O71:P71"/>
    <mergeCell ref="A70:B70"/>
    <mergeCell ref="C70:D70"/>
    <mergeCell ref="E70:F70"/>
    <mergeCell ref="G70:H70"/>
    <mergeCell ref="I70:J70"/>
    <mergeCell ref="K70:L70"/>
    <mergeCell ref="M72:N72"/>
    <mergeCell ref="O72:P72"/>
    <mergeCell ref="A73:B73"/>
    <mergeCell ref="C73:D73"/>
    <mergeCell ref="E73:F73"/>
    <mergeCell ref="G73:H73"/>
    <mergeCell ref="I73:J73"/>
    <mergeCell ref="K73:L73"/>
    <mergeCell ref="M73:N73"/>
    <mergeCell ref="O73:P73"/>
    <mergeCell ref="A72:B72"/>
    <mergeCell ref="C72:D72"/>
    <mergeCell ref="E72:F72"/>
    <mergeCell ref="G72:H72"/>
    <mergeCell ref="I72:J72"/>
    <mergeCell ref="K72:L72"/>
    <mergeCell ref="M74:N74"/>
    <mergeCell ref="O74:P74"/>
    <mergeCell ref="A75:B75"/>
    <mergeCell ref="C75:D75"/>
    <mergeCell ref="E75:F75"/>
    <mergeCell ref="G75:H75"/>
    <mergeCell ref="I75:J75"/>
    <mergeCell ref="K75:L75"/>
    <mergeCell ref="M75:N75"/>
    <mergeCell ref="O75:P75"/>
    <mergeCell ref="A74:B74"/>
    <mergeCell ref="C74:D74"/>
    <mergeCell ref="E74:F74"/>
    <mergeCell ref="G74:H74"/>
    <mergeCell ref="I74:J74"/>
    <mergeCell ref="K74:L74"/>
    <mergeCell ref="M76:N76"/>
    <mergeCell ref="O76:P76"/>
    <mergeCell ref="A77:B77"/>
    <mergeCell ref="C77:D77"/>
    <mergeCell ref="E77:F77"/>
    <mergeCell ref="G77:H77"/>
    <mergeCell ref="I77:J77"/>
    <mergeCell ref="K77:L77"/>
    <mergeCell ref="M77:N77"/>
    <mergeCell ref="O77:P77"/>
    <mergeCell ref="A76:B76"/>
    <mergeCell ref="C76:D76"/>
    <mergeCell ref="E76:F76"/>
    <mergeCell ref="G76:H76"/>
    <mergeCell ref="I76:J76"/>
    <mergeCell ref="K76:L76"/>
    <mergeCell ref="M78:N78"/>
    <mergeCell ref="O78:P78"/>
    <mergeCell ref="A79:B79"/>
    <mergeCell ref="C79:D79"/>
    <mergeCell ref="E79:F79"/>
    <mergeCell ref="G79:H79"/>
    <mergeCell ref="I79:J79"/>
    <mergeCell ref="K79:L79"/>
    <mergeCell ref="M79:N79"/>
    <mergeCell ref="O79:P79"/>
    <mergeCell ref="A78:B78"/>
    <mergeCell ref="C78:D78"/>
    <mergeCell ref="E78:F78"/>
    <mergeCell ref="G78:H78"/>
    <mergeCell ref="I78:J78"/>
    <mergeCell ref="K78:L78"/>
    <mergeCell ref="M80:N80"/>
    <mergeCell ref="O80:P80"/>
    <mergeCell ref="A81:B81"/>
    <mergeCell ref="C81:D81"/>
    <mergeCell ref="E81:F81"/>
    <mergeCell ref="G81:H81"/>
    <mergeCell ref="I81:J81"/>
    <mergeCell ref="K81:L81"/>
    <mergeCell ref="M81:N81"/>
    <mergeCell ref="O81:P81"/>
    <mergeCell ref="A80:B80"/>
    <mergeCell ref="C80:D80"/>
    <mergeCell ref="E80:F80"/>
    <mergeCell ref="G80:H80"/>
    <mergeCell ref="I80:J80"/>
    <mergeCell ref="K80:L80"/>
    <mergeCell ref="M82:N82"/>
    <mergeCell ref="O82:P82"/>
    <mergeCell ref="M83:N83"/>
    <mergeCell ref="O83:P83"/>
    <mergeCell ref="A83:B83"/>
    <mergeCell ref="C83:D83"/>
    <mergeCell ref="E83:F83"/>
    <mergeCell ref="G83:H83"/>
    <mergeCell ref="I83:J83"/>
    <mergeCell ref="K83:L83"/>
    <mergeCell ref="A82:B82"/>
    <mergeCell ref="C82:D82"/>
    <mergeCell ref="E82:F82"/>
    <mergeCell ref="G82:H82"/>
    <mergeCell ref="I82:J82"/>
    <mergeCell ref="K82:L82"/>
    <mergeCell ref="M84:N84"/>
    <mergeCell ref="O84:P84"/>
    <mergeCell ref="A85:D85"/>
    <mergeCell ref="E85:H85"/>
    <mergeCell ref="I85:J85"/>
    <mergeCell ref="K85:N85"/>
    <mergeCell ref="O85:P85"/>
    <mergeCell ref="A84:B84"/>
    <mergeCell ref="C84:D84"/>
    <mergeCell ref="E84:F84"/>
    <mergeCell ref="G84:H84"/>
    <mergeCell ref="I84:J84"/>
    <mergeCell ref="K84:L84"/>
    <mergeCell ref="A86:D86"/>
    <mergeCell ref="E86:H86"/>
    <mergeCell ref="I86:J86"/>
    <mergeCell ref="K86:N86"/>
    <mergeCell ref="O86:P86"/>
    <mergeCell ref="A87:D87"/>
    <mergeCell ref="E87:H87"/>
    <mergeCell ref="I87:J87"/>
    <mergeCell ref="K87:N87"/>
    <mergeCell ref="O87:P87"/>
    <mergeCell ref="A88:D88"/>
    <mergeCell ref="E88:H88"/>
    <mergeCell ref="I88:J88"/>
    <mergeCell ref="K88:N88"/>
    <mergeCell ref="O88:P88"/>
    <mergeCell ref="A89:D89"/>
    <mergeCell ref="E89:H89"/>
    <mergeCell ref="I89:J89"/>
    <mergeCell ref="K89:N89"/>
    <mergeCell ref="O89:P89"/>
    <mergeCell ref="B115:C115"/>
    <mergeCell ref="D115:E115"/>
    <mergeCell ref="A90:D90"/>
    <mergeCell ref="E90:P90"/>
    <mergeCell ref="A91:D91"/>
    <mergeCell ref="E91:P91"/>
    <mergeCell ref="C93:M93"/>
    <mergeCell ref="C94:E94"/>
    <mergeCell ref="F94:G95"/>
    <mergeCell ref="H94:J94"/>
    <mergeCell ref="K94:M94"/>
  </mergeCells>
  <dataValidations count="11">
    <dataValidation type="list" allowBlank="1" showInputMessage="1" showErrorMessage="1" sqref="Q30:Q31">
      <formula1>$DZ$14:$DZ$15</formula1>
    </dataValidation>
    <dataValidation type="list" allowBlank="1" showInputMessage="1" showErrorMessage="1" sqref="I30:J31">
      <formula1>$AN$38:$AN$40</formula1>
    </dataValidation>
    <dataValidation type="list" allowBlank="1" showInputMessage="1" showErrorMessage="1" sqref="P38:P39 I38:L39 N38:N39 C38:D39">
      <formula1>$AG$7:$AG$8</formula1>
    </dataValidation>
    <dataValidation type="list" allowBlank="1" showInputMessage="1" showErrorMessage="1" sqref="O30:P31">
      <formula1>$AQ$45:$AQ$48</formula1>
    </dataValidation>
    <dataValidation type="list" allowBlank="1" showInputMessage="1" showErrorMessage="1" sqref="M30:N31">
      <formula1>$AN$42:$AN$44</formula1>
    </dataValidation>
    <dataValidation type="list" allowBlank="1" showInputMessage="1" showErrorMessage="1" sqref="K30:L31">
      <formula1>$AQ$38:$AQ$41</formula1>
    </dataValidation>
    <dataValidation type="list" allowBlank="1" showInputMessage="1" showErrorMessage="1" sqref="G30:H31">
      <formula1>$AP$33:$AP$36</formula1>
    </dataValidation>
    <dataValidation type="list" allowBlank="1" showInputMessage="1" showErrorMessage="1" sqref="E30:F31">
      <formula1>$AN$33:$AN$35</formula1>
    </dataValidation>
    <dataValidation type="list" allowBlank="1" showInputMessage="1" showErrorMessage="1" sqref="C30:D31">
      <formula1>$AL$33:$AL$37</formula1>
    </dataValidation>
    <dataValidation type="list" allowBlank="1" showInputMessage="1" showErrorMessage="1" sqref="C22:N23">
      <formula1>$AG$26:$AG$28</formula1>
    </dataValidation>
    <dataValidation type="list" allowBlank="1" showInputMessage="1" showErrorMessage="1" sqref="C21:N21">
      <formula1>$AG$35:$AG$40</formula1>
    </dataValidation>
  </dataValidations>
  <hyperlinks>
    <hyperlink ref="A12:P12" location="'Instructions '!Zone_d_impression" display="Conformité : IMPORTANT: La liste des tests à effectuer, les mires à utiliser et les critères de conformité sont détaillés dans l'onglet Instructions."/>
  </hyperlinks>
  <printOptions horizontalCentered="1" verticalCentered="1"/>
  <pageMargins left="0.31496062992125984" right="0.31496062992125984" top="0.55118110236220474" bottom="0.35433070866141736" header="0.31496062992125984" footer="0.51181102362204722"/>
  <pageSetup scale="36" orientation="landscape" r:id="rId1"/>
  <headerFooter>
    <oddFooter>&amp;L&amp;10CECR - Outil de compilation des données
Gabarit disponible au www.chus.qc.ca/cecr&amp;C&amp;10&amp;A&amp;R&amp;10Contrôle de qualité TDM - volet physicien ou ingénieur</oddFooter>
  </headerFooter>
  <rowBreaks count="2" manualBreakCount="2">
    <brk id="61" max="17" man="1"/>
    <brk id="143" max="20" man="1"/>
  </rowBreaks>
  <colBreaks count="1" manualBreakCount="1">
    <brk id="23" max="91"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C427"/>
  <sheetViews>
    <sheetView showGridLines="0" zoomScaleNormal="100" zoomScaleSheetLayoutView="40" zoomScalePageLayoutView="30" workbookViewId="0">
      <selection activeCell="C24" sqref="C24:O24"/>
    </sheetView>
  </sheetViews>
  <sheetFormatPr baseColWidth="10" defaultRowHeight="15.75" customHeight="1"/>
  <cols>
    <col min="1" max="1" width="4.28515625" style="6" customWidth="1"/>
    <col min="2" max="2" width="18.28515625" style="6" customWidth="1"/>
    <col min="3" max="3" width="17.85546875" style="6" customWidth="1"/>
    <col min="4" max="4" width="10" style="6" customWidth="1"/>
    <col min="5" max="5" width="16.140625" style="6" customWidth="1"/>
    <col min="6" max="6" width="10.5703125" style="6" customWidth="1"/>
    <col min="7" max="7" width="13.42578125" style="6" customWidth="1"/>
    <col min="8" max="8" width="15.28515625" style="6" customWidth="1"/>
    <col min="9" max="9" width="19" style="6" customWidth="1"/>
    <col min="10" max="10" width="17.5703125" style="6" customWidth="1"/>
    <col min="11" max="11" width="14.42578125" style="6" customWidth="1"/>
    <col min="12" max="12" width="18.85546875" style="6" customWidth="1"/>
    <col min="13" max="13" width="16.42578125" style="6" customWidth="1"/>
    <col min="14" max="14" width="18.28515625" style="6" customWidth="1"/>
    <col min="15" max="15" width="19.140625" style="6" customWidth="1"/>
    <col min="16" max="16" width="22.7109375" style="6" customWidth="1"/>
    <col min="17" max="17" width="21.140625" style="6" customWidth="1"/>
    <col min="18" max="18" width="16.85546875" style="6" customWidth="1"/>
    <col min="19" max="19" width="18.42578125" style="6" customWidth="1"/>
    <col min="20" max="20" width="23.42578125" style="6" customWidth="1"/>
    <col min="21" max="21" width="19.7109375" style="6" customWidth="1"/>
    <col min="22" max="22" width="16.85546875" style="6" hidden="1" customWidth="1"/>
    <col min="23" max="23" width="22.7109375" style="6" customWidth="1"/>
    <col min="24" max="24" width="18.85546875" style="6" customWidth="1"/>
    <col min="25" max="25" width="18.5703125" style="6" customWidth="1"/>
    <col min="26" max="26" width="11.42578125" style="6" customWidth="1"/>
    <col min="27" max="27" width="20.7109375" style="6" customWidth="1"/>
    <col min="28" max="28" width="17.5703125" style="6" customWidth="1"/>
    <col min="29" max="29" width="15.85546875" style="6" customWidth="1"/>
    <col min="30" max="30" width="24.140625" style="6" customWidth="1"/>
    <col min="31" max="31" width="29.42578125" style="6" customWidth="1"/>
    <col min="32" max="32" width="16.140625" style="6" customWidth="1"/>
    <col min="33" max="33" width="19.85546875" style="6" hidden="1" customWidth="1"/>
    <col min="34" max="34" width="16.42578125" style="6" hidden="1" customWidth="1"/>
    <col min="35" max="35" width="16" style="6" hidden="1" customWidth="1"/>
    <col min="36" max="36" width="15.7109375" style="6" hidden="1" customWidth="1"/>
    <col min="37" max="37" width="20.7109375" style="6" hidden="1" customWidth="1"/>
    <col min="38" max="38" width="14.42578125" style="6" hidden="1" customWidth="1"/>
    <col min="39" max="39" width="27.85546875" style="6" hidden="1" customWidth="1"/>
    <col min="40" max="40" width="21.140625" style="6" hidden="1" customWidth="1"/>
    <col min="41" max="41" width="31" style="6" hidden="1" customWidth="1"/>
    <col min="42" max="42" width="26.5703125" style="6" hidden="1" customWidth="1"/>
    <col min="43" max="43" width="26.42578125" style="6" hidden="1" customWidth="1"/>
    <col min="44" max="45" width="11.42578125" style="6" hidden="1" customWidth="1"/>
    <col min="46" max="46" width="11.42578125" style="6" customWidth="1"/>
    <col min="47" max="47" width="11.42578125" style="6"/>
    <col min="48" max="49" width="11.42578125" style="6" customWidth="1"/>
    <col min="50" max="126" width="11.42578125" style="6"/>
    <col min="127" max="128" width="0" style="6" hidden="1" customWidth="1"/>
    <col min="129" max="133" width="11.42578125" style="6" hidden="1" customWidth="1"/>
    <col min="134" max="134" width="0" style="6" hidden="1" customWidth="1"/>
    <col min="135" max="16384" width="11.42578125" style="6"/>
  </cols>
  <sheetData>
    <row r="1" spans="1:132" s="311" customFormat="1" ht="30" customHeight="1">
      <c r="A1" s="1699" t="s">
        <v>316</v>
      </c>
      <c r="B1" s="1699"/>
      <c r="C1" s="1699"/>
      <c r="D1" s="1699"/>
      <c r="E1" s="1699"/>
      <c r="F1" s="1699"/>
      <c r="G1" s="1699"/>
      <c r="H1" s="1699"/>
      <c r="I1" s="1699"/>
      <c r="J1" s="1699"/>
      <c r="K1" s="1699"/>
      <c r="L1" s="1699"/>
      <c r="M1" s="1699"/>
      <c r="N1" s="1699"/>
      <c r="O1" s="1699"/>
      <c r="P1" s="1699"/>
      <c r="Q1" s="100"/>
      <c r="R1" s="100"/>
      <c r="S1" s="99"/>
    </row>
    <row r="2" spans="1:132" s="311" customFormat="1" ht="13.5" customHeight="1"/>
    <row r="3" spans="1:132" s="152" customFormat="1" ht="30.75" customHeight="1">
      <c r="A3" s="1777" t="s">
        <v>218</v>
      </c>
      <c r="B3" s="1777"/>
      <c r="C3" s="1777"/>
      <c r="D3" s="1777"/>
      <c r="E3" s="1777"/>
      <c r="F3" s="1777"/>
      <c r="G3" s="1777"/>
      <c r="H3" s="1777"/>
      <c r="I3" s="1777"/>
      <c r="J3" s="1777"/>
      <c r="K3" s="1777"/>
      <c r="L3" s="1777"/>
      <c r="M3" s="1777"/>
      <c r="N3" s="1777"/>
      <c r="O3" s="1777"/>
      <c r="P3" s="1777"/>
      <c r="Q3" s="127"/>
      <c r="R3" s="127"/>
      <c r="S3" s="218"/>
    </row>
    <row r="4" spans="1:132" ht="18.75" customHeight="1" thickBot="1"/>
    <row r="5" spans="1:132" ht="45" customHeight="1" thickBot="1">
      <c r="A5" s="1756" t="s">
        <v>312</v>
      </c>
      <c r="B5" s="1756"/>
      <c r="C5" s="1756"/>
      <c r="D5" s="1756"/>
      <c r="E5" s="1756"/>
      <c r="F5" s="1756"/>
      <c r="G5" s="1756"/>
      <c r="H5" s="1756"/>
      <c r="I5" s="1756"/>
      <c r="J5" s="1756"/>
      <c r="K5" s="1756"/>
      <c r="L5" s="1756"/>
      <c r="M5" s="1756"/>
      <c r="N5" s="1756"/>
      <c r="O5" s="1756"/>
      <c r="P5" s="1756"/>
      <c r="Q5" s="162"/>
      <c r="R5" s="162"/>
      <c r="S5" s="226"/>
      <c r="V5" s="272" t="s">
        <v>49</v>
      </c>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DZ5" s="287" t="str">
        <f>IF($C$21="","",IF($C$21&lt;&gt;"Aucune anomalie observée","Non conforme", "Conforme"))</f>
        <v/>
      </c>
      <c r="EA5" s="287" t="str">
        <f>IF($G$21="","",IF($G$21&lt;&gt;"Aucune anomalie observée","Non conforme", "Conforme"))</f>
        <v/>
      </c>
      <c r="EB5" s="287" t="str">
        <f>IF($K$21="","",IF($K$21&lt;&gt;"Aucune anomalie observée","Non conforme", "Conforme"))</f>
        <v/>
      </c>
    </row>
    <row r="6" spans="1:132" ht="7.5" customHeight="1" thickBot="1">
      <c r="A6" s="41"/>
      <c r="B6" s="190"/>
      <c r="C6" s="190"/>
      <c r="D6" s="190"/>
      <c r="E6" s="190"/>
      <c r="F6" s="190"/>
      <c r="G6" s="190"/>
      <c r="H6" s="37"/>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DZ6" s="287" t="str">
        <f>IF($C$22="","",IF($C$22&lt;&gt;"Aucune anomalie observée","Non conforme", "Conforme"))</f>
        <v/>
      </c>
      <c r="EA6" s="287" t="str">
        <f>IF($G$22="","",IF($G$22&lt;&gt;"Aucune anomalie observée","Non conforme", "Conforme"))</f>
        <v/>
      </c>
      <c r="EB6" s="287" t="str">
        <f>IF($K$22="","",IF($K$22&lt;&gt;"Aucune anomalie observée","Non conforme", "Conforme"))</f>
        <v/>
      </c>
    </row>
    <row r="7" spans="1:132" ht="15" customHeight="1">
      <c r="A7" s="2328" t="s">
        <v>313</v>
      </c>
      <c r="B7" s="2328"/>
      <c r="C7" s="2328"/>
      <c r="D7" s="2328"/>
      <c r="E7" s="2328"/>
      <c r="F7" s="2328"/>
      <c r="G7" s="2328"/>
      <c r="H7" s="2328"/>
      <c r="I7" s="2328"/>
      <c r="J7" s="2328"/>
      <c r="K7" s="2328"/>
      <c r="L7" s="2328"/>
      <c r="M7" s="2328"/>
      <c r="N7" s="2328"/>
      <c r="O7" s="2328"/>
      <c r="P7" s="2328"/>
      <c r="Q7" s="227"/>
      <c r="R7" s="227"/>
      <c r="S7" s="225"/>
      <c r="V7" s="272"/>
      <c r="W7" s="272"/>
      <c r="X7" s="272"/>
      <c r="Y7" s="272"/>
      <c r="Z7" s="272"/>
      <c r="AA7" s="272"/>
      <c r="AB7" s="272"/>
      <c r="AC7" s="272"/>
      <c r="AD7" s="272"/>
      <c r="AE7" s="272"/>
      <c r="AF7" s="272"/>
      <c r="AG7" s="34" t="s">
        <v>49</v>
      </c>
      <c r="AS7" s="272"/>
      <c r="AT7" s="272"/>
      <c r="AU7" s="272"/>
      <c r="AV7" s="272"/>
      <c r="AW7" s="272"/>
      <c r="AX7" s="272"/>
      <c r="AY7" s="272"/>
      <c r="AZ7" s="272"/>
      <c r="BA7" s="272"/>
      <c r="BB7" s="272"/>
      <c r="DZ7" s="287" t="str">
        <f>IF($C$23="","",IF($C$23&lt;&gt;"Aucune anomalie observée","Non conforme", "Conforme"))</f>
        <v/>
      </c>
      <c r="EA7" s="287" t="str">
        <f>IF($G$23="","",IF($G$23&lt;&gt;"Aucune anomalie observée","Non conforme", "Conforme"))</f>
        <v/>
      </c>
      <c r="EB7" s="287" t="str">
        <f>IF($K$23="","",IF($K$23&lt;&gt;"Aucune anomalie observée","Non conforme", "Conforme"))</f>
        <v/>
      </c>
    </row>
    <row r="8" spans="1:132" ht="15" customHeight="1">
      <c r="A8" s="2329" t="s">
        <v>371</v>
      </c>
      <c r="B8" s="2329"/>
      <c r="C8" s="2329"/>
      <c r="D8" s="2329"/>
      <c r="E8" s="2329"/>
      <c r="F8" s="2329"/>
      <c r="G8" s="2329"/>
      <c r="H8" s="2329"/>
      <c r="I8" s="2329"/>
      <c r="J8" s="2329"/>
      <c r="K8" s="2329"/>
      <c r="L8" s="2329"/>
      <c r="M8" s="2329"/>
      <c r="N8" s="2329"/>
      <c r="O8" s="2329"/>
      <c r="P8" s="2329"/>
      <c r="Q8" s="8"/>
      <c r="R8" s="8"/>
      <c r="S8" s="8"/>
      <c r="V8" s="272"/>
      <c r="W8" s="272"/>
      <c r="X8" s="272"/>
      <c r="Y8" s="272"/>
      <c r="Z8" s="272"/>
      <c r="AA8" s="272"/>
      <c r="AB8" s="272"/>
      <c r="AC8" s="272"/>
      <c r="AD8" s="272"/>
      <c r="AE8" s="272"/>
      <c r="AF8" s="272"/>
      <c r="AG8" s="34" t="s">
        <v>50</v>
      </c>
      <c r="AS8" s="272"/>
      <c r="AT8" s="272"/>
      <c r="AU8" s="272"/>
      <c r="AV8" s="272"/>
      <c r="AW8" s="272"/>
      <c r="AX8" s="272"/>
      <c r="AY8" s="272"/>
      <c r="AZ8" s="272"/>
      <c r="BA8" s="272"/>
      <c r="BB8" s="272"/>
    </row>
    <row r="9" spans="1:132" ht="15" customHeight="1">
      <c r="A9" s="2329" t="s">
        <v>370</v>
      </c>
      <c r="B9" s="2329"/>
      <c r="C9" s="2329"/>
      <c r="D9" s="2329"/>
      <c r="E9" s="2329"/>
      <c r="F9" s="2329"/>
      <c r="G9" s="2329"/>
      <c r="H9" s="2329"/>
      <c r="I9" s="2329"/>
      <c r="J9" s="2329"/>
      <c r="K9" s="2329"/>
      <c r="L9" s="2329"/>
      <c r="M9" s="2329"/>
      <c r="N9" s="2329"/>
      <c r="O9" s="2329"/>
      <c r="P9" s="2329"/>
      <c r="Q9" s="8"/>
      <c r="R9" s="8"/>
      <c r="S9" s="8"/>
      <c r="V9" s="272"/>
      <c r="W9" s="272"/>
      <c r="X9" s="272"/>
      <c r="Y9" s="272"/>
      <c r="Z9" s="272"/>
      <c r="AA9" s="272"/>
      <c r="AB9" s="272"/>
      <c r="AC9" s="272"/>
      <c r="AD9" s="272"/>
      <c r="AE9" s="272"/>
      <c r="AF9" s="272"/>
      <c r="AS9" s="272"/>
      <c r="AT9" s="272"/>
      <c r="AU9" s="272"/>
      <c r="AV9" s="272"/>
      <c r="AW9" s="272"/>
      <c r="AX9" s="272"/>
      <c r="AY9" s="272"/>
      <c r="AZ9" s="272"/>
      <c r="BA9" s="272"/>
      <c r="BB9" s="272"/>
    </row>
    <row r="10" spans="1:132" ht="23.25" hidden="1" customHeight="1">
      <c r="A10" s="163"/>
      <c r="B10" s="164"/>
      <c r="C10" s="165"/>
      <c r="D10" s="165"/>
      <c r="E10" s="161"/>
      <c r="F10" s="161"/>
      <c r="G10" s="161"/>
      <c r="H10" s="161"/>
      <c r="I10" s="161"/>
      <c r="J10" s="161"/>
      <c r="K10" s="161"/>
      <c r="L10" s="161"/>
      <c r="M10" s="161"/>
      <c r="N10" s="161"/>
      <c r="O10" s="161"/>
      <c r="V10" s="272"/>
      <c r="W10" s="272"/>
      <c r="X10" s="272"/>
      <c r="Y10" s="272"/>
      <c r="Z10" s="272"/>
      <c r="AA10" s="272"/>
      <c r="AB10" s="272"/>
      <c r="AC10" s="272"/>
      <c r="AD10" s="272"/>
      <c r="AE10" s="272"/>
      <c r="AF10" s="272"/>
      <c r="AS10" s="272"/>
      <c r="AT10" s="272"/>
      <c r="AU10" s="272"/>
      <c r="AV10" s="272"/>
      <c r="AW10" s="272"/>
      <c r="AX10" s="272"/>
      <c r="AY10" s="272"/>
      <c r="AZ10" s="272"/>
      <c r="BA10" s="272"/>
      <c r="BB10" s="272"/>
    </row>
    <row r="11" spans="1:132" ht="7.5" customHeight="1">
      <c r="V11" s="272"/>
      <c r="W11" s="272"/>
      <c r="X11" s="272"/>
      <c r="Y11" s="272"/>
      <c r="Z11" s="272"/>
      <c r="AA11" s="272"/>
      <c r="AB11" s="272"/>
      <c r="AC11" s="272"/>
      <c r="AD11" s="272"/>
      <c r="AE11" s="272"/>
      <c r="AF11" s="272"/>
      <c r="AS11" s="272"/>
      <c r="AT11" s="272"/>
      <c r="AU11" s="272"/>
      <c r="AV11" s="272"/>
      <c r="AW11" s="272"/>
      <c r="AX11" s="272"/>
      <c r="AY11" s="272"/>
      <c r="AZ11" s="272"/>
      <c r="BA11" s="272"/>
      <c r="BB11" s="272"/>
    </row>
    <row r="12" spans="1:132" ht="15" customHeight="1">
      <c r="A12" s="2330" t="s">
        <v>462</v>
      </c>
      <c r="B12" s="2330"/>
      <c r="C12" s="2330"/>
      <c r="D12" s="2330"/>
      <c r="E12" s="2330"/>
      <c r="F12" s="2330"/>
      <c r="G12" s="2330"/>
      <c r="H12" s="2330"/>
      <c r="I12" s="2330"/>
      <c r="J12" s="2330"/>
      <c r="K12" s="2330"/>
      <c r="L12" s="2330"/>
      <c r="M12" s="2330"/>
      <c r="N12" s="2330"/>
      <c r="O12" s="2330"/>
      <c r="P12" s="2330"/>
      <c r="Q12" s="8"/>
      <c r="R12" s="8"/>
      <c r="S12" s="8"/>
      <c r="V12" s="272"/>
      <c r="W12" s="272"/>
      <c r="X12" s="272"/>
      <c r="Y12" s="272"/>
      <c r="Z12" s="272"/>
      <c r="AA12" s="272"/>
      <c r="AB12" s="272"/>
      <c r="AC12" s="272"/>
      <c r="AD12" s="272"/>
      <c r="AE12" s="272"/>
      <c r="AF12" s="272"/>
      <c r="AS12" s="272"/>
      <c r="AT12" s="272"/>
      <c r="AU12" s="272"/>
      <c r="AV12" s="272"/>
      <c r="AW12" s="272"/>
      <c r="AX12" s="272"/>
      <c r="AY12" s="272"/>
      <c r="AZ12" s="272"/>
      <c r="BA12" s="272"/>
      <c r="BB12" s="272"/>
    </row>
    <row r="13" spans="1:132" s="55" customFormat="1" ht="7.5" customHeight="1" thickBot="1">
      <c r="V13" s="272"/>
      <c r="W13" s="272"/>
      <c r="X13" s="272"/>
      <c r="Y13" s="272"/>
      <c r="Z13" s="272"/>
      <c r="AA13" s="272"/>
      <c r="AB13" s="272"/>
      <c r="AC13" s="272"/>
      <c r="AD13" s="272"/>
      <c r="AE13" s="272"/>
      <c r="AF13" s="272"/>
      <c r="AG13" s="8"/>
      <c r="AH13" s="8"/>
      <c r="AI13" s="8"/>
      <c r="AJ13" s="8"/>
      <c r="AK13" s="8"/>
      <c r="AL13" s="8"/>
      <c r="AM13" s="8"/>
      <c r="AN13" s="8"/>
      <c r="AO13" s="8"/>
      <c r="AP13" s="8"/>
      <c r="AQ13" s="8"/>
      <c r="AR13" s="8"/>
      <c r="AS13" s="272"/>
      <c r="AT13" s="272"/>
      <c r="AU13" s="272"/>
      <c r="AV13" s="272"/>
      <c r="AW13" s="272"/>
      <c r="AX13" s="272"/>
      <c r="AY13" s="272"/>
      <c r="AZ13" s="272"/>
      <c r="BA13" s="272"/>
      <c r="BB13" s="272"/>
    </row>
    <row r="14" spans="1:132" ht="18.75" customHeight="1" thickBot="1">
      <c r="A14" s="2131" t="s">
        <v>121</v>
      </c>
      <c r="B14" s="2131"/>
      <c r="C14" s="2131"/>
      <c r="D14" s="2131"/>
      <c r="E14" s="2131"/>
      <c r="F14" s="2131"/>
      <c r="G14" s="2131"/>
      <c r="H14" s="2131"/>
      <c r="I14" s="2131"/>
      <c r="J14" s="2131"/>
      <c r="K14" s="2131"/>
      <c r="L14" s="2131"/>
      <c r="M14" s="2131"/>
      <c r="N14" s="2131"/>
      <c r="O14" s="652"/>
      <c r="P14" s="246"/>
      <c r="V14" s="272"/>
      <c r="W14" s="272"/>
      <c r="X14" s="272"/>
      <c r="Y14" s="272"/>
      <c r="Z14" s="272"/>
      <c r="AA14" s="272"/>
      <c r="AB14" s="272"/>
      <c r="AC14" s="272"/>
      <c r="AD14" s="272"/>
      <c r="AE14" s="272"/>
      <c r="AF14" s="272"/>
      <c r="AG14" s="8"/>
      <c r="AH14" s="8"/>
      <c r="AI14" s="8"/>
      <c r="AJ14" s="8"/>
      <c r="AK14" s="8"/>
      <c r="AL14" s="8"/>
      <c r="AM14" s="8"/>
      <c r="AN14" s="8"/>
      <c r="AO14" s="8"/>
      <c r="AP14" s="8"/>
      <c r="AQ14" s="8"/>
      <c r="AR14" s="8"/>
      <c r="AS14" s="272"/>
      <c r="AT14" s="272"/>
      <c r="AU14" s="272"/>
      <c r="AV14" s="272"/>
      <c r="AW14" s="272"/>
      <c r="AX14" s="272"/>
      <c r="AY14" s="272"/>
      <c r="AZ14" s="272"/>
      <c r="BA14" s="272"/>
      <c r="BB14" s="272"/>
      <c r="DZ14" s="287" t="s">
        <v>131</v>
      </c>
    </row>
    <row r="15" spans="1:132" ht="18.75" customHeight="1">
      <c r="A15" s="2131" t="s">
        <v>87</v>
      </c>
      <c r="B15" s="2202"/>
      <c r="C15" s="2203" t="s">
        <v>991</v>
      </c>
      <c r="D15" s="2203"/>
      <c r="E15" s="2203" t="s">
        <v>88</v>
      </c>
      <c r="F15" s="2203"/>
      <c r="G15" s="2203" t="s">
        <v>75</v>
      </c>
      <c r="H15" s="2203"/>
      <c r="I15" s="2203" t="s">
        <v>372</v>
      </c>
      <c r="J15" s="2203"/>
      <c r="K15" s="2430" t="s">
        <v>76</v>
      </c>
      <c r="L15" s="2056"/>
      <c r="M15" s="2056"/>
      <c r="N15" s="2056"/>
      <c r="O15" s="728"/>
      <c r="V15" s="272"/>
      <c r="W15" s="272"/>
      <c r="X15" s="272"/>
      <c r="Y15" s="272"/>
      <c r="Z15" s="272"/>
      <c r="AA15" s="272"/>
      <c r="AB15" s="272"/>
      <c r="AC15" s="272"/>
      <c r="AD15" s="272"/>
      <c r="AE15" s="272"/>
      <c r="AF15" s="272"/>
      <c r="AG15" s="8"/>
      <c r="AH15" s="8"/>
      <c r="AI15" s="8"/>
      <c r="AJ15" s="8"/>
      <c r="AK15" s="8"/>
      <c r="AL15" s="8"/>
      <c r="AM15" s="8"/>
      <c r="AN15" s="8"/>
      <c r="AO15" s="8"/>
      <c r="AP15" s="8"/>
      <c r="AQ15" s="8"/>
      <c r="AR15" s="8"/>
      <c r="AS15" s="272"/>
      <c r="AT15" s="272"/>
      <c r="AU15" s="272"/>
      <c r="AV15" s="272"/>
      <c r="AW15" s="272"/>
      <c r="AX15" s="272"/>
      <c r="AY15" s="272"/>
      <c r="AZ15" s="272"/>
      <c r="BA15" s="272"/>
      <c r="BB15" s="272"/>
      <c r="DZ15" s="287" t="s">
        <v>132</v>
      </c>
    </row>
    <row r="16" spans="1:132" ht="15" customHeight="1">
      <c r="A16" s="2131"/>
      <c r="B16" s="2202"/>
      <c r="C16" s="2203"/>
      <c r="D16" s="2203"/>
      <c r="E16" s="2203"/>
      <c r="F16" s="2203"/>
      <c r="G16" s="2203"/>
      <c r="H16" s="2203"/>
      <c r="I16" s="2203"/>
      <c r="J16" s="2203"/>
      <c r="K16" s="2324" t="s">
        <v>124</v>
      </c>
      <c r="L16" s="2325"/>
      <c r="M16" s="2204" t="s">
        <v>373</v>
      </c>
      <c r="N16" s="2131"/>
      <c r="O16" s="730"/>
      <c r="V16" s="272"/>
      <c r="W16" s="272"/>
      <c r="X16" s="272"/>
      <c r="Y16" s="272"/>
      <c r="Z16" s="272"/>
      <c r="AA16" s="272"/>
      <c r="AB16" s="272"/>
      <c r="AC16" s="272"/>
      <c r="AD16" s="272"/>
      <c r="AE16" s="272"/>
      <c r="AF16" s="272"/>
      <c r="AG16" s="8"/>
      <c r="AH16" s="8"/>
      <c r="AI16" s="8"/>
      <c r="AJ16" s="8"/>
      <c r="AK16" s="8"/>
      <c r="AL16" s="8"/>
      <c r="AM16" s="8"/>
      <c r="AN16" s="8"/>
      <c r="AO16" s="8"/>
      <c r="AP16" s="8"/>
      <c r="AQ16" s="8"/>
      <c r="AR16" s="8"/>
      <c r="AS16" s="272"/>
      <c r="AT16" s="272"/>
      <c r="AU16" s="272"/>
      <c r="AV16" s="272"/>
      <c r="AW16" s="272"/>
      <c r="AX16" s="272"/>
      <c r="AY16" s="272"/>
      <c r="AZ16" s="272"/>
      <c r="BA16" s="272"/>
      <c r="BB16" s="272"/>
    </row>
    <row r="17" spans="1:54" ht="18.75" customHeight="1">
      <c r="A17" s="2334" t="str">
        <f>IF(Identification!B21="","",Identification!B21)</f>
        <v/>
      </c>
      <c r="B17" s="2335"/>
      <c r="C17" s="2336" t="str">
        <f>IF(Identification!B22="","",Identification!B22)</f>
        <v/>
      </c>
      <c r="D17" s="2336"/>
      <c r="E17" s="2336" t="str">
        <f>IF(Identification!B23="","",Identification!B23)</f>
        <v/>
      </c>
      <c r="F17" s="2336"/>
      <c r="G17" s="2336" t="str">
        <f>IF(Identification!B24="","",Identification!B24)</f>
        <v/>
      </c>
      <c r="H17" s="2336"/>
      <c r="I17" s="2342" t="str">
        <f>IF(Identification!B25="","",Identification!B25)</f>
        <v/>
      </c>
      <c r="J17" s="2342"/>
      <c r="K17" s="2337" t="str">
        <f>IF(Identification!B26="","",Identification!B26)</f>
        <v/>
      </c>
      <c r="L17" s="2338"/>
      <c r="M17" s="2343" t="str">
        <f>IF(Identification!B27="","",Identification!B27)</f>
        <v/>
      </c>
      <c r="N17" s="2334"/>
      <c r="O17" s="733"/>
      <c r="V17" s="272"/>
      <c r="W17" s="272"/>
      <c r="X17" s="272"/>
      <c r="Y17" s="272"/>
      <c r="Z17" s="272"/>
      <c r="AA17" s="272"/>
      <c r="AB17" s="272"/>
      <c r="AC17" s="272"/>
      <c r="AD17" s="272"/>
      <c r="AE17" s="272"/>
      <c r="AF17" s="272"/>
      <c r="AG17" s="8"/>
      <c r="AH17" s="8"/>
      <c r="AI17" s="8"/>
      <c r="AJ17" s="8"/>
      <c r="AK17" s="8"/>
      <c r="AL17" s="8"/>
      <c r="AM17" s="8"/>
      <c r="AN17" s="8"/>
      <c r="AO17" s="8"/>
      <c r="AP17" s="8"/>
      <c r="AQ17" s="8"/>
      <c r="AR17" s="8"/>
      <c r="AS17" s="272"/>
      <c r="AT17" s="272"/>
      <c r="AU17" s="272"/>
      <c r="AV17" s="272"/>
      <c r="AW17" s="272"/>
      <c r="AX17" s="272"/>
      <c r="AY17" s="272"/>
      <c r="AZ17" s="272"/>
      <c r="BA17" s="272"/>
      <c r="BB17" s="272"/>
    </row>
    <row r="18" spans="1:54" ht="15.75" hidden="1" customHeight="1">
      <c r="A18" s="642"/>
      <c r="B18" s="642"/>
      <c r="C18" s="642"/>
      <c r="D18" s="642"/>
      <c r="E18" s="642"/>
      <c r="F18" s="642"/>
      <c r="G18" s="642"/>
      <c r="H18" s="642"/>
      <c r="I18" s="642"/>
      <c r="J18" s="642"/>
      <c r="K18" s="642"/>
      <c r="L18" s="642"/>
      <c r="M18" s="642"/>
      <c r="N18" s="642"/>
      <c r="O18" s="642"/>
      <c r="V18" s="272"/>
      <c r="W18" s="272"/>
      <c r="X18" s="272"/>
      <c r="Y18" s="272"/>
      <c r="Z18" s="272"/>
      <c r="AA18" s="272"/>
      <c r="AB18" s="272"/>
      <c r="AC18" s="272"/>
      <c r="AD18" s="272"/>
      <c r="AE18" s="272"/>
      <c r="AF18" s="272"/>
      <c r="AG18" s="55"/>
      <c r="AH18" s="55"/>
      <c r="AI18" s="55"/>
      <c r="AJ18" s="55"/>
      <c r="AK18" s="55"/>
      <c r="AL18" s="55"/>
      <c r="AM18" s="55"/>
      <c r="AN18" s="55"/>
      <c r="AO18" s="55"/>
      <c r="AP18" s="55"/>
      <c r="AQ18" s="55"/>
      <c r="AR18" s="55"/>
      <c r="AS18" s="272"/>
      <c r="AT18" s="272"/>
      <c r="AU18" s="272"/>
      <c r="AV18" s="272"/>
      <c r="AW18" s="272"/>
      <c r="AX18" s="272"/>
      <c r="AY18" s="272"/>
      <c r="AZ18" s="272"/>
      <c r="BA18" s="272"/>
      <c r="BB18" s="272"/>
    </row>
    <row r="19" spans="1:54" ht="18.75" customHeight="1">
      <c r="A19" s="2156" t="s">
        <v>481</v>
      </c>
      <c r="B19" s="2156"/>
      <c r="C19" s="2156"/>
      <c r="D19" s="2156"/>
      <c r="E19" s="2156"/>
      <c r="F19" s="2156"/>
      <c r="G19" s="2156"/>
      <c r="H19" s="2156"/>
      <c r="I19" s="2156"/>
      <c r="J19" s="2156"/>
      <c r="K19" s="2156"/>
      <c r="L19" s="2156"/>
      <c r="M19" s="2156"/>
      <c r="N19" s="2156"/>
      <c r="O19" s="2156"/>
      <c r="P19" s="288"/>
      <c r="Q19" s="288"/>
      <c r="R19" s="288"/>
      <c r="S19" s="288"/>
      <c r="V19" s="272"/>
      <c r="W19" s="272"/>
      <c r="X19" s="272"/>
      <c r="Y19" s="272"/>
      <c r="Z19" s="272"/>
      <c r="AA19" s="272"/>
      <c r="AB19" s="272"/>
      <c r="AC19" s="272"/>
      <c r="AD19" s="272"/>
      <c r="AE19" s="272"/>
      <c r="AF19" s="272"/>
      <c r="AS19" s="272"/>
      <c r="AT19" s="272"/>
      <c r="AU19" s="272"/>
      <c r="AV19" s="272"/>
      <c r="AW19" s="272"/>
      <c r="AX19" s="272"/>
      <c r="AY19" s="272"/>
      <c r="AZ19" s="272"/>
      <c r="BA19" s="272"/>
      <c r="BB19" s="272"/>
    </row>
    <row r="20" spans="1:54" ht="18.75" customHeight="1">
      <c r="A20" s="2156"/>
      <c r="B20" s="2344"/>
      <c r="C20" s="2345" t="s">
        <v>385</v>
      </c>
      <c r="D20" s="2345"/>
      <c r="E20" s="2345"/>
      <c r="F20" s="2345"/>
      <c r="G20" s="2345" t="s">
        <v>386</v>
      </c>
      <c r="H20" s="2345"/>
      <c r="I20" s="2345"/>
      <c r="J20" s="2345"/>
      <c r="K20" s="2345" t="s">
        <v>387</v>
      </c>
      <c r="L20" s="2345"/>
      <c r="M20" s="2345"/>
      <c r="N20" s="2345"/>
      <c r="O20" s="656" t="s">
        <v>3</v>
      </c>
      <c r="P20" s="288"/>
      <c r="Q20" s="288"/>
      <c r="R20" s="288"/>
      <c r="S20" s="288"/>
      <c r="V20" s="272"/>
      <c r="W20" s="272"/>
      <c r="X20" s="272"/>
      <c r="Y20" s="272"/>
      <c r="Z20" s="272"/>
      <c r="AA20" s="272"/>
      <c r="AB20" s="272"/>
      <c r="AC20" s="272"/>
      <c r="AD20" s="272"/>
      <c r="AE20" s="272"/>
      <c r="AF20" s="272"/>
      <c r="AS20" s="272"/>
      <c r="AT20" s="272"/>
      <c r="AU20" s="272"/>
      <c r="AV20" s="272"/>
      <c r="AW20" s="272"/>
      <c r="AX20" s="272"/>
      <c r="AY20" s="272"/>
      <c r="AZ20" s="272"/>
      <c r="BA20" s="272"/>
      <c r="BB20" s="272"/>
    </row>
    <row r="21" spans="1:54" ht="37.5" customHeight="1">
      <c r="A21" s="2339" t="s">
        <v>388</v>
      </c>
      <c r="B21" s="2340"/>
      <c r="C21" s="2341"/>
      <c r="D21" s="2341"/>
      <c r="E21" s="2341"/>
      <c r="F21" s="2341"/>
      <c r="G21" s="2341"/>
      <c r="H21" s="2341"/>
      <c r="I21" s="2341"/>
      <c r="J21" s="2341"/>
      <c r="K21" s="2341"/>
      <c r="L21" s="2341"/>
      <c r="M21" s="2341"/>
      <c r="N21" s="2341"/>
      <c r="O21" s="653" t="str">
        <f>IF(AND(DZ5="",EA5="",EB5=""),"",IF(AND(DZ5="Conforme",EA5&lt;&gt;"Non conforme",EB5&lt;&gt;"Non conforme"),"Conforme", IF(AND(DZ5&lt;&gt;"Non conforme", EA5="Conforme",EB5&lt;&gt;"Non conforme"),"Conforme", IF(AND(DZ5&lt;&gt;"Non conforme", EA5&lt;&gt;"Non conforme",EB5="Conforme"),"Conforme", "Non conforme"))))</f>
        <v/>
      </c>
      <c r="P21" s="289"/>
      <c r="Q21" s="289"/>
      <c r="R21" s="289"/>
      <c r="S21" s="289"/>
      <c r="V21" s="272"/>
      <c r="W21" s="272"/>
      <c r="X21" s="272"/>
      <c r="Y21" s="272"/>
      <c r="Z21" s="272"/>
      <c r="AA21" s="272"/>
      <c r="AB21" s="272"/>
      <c r="AC21" s="272"/>
      <c r="AD21" s="272"/>
      <c r="AE21" s="272"/>
      <c r="AF21" s="272"/>
      <c r="AS21" s="272"/>
      <c r="AT21" s="272"/>
      <c r="AU21" s="272"/>
      <c r="AV21" s="272"/>
      <c r="AW21" s="272"/>
      <c r="AX21" s="272"/>
      <c r="AY21" s="272"/>
      <c r="AZ21" s="272"/>
      <c r="BA21" s="272"/>
      <c r="BB21" s="272"/>
    </row>
    <row r="22" spans="1:54" ht="41.25" customHeight="1">
      <c r="A22" s="2352" t="s">
        <v>124</v>
      </c>
      <c r="B22" s="1590"/>
      <c r="C22" s="2346"/>
      <c r="D22" s="2346"/>
      <c r="E22" s="2346"/>
      <c r="F22" s="2346"/>
      <c r="G22" s="2346"/>
      <c r="H22" s="2346"/>
      <c r="I22" s="2346"/>
      <c r="J22" s="2346"/>
      <c r="K22" s="2346"/>
      <c r="L22" s="2346"/>
      <c r="M22" s="2346"/>
      <c r="N22" s="2346"/>
      <c r="O22" s="654" t="str">
        <f>IF(AND(DZ6="",EA6="",EB6=""),"",IF(AND(DZ6="Conforme",EA6&lt;&gt;"Non conforme",EB6&lt;&gt;"Non conforme"),"Conforme", IF(AND(DZ6&lt;&gt;"Non conforme", EA6="Conforme",EB6&lt;&gt;"Non conforme"),"Conforme", IF(AND(DZ6&lt;&gt;"Non conforme", EA6&lt;&gt;"Non conforme",EB6="Conforme"),"Conforme", "Non conforme"))))</f>
        <v/>
      </c>
      <c r="P22" s="289"/>
      <c r="Q22" s="289"/>
      <c r="R22" s="289"/>
      <c r="S22" s="289"/>
      <c r="V22" s="272"/>
      <c r="W22" s="272"/>
      <c r="X22" s="272"/>
      <c r="Y22" s="272"/>
      <c r="Z22" s="272"/>
      <c r="AA22" s="272"/>
      <c r="AB22" s="272"/>
      <c r="AC22" s="272"/>
      <c r="AD22" s="272"/>
      <c r="AE22" s="272"/>
      <c r="AF22" s="272"/>
      <c r="AG22" s="273" t="s">
        <v>89</v>
      </c>
      <c r="AL22" s="274" t="s">
        <v>79</v>
      </c>
      <c r="AM22" s="78"/>
      <c r="AN22" s="274" t="s">
        <v>78</v>
      </c>
      <c r="AO22" s="78"/>
      <c r="AP22" s="274" t="s">
        <v>77</v>
      </c>
      <c r="AQ22" s="57"/>
      <c r="AS22" s="272"/>
      <c r="AT22" s="272"/>
      <c r="AU22" s="272"/>
      <c r="AV22" s="272"/>
      <c r="AW22" s="272"/>
      <c r="AX22" s="272"/>
      <c r="AY22" s="272"/>
      <c r="AZ22" s="272"/>
      <c r="BA22" s="272"/>
      <c r="BB22" s="272"/>
    </row>
    <row r="23" spans="1:54" ht="27" customHeight="1">
      <c r="A23" s="2347" t="s">
        <v>94</v>
      </c>
      <c r="B23" s="2348"/>
      <c r="C23" s="2349"/>
      <c r="D23" s="1884"/>
      <c r="E23" s="1884"/>
      <c r="F23" s="1885"/>
      <c r="G23" s="2349"/>
      <c r="H23" s="1884"/>
      <c r="I23" s="1884"/>
      <c r="J23" s="1885"/>
      <c r="K23" s="2349"/>
      <c r="L23" s="1884"/>
      <c r="M23" s="1884"/>
      <c r="N23" s="1885"/>
      <c r="O23" s="655" t="str">
        <f>IF(AND(DZ7="",EA7="",EB7=""),"",IF(AND(DZ7="Conforme",EA7&lt;&gt;"Non conforme",EB7&lt;&gt;"Non conforme"),"Conforme", IF(AND(DZ7&lt;&gt;"Non conforme", EA7="Conforme",EB7&lt;&gt;"Non conforme"),"Conforme", IF(AND(DZ7&lt;&gt;"Non conforme", EA7&lt;&gt;"Non conforme",EB7="Conforme"),"Conforme", "Non conforme"))))</f>
        <v/>
      </c>
      <c r="P23" s="289"/>
      <c r="Q23" s="289"/>
      <c r="R23" s="289"/>
      <c r="S23" s="289"/>
      <c r="V23" s="272"/>
      <c r="W23" s="272"/>
      <c r="X23" s="272"/>
      <c r="Y23" s="272"/>
      <c r="Z23" s="272"/>
      <c r="AA23" s="272"/>
      <c r="AB23" s="272"/>
      <c r="AC23" s="272"/>
      <c r="AD23" s="272"/>
      <c r="AE23" s="272"/>
      <c r="AF23" s="272"/>
      <c r="AG23" s="56" t="s">
        <v>70</v>
      </c>
      <c r="AL23" s="78"/>
      <c r="AM23" s="78"/>
      <c r="AN23" s="53"/>
      <c r="AO23" s="78"/>
      <c r="AP23" s="57"/>
      <c r="AQ23" s="57"/>
      <c r="AS23" s="272"/>
      <c r="AT23" s="272"/>
      <c r="AU23" s="272"/>
      <c r="AV23" s="272"/>
      <c r="AW23" s="272"/>
      <c r="AX23" s="272"/>
      <c r="AY23" s="272"/>
      <c r="AZ23" s="272"/>
      <c r="BA23" s="272"/>
      <c r="BB23" s="272"/>
    </row>
    <row r="24" spans="1:54" ht="27" customHeight="1">
      <c r="A24" s="1769" t="s">
        <v>73</v>
      </c>
      <c r="B24" s="1770"/>
      <c r="C24" s="2350"/>
      <c r="D24" s="2351"/>
      <c r="E24" s="2351"/>
      <c r="F24" s="2351"/>
      <c r="G24" s="2351"/>
      <c r="H24" s="2351"/>
      <c r="I24" s="2351"/>
      <c r="J24" s="2351"/>
      <c r="K24" s="2351"/>
      <c r="L24" s="2351"/>
      <c r="M24" s="2351"/>
      <c r="N24" s="2351"/>
      <c r="O24" s="2351"/>
      <c r="P24" s="290"/>
      <c r="Q24" s="290"/>
      <c r="R24" s="290"/>
      <c r="S24" s="290"/>
      <c r="V24" s="272"/>
      <c r="W24" s="272"/>
      <c r="X24" s="272"/>
      <c r="Y24" s="272"/>
      <c r="Z24" s="272"/>
      <c r="AA24" s="272"/>
      <c r="AB24" s="272"/>
      <c r="AC24" s="272"/>
      <c r="AD24" s="272"/>
      <c r="AE24" s="272"/>
      <c r="AF24" s="272"/>
      <c r="AG24" s="56" t="s">
        <v>389</v>
      </c>
      <c r="AL24" s="58" t="s">
        <v>70</v>
      </c>
      <c r="AM24" s="78"/>
      <c r="AN24" s="56" t="s">
        <v>70</v>
      </c>
      <c r="AO24" s="78"/>
      <c r="AP24" s="59" t="s">
        <v>70</v>
      </c>
      <c r="AQ24" s="59"/>
      <c r="AS24" s="272"/>
      <c r="AT24" s="272"/>
      <c r="AU24" s="272"/>
      <c r="AV24" s="272"/>
      <c r="AW24" s="272"/>
      <c r="AX24" s="272"/>
      <c r="AY24" s="272"/>
      <c r="AZ24" s="272"/>
      <c r="BA24" s="272"/>
      <c r="BB24" s="272"/>
    </row>
    <row r="25" spans="1:54" ht="32.25" customHeight="1">
      <c r="A25" s="1769" t="s">
        <v>738</v>
      </c>
      <c r="B25" s="1770"/>
      <c r="C25" s="1748"/>
      <c r="D25" s="1749"/>
      <c r="E25" s="1749"/>
      <c r="F25" s="1749"/>
      <c r="G25" s="1749"/>
      <c r="H25" s="1749"/>
      <c r="I25" s="1749"/>
      <c r="J25" s="1749"/>
      <c r="K25" s="1749"/>
      <c r="L25" s="1749"/>
      <c r="M25" s="1749"/>
      <c r="N25" s="1749"/>
      <c r="O25" s="1749"/>
      <c r="P25" s="290"/>
      <c r="Q25" s="290"/>
      <c r="R25" s="290"/>
      <c r="S25" s="290"/>
      <c r="V25" s="272"/>
      <c r="W25" s="272"/>
      <c r="X25" s="272"/>
      <c r="Y25" s="272"/>
      <c r="Z25" s="272"/>
      <c r="AA25" s="272"/>
      <c r="AB25" s="272"/>
      <c r="AC25" s="272"/>
      <c r="AD25" s="272"/>
      <c r="AE25" s="272"/>
      <c r="AF25" s="272"/>
      <c r="AL25" s="59" t="s">
        <v>81</v>
      </c>
      <c r="AM25" s="78"/>
      <c r="AN25" s="59" t="s">
        <v>91</v>
      </c>
      <c r="AO25" s="78"/>
      <c r="AP25" s="59" t="s">
        <v>92</v>
      </c>
      <c r="AQ25" s="59"/>
      <c r="AS25" s="272"/>
      <c r="AT25" s="272"/>
      <c r="AU25" s="272"/>
      <c r="AV25" s="272"/>
      <c r="AW25" s="272"/>
      <c r="AX25" s="272"/>
      <c r="AY25" s="272"/>
      <c r="AZ25" s="272"/>
      <c r="BA25" s="272"/>
      <c r="BB25" s="272"/>
    </row>
    <row r="26" spans="1:54" ht="37.5" customHeight="1">
      <c r="V26" s="272"/>
      <c r="W26" s="272"/>
      <c r="X26" s="272"/>
      <c r="Y26" s="272"/>
      <c r="Z26" s="272"/>
      <c r="AA26" s="272"/>
      <c r="AB26" s="272"/>
      <c r="AC26" s="272"/>
      <c r="AD26" s="272"/>
      <c r="AE26" s="272"/>
      <c r="AF26" s="272"/>
      <c r="AG26" s="34" t="s">
        <v>70</v>
      </c>
      <c r="AL26" s="59"/>
      <c r="AM26" s="78"/>
      <c r="AN26" s="59"/>
      <c r="AO26" s="78"/>
      <c r="AP26" s="59"/>
      <c r="AQ26" s="59"/>
      <c r="AS26" s="272"/>
      <c r="AT26" s="272"/>
      <c r="AU26" s="272"/>
      <c r="AV26" s="272"/>
      <c r="AW26" s="272"/>
      <c r="AX26" s="272"/>
      <c r="AY26" s="272"/>
      <c r="AZ26" s="272"/>
      <c r="BA26" s="272"/>
      <c r="BB26" s="272"/>
    </row>
    <row r="27" spans="1:54" ht="37.5" customHeight="1">
      <c r="A27" s="2056" t="s">
        <v>106</v>
      </c>
      <c r="B27" s="2056"/>
      <c r="C27" s="2056"/>
      <c r="D27" s="2056"/>
      <c r="E27" s="2056"/>
      <c r="F27" s="2056"/>
      <c r="G27" s="2056"/>
      <c r="H27" s="2056"/>
      <c r="I27" s="2056"/>
      <c r="J27" s="2056"/>
      <c r="K27" s="2056"/>
      <c r="L27" s="2056"/>
      <c r="M27" s="2056"/>
      <c r="N27" s="2056"/>
      <c r="O27" s="2056"/>
      <c r="P27" s="2056"/>
      <c r="Q27" s="2056"/>
      <c r="R27" s="188"/>
      <c r="S27" s="188"/>
      <c r="T27" s="292"/>
      <c r="V27" s="272"/>
      <c r="W27" s="272"/>
      <c r="X27" s="272"/>
      <c r="Y27" s="272"/>
      <c r="Z27" s="272"/>
      <c r="AA27" s="272"/>
      <c r="AB27" s="272"/>
      <c r="AC27" s="272"/>
      <c r="AD27" s="272"/>
      <c r="AE27" s="272"/>
      <c r="AF27" s="272"/>
      <c r="AG27" s="34" t="s">
        <v>389</v>
      </c>
      <c r="AL27" s="56" t="s">
        <v>82</v>
      </c>
      <c r="AM27" s="78"/>
      <c r="AN27" s="56" t="s">
        <v>80</v>
      </c>
      <c r="AO27" s="78"/>
      <c r="AP27" s="59" t="s">
        <v>93</v>
      </c>
      <c r="AQ27" s="59"/>
      <c r="AS27" s="272"/>
      <c r="AT27" s="272"/>
      <c r="AU27" s="272"/>
      <c r="AV27" s="272"/>
      <c r="AW27" s="272"/>
      <c r="AX27" s="272"/>
      <c r="AY27" s="272"/>
      <c r="AZ27" s="272"/>
      <c r="BA27" s="272"/>
      <c r="BB27" s="272"/>
    </row>
    <row r="28" spans="1:54" ht="27.75" customHeight="1">
      <c r="A28" s="2353" t="s">
        <v>384</v>
      </c>
      <c r="B28" s="2354"/>
      <c r="C28" s="2357" t="s">
        <v>464</v>
      </c>
      <c r="D28" s="2056"/>
      <c r="E28" s="2056"/>
      <c r="F28" s="2056"/>
      <c r="G28" s="2056"/>
      <c r="H28" s="2056"/>
      <c r="I28" s="2056"/>
      <c r="J28" s="2056"/>
      <c r="K28" s="2056"/>
      <c r="L28" s="2056"/>
      <c r="M28" s="2056"/>
      <c r="N28" s="2056"/>
      <c r="O28" s="2056"/>
      <c r="P28" s="2056"/>
      <c r="Q28" s="2131" t="s">
        <v>380</v>
      </c>
      <c r="R28" s="246"/>
      <c r="S28" s="246"/>
      <c r="V28" s="272"/>
      <c r="W28" s="272"/>
      <c r="X28" s="272"/>
      <c r="Y28" s="272"/>
      <c r="Z28" s="272"/>
      <c r="AA28" s="272"/>
      <c r="AB28" s="272"/>
      <c r="AC28" s="272"/>
      <c r="AD28" s="272"/>
      <c r="AE28" s="272"/>
      <c r="AF28" s="272"/>
      <c r="AG28" s="56" t="s">
        <v>390</v>
      </c>
      <c r="AL28" s="78"/>
      <c r="AM28" s="78"/>
      <c r="AN28" s="56" t="s">
        <v>82</v>
      </c>
      <c r="AO28" s="78"/>
      <c r="AP28" s="59" t="s">
        <v>82</v>
      </c>
      <c r="AQ28" s="78"/>
      <c r="AS28" s="272"/>
      <c r="AT28" s="272"/>
      <c r="AU28" s="272"/>
      <c r="AV28" s="272"/>
      <c r="AW28" s="272"/>
      <c r="AX28" s="272"/>
      <c r="AY28" s="272"/>
      <c r="AZ28" s="272"/>
      <c r="BA28" s="272"/>
      <c r="BB28" s="272"/>
    </row>
    <row r="29" spans="1:54" ht="38.25" customHeight="1">
      <c r="A29" s="2355"/>
      <c r="B29" s="2356"/>
      <c r="C29" s="2086" t="s">
        <v>374</v>
      </c>
      <c r="D29" s="2086"/>
      <c r="E29" s="2086" t="s">
        <v>375</v>
      </c>
      <c r="F29" s="2086"/>
      <c r="G29" s="2086" t="s">
        <v>376</v>
      </c>
      <c r="H29" s="2086"/>
      <c r="I29" s="2086" t="s">
        <v>364</v>
      </c>
      <c r="J29" s="2086"/>
      <c r="K29" s="2086" t="s">
        <v>377</v>
      </c>
      <c r="L29" s="2086"/>
      <c r="M29" s="2086" t="s">
        <v>378</v>
      </c>
      <c r="N29" s="2086"/>
      <c r="O29" s="2086" t="s">
        <v>379</v>
      </c>
      <c r="P29" s="2086"/>
      <c r="Q29" s="2204"/>
      <c r="R29" s="246"/>
      <c r="S29" s="246"/>
      <c r="V29" s="272"/>
      <c r="W29" s="272"/>
      <c r="X29" s="272"/>
      <c r="Y29" s="272"/>
      <c r="Z29" s="272"/>
      <c r="AA29" s="272"/>
      <c r="AB29" s="272"/>
      <c r="AC29" s="272"/>
      <c r="AD29" s="272"/>
      <c r="AE29" s="272"/>
      <c r="AF29" s="272"/>
      <c r="AS29" s="272"/>
      <c r="AT29" s="272"/>
      <c r="AU29" s="272"/>
      <c r="AV29" s="272"/>
      <c r="AW29" s="272"/>
      <c r="AX29" s="272"/>
      <c r="AY29" s="272"/>
      <c r="AZ29" s="272"/>
      <c r="BA29" s="272"/>
      <c r="BB29" s="272"/>
    </row>
    <row r="30" spans="1:54" ht="33.75" customHeight="1">
      <c r="A30" s="2062" t="s">
        <v>85</v>
      </c>
      <c r="B30" s="2063"/>
      <c r="C30" s="2212"/>
      <c r="D30" s="2212"/>
      <c r="E30" s="2212"/>
      <c r="F30" s="2212"/>
      <c r="G30" s="2212"/>
      <c r="H30" s="2212"/>
      <c r="I30" s="2212"/>
      <c r="J30" s="2212"/>
      <c r="K30" s="2212"/>
      <c r="L30" s="2212"/>
      <c r="M30" s="2212"/>
      <c r="N30" s="2212"/>
      <c r="O30" s="2212"/>
      <c r="P30" s="2212"/>
      <c r="Q30" s="794"/>
      <c r="R30" s="291"/>
      <c r="S30" s="291"/>
      <c r="V30" s="272"/>
      <c r="W30" s="272"/>
      <c r="X30" s="272"/>
      <c r="Y30" s="272"/>
      <c r="Z30" s="272"/>
      <c r="AA30" s="272"/>
      <c r="AB30" s="272"/>
      <c r="AC30" s="272"/>
      <c r="AD30" s="272"/>
      <c r="AE30" s="272"/>
      <c r="AF30" s="272"/>
      <c r="AS30" s="272"/>
      <c r="AT30" s="272"/>
      <c r="AU30" s="272"/>
      <c r="AV30" s="272"/>
      <c r="AW30" s="272"/>
      <c r="AX30" s="272"/>
      <c r="AY30" s="272"/>
      <c r="AZ30" s="272"/>
      <c r="BA30" s="272"/>
      <c r="BB30" s="272"/>
    </row>
    <row r="31" spans="1:54" ht="31.5" customHeight="1">
      <c r="A31" s="2062" t="s">
        <v>86</v>
      </c>
      <c r="B31" s="2063"/>
      <c r="C31" s="2358"/>
      <c r="D31" s="2358"/>
      <c r="E31" s="2358"/>
      <c r="F31" s="2358"/>
      <c r="G31" s="2358"/>
      <c r="H31" s="2358"/>
      <c r="I31" s="2358"/>
      <c r="J31" s="2358"/>
      <c r="K31" s="2358"/>
      <c r="L31" s="2358"/>
      <c r="M31" s="2358"/>
      <c r="N31" s="2358"/>
      <c r="O31" s="2358"/>
      <c r="P31" s="2358"/>
      <c r="Q31" s="794"/>
      <c r="R31" s="291"/>
      <c r="S31" s="291"/>
      <c r="V31" s="272"/>
      <c r="W31" s="272"/>
      <c r="X31" s="272"/>
      <c r="Y31" s="272"/>
      <c r="Z31" s="272"/>
      <c r="AA31" s="272"/>
      <c r="AB31" s="272"/>
      <c r="AC31" s="272"/>
      <c r="AD31" s="272"/>
      <c r="AE31" s="272"/>
      <c r="AF31" s="272"/>
      <c r="AS31" s="272"/>
      <c r="AT31" s="272"/>
      <c r="AU31" s="272"/>
      <c r="AV31" s="272"/>
      <c r="AW31" s="272"/>
      <c r="AX31" s="272"/>
      <c r="AY31" s="272"/>
      <c r="AZ31" s="272"/>
      <c r="BA31" s="272"/>
      <c r="BB31" s="272"/>
    </row>
    <row r="32" spans="1:54" ht="37.5" customHeight="1">
      <c r="A32" s="2062" t="s">
        <v>73</v>
      </c>
      <c r="B32" s="2063"/>
      <c r="C32" s="2061"/>
      <c r="D32" s="2258"/>
      <c r="E32" s="2258"/>
      <c r="F32" s="2258"/>
      <c r="G32" s="2258"/>
      <c r="H32" s="2258"/>
      <c r="I32" s="2258"/>
      <c r="J32" s="2258"/>
      <c r="K32" s="2258"/>
      <c r="L32" s="2258"/>
      <c r="M32" s="2258"/>
      <c r="N32" s="2258"/>
      <c r="O32" s="2258"/>
      <c r="P32" s="2258"/>
      <c r="Q32" s="2258"/>
      <c r="R32" s="189"/>
      <c r="S32" s="189"/>
      <c r="V32" s="272"/>
      <c r="W32" s="272"/>
      <c r="X32" s="272"/>
      <c r="Y32" s="272"/>
      <c r="Z32" s="272"/>
      <c r="AA32" s="272"/>
      <c r="AB32" s="272"/>
      <c r="AC32" s="272"/>
      <c r="AD32" s="272"/>
      <c r="AE32" s="272"/>
      <c r="AF32" s="272"/>
      <c r="AS32" s="272"/>
      <c r="AT32" s="272"/>
      <c r="AU32" s="272"/>
      <c r="AV32" s="272"/>
      <c r="AW32" s="272"/>
      <c r="AX32" s="272"/>
      <c r="AY32" s="272"/>
      <c r="AZ32" s="272"/>
      <c r="BA32" s="272"/>
      <c r="BB32" s="272"/>
    </row>
    <row r="33" spans="1:54" ht="37.5" customHeight="1">
      <c r="A33" s="2062" t="s">
        <v>738</v>
      </c>
      <c r="B33" s="2063"/>
      <c r="C33" s="2114"/>
      <c r="D33" s="2149"/>
      <c r="E33" s="2149"/>
      <c r="F33" s="2149"/>
      <c r="G33" s="2149"/>
      <c r="H33" s="2149"/>
      <c r="I33" s="2149"/>
      <c r="J33" s="2149"/>
      <c r="K33" s="2149"/>
      <c r="L33" s="2149"/>
      <c r="M33" s="2149"/>
      <c r="N33" s="2149"/>
      <c r="O33" s="2149"/>
      <c r="P33" s="2149"/>
      <c r="Q33" s="2149"/>
      <c r="R33" s="189"/>
      <c r="S33" s="189"/>
      <c r="V33" s="272"/>
      <c r="W33" s="272"/>
      <c r="X33" s="272"/>
      <c r="Y33" s="272"/>
      <c r="Z33" s="272"/>
      <c r="AA33" s="272"/>
      <c r="AB33" s="272"/>
      <c r="AC33" s="272"/>
      <c r="AD33" s="272"/>
      <c r="AE33" s="272"/>
      <c r="AF33" s="272"/>
      <c r="AL33" s="34" t="s">
        <v>70</v>
      </c>
      <c r="AN33" s="34" t="s">
        <v>70</v>
      </c>
      <c r="AP33" s="34" t="s">
        <v>70</v>
      </c>
      <c r="AS33" s="272"/>
      <c r="AT33" s="272"/>
      <c r="AU33" s="272"/>
      <c r="AV33" s="272"/>
      <c r="AW33" s="272"/>
      <c r="AX33" s="272"/>
      <c r="AY33" s="272"/>
      <c r="AZ33" s="272"/>
      <c r="BA33" s="272"/>
      <c r="BB33" s="272"/>
    </row>
    <row r="34" spans="1:54" ht="37.5" customHeight="1">
      <c r="V34" s="272"/>
      <c r="W34" s="272"/>
      <c r="X34" s="272"/>
      <c r="Y34" s="272"/>
      <c r="Z34" s="272"/>
      <c r="AA34" s="272"/>
      <c r="AB34" s="272"/>
      <c r="AC34" s="272"/>
      <c r="AD34" s="272"/>
      <c r="AE34" s="272"/>
      <c r="AF34" s="272"/>
      <c r="AL34" s="34" t="s">
        <v>393</v>
      </c>
      <c r="AN34" s="34" t="s">
        <v>396</v>
      </c>
      <c r="AP34" s="34" t="s">
        <v>397</v>
      </c>
      <c r="AS34" s="272"/>
      <c r="AT34" s="272"/>
      <c r="AU34" s="272"/>
      <c r="AV34" s="272"/>
      <c r="AW34" s="272"/>
      <c r="AX34" s="272"/>
      <c r="AY34" s="272"/>
      <c r="AZ34" s="272"/>
      <c r="BA34" s="272"/>
      <c r="BB34" s="272"/>
    </row>
    <row r="35" spans="1:54" ht="37.5" customHeight="1">
      <c r="A35" s="2359"/>
      <c r="B35" s="2359"/>
      <c r="C35" s="2156" t="s">
        <v>83</v>
      </c>
      <c r="D35" s="2156"/>
      <c r="E35" s="2156"/>
      <c r="F35" s="2156"/>
      <c r="G35" s="2156"/>
      <c r="H35" s="2156"/>
      <c r="I35" s="2156" t="s">
        <v>405</v>
      </c>
      <c r="J35" s="2156"/>
      <c r="K35" s="2156"/>
      <c r="L35" s="2156"/>
      <c r="M35" s="2156"/>
      <c r="N35" s="2156" t="s">
        <v>407</v>
      </c>
      <c r="O35" s="2156"/>
      <c r="P35" s="2156"/>
      <c r="Q35" s="2156"/>
      <c r="R35" s="2156"/>
      <c r="S35" s="293"/>
      <c r="T35" s="293"/>
      <c r="U35" s="293"/>
      <c r="V35" s="272"/>
      <c r="W35" s="272"/>
      <c r="X35" s="272"/>
      <c r="Y35" s="272"/>
      <c r="Z35" s="272"/>
      <c r="AA35" s="272"/>
      <c r="AB35" s="272"/>
      <c r="AC35" s="272"/>
      <c r="AD35" s="272"/>
      <c r="AE35" s="272"/>
      <c r="AF35" s="272"/>
      <c r="AG35" s="56" t="s">
        <v>70</v>
      </c>
      <c r="AL35" s="34" t="s">
        <v>394</v>
      </c>
      <c r="AN35" s="34" t="s">
        <v>390</v>
      </c>
      <c r="AP35" s="34" t="s">
        <v>398</v>
      </c>
      <c r="AS35" s="272"/>
      <c r="AT35" s="272"/>
      <c r="AU35" s="272"/>
      <c r="AV35" s="272"/>
      <c r="AW35" s="272"/>
      <c r="AX35" s="272"/>
      <c r="AY35" s="272"/>
      <c r="AZ35" s="272"/>
      <c r="BA35" s="272"/>
      <c r="BB35" s="272"/>
    </row>
    <row r="36" spans="1:54" ht="27.75" customHeight="1">
      <c r="A36" s="2359"/>
      <c r="B36" s="2360"/>
      <c r="C36" s="2345" t="s">
        <v>381</v>
      </c>
      <c r="D36" s="2361"/>
      <c r="E36" s="2361"/>
      <c r="F36" s="2361"/>
      <c r="G36" s="2361"/>
      <c r="H36" s="2361"/>
      <c r="I36" s="2345" t="s">
        <v>406</v>
      </c>
      <c r="J36" s="2345"/>
      <c r="K36" s="2345"/>
      <c r="L36" s="2345"/>
      <c r="M36" s="2345"/>
      <c r="N36" s="2345" t="s">
        <v>408</v>
      </c>
      <c r="O36" s="2345"/>
      <c r="P36" s="2345"/>
      <c r="Q36" s="2345"/>
      <c r="R36" s="2324"/>
      <c r="S36" s="288"/>
      <c r="T36" s="288"/>
      <c r="U36" s="293"/>
      <c r="V36" s="272"/>
      <c r="W36" s="272"/>
      <c r="X36" s="272"/>
      <c r="Y36" s="272"/>
      <c r="Z36" s="272"/>
      <c r="AA36" s="272"/>
      <c r="AB36" s="272"/>
      <c r="AC36" s="272"/>
      <c r="AD36" s="272"/>
      <c r="AE36" s="272"/>
      <c r="AF36" s="272"/>
      <c r="AG36" s="34" t="s">
        <v>471</v>
      </c>
      <c r="AL36" s="34" t="s">
        <v>395</v>
      </c>
      <c r="AP36" s="34" t="s">
        <v>390</v>
      </c>
      <c r="AS36" s="272"/>
      <c r="AT36" s="272"/>
      <c r="AU36" s="272"/>
      <c r="AV36" s="272"/>
      <c r="AW36" s="272"/>
      <c r="AX36" s="272"/>
      <c r="AY36" s="272"/>
      <c r="AZ36" s="272"/>
      <c r="BA36" s="272"/>
      <c r="BB36" s="272"/>
    </row>
    <row r="37" spans="1:54" ht="48" customHeight="1">
      <c r="A37" s="2340" t="s">
        <v>84</v>
      </c>
      <c r="B37" s="2362"/>
      <c r="C37" s="2363" t="s">
        <v>382</v>
      </c>
      <c r="D37" s="2363"/>
      <c r="E37" s="2363" t="s">
        <v>1037</v>
      </c>
      <c r="F37" s="2363"/>
      <c r="G37" s="2363" t="s">
        <v>3</v>
      </c>
      <c r="H37" s="2363"/>
      <c r="I37" s="2363" t="s">
        <v>383</v>
      </c>
      <c r="J37" s="2363"/>
      <c r="K37" s="2363" t="s">
        <v>985</v>
      </c>
      <c r="L37" s="2363"/>
      <c r="M37" s="734" t="s">
        <v>3</v>
      </c>
      <c r="N37" s="2363" t="s">
        <v>383</v>
      </c>
      <c r="O37" s="2363"/>
      <c r="P37" s="2363" t="s">
        <v>986</v>
      </c>
      <c r="Q37" s="2363"/>
      <c r="R37" s="657" t="s">
        <v>3</v>
      </c>
      <c r="S37" s="262"/>
      <c r="U37" s="288"/>
      <c r="V37" s="272"/>
      <c r="W37" s="272"/>
      <c r="X37" s="272"/>
      <c r="Y37" s="272"/>
      <c r="Z37" s="272"/>
      <c r="AA37" s="272"/>
      <c r="AB37" s="272"/>
      <c r="AC37" s="272"/>
      <c r="AD37" s="272"/>
      <c r="AE37" s="272"/>
      <c r="AF37" s="272"/>
      <c r="AG37" s="56" t="s">
        <v>90</v>
      </c>
      <c r="AL37" s="34" t="s">
        <v>463</v>
      </c>
      <c r="AS37" s="272"/>
      <c r="AT37" s="272"/>
      <c r="AU37" s="272"/>
      <c r="AV37" s="272"/>
      <c r="AW37" s="272"/>
      <c r="AX37" s="272"/>
      <c r="AY37" s="272"/>
      <c r="AZ37" s="272"/>
      <c r="BA37" s="272"/>
      <c r="BB37" s="272"/>
    </row>
    <row r="38" spans="1:54" ht="26.25" customHeight="1">
      <c r="A38" s="2364" t="s">
        <v>85</v>
      </c>
      <c r="B38" s="2352"/>
      <c r="C38" s="2365"/>
      <c r="D38" s="2365"/>
      <c r="E38" s="2365"/>
      <c r="F38" s="2365"/>
      <c r="G38" s="2366" t="str">
        <f>IF(C38="","", IF(OR(C38="Non", E38&lt;56), "Non conforme","Conforme"))</f>
        <v/>
      </c>
      <c r="H38" s="2366"/>
      <c r="I38" s="2346"/>
      <c r="J38" s="2346"/>
      <c r="K38" s="2346"/>
      <c r="L38" s="2346"/>
      <c r="M38" s="658" t="str">
        <f>IF(I38="","", IF(OR(I38="Non", K38="Non"), "Non conforme","Conforme"))</f>
        <v/>
      </c>
      <c r="N38" s="2346"/>
      <c r="O38" s="2346"/>
      <c r="P38" s="2346"/>
      <c r="Q38" s="2346"/>
      <c r="R38" s="654" t="str">
        <f>IF(N38="","", IF(OR(N38="Non", P38="Non"), "Non conforme","Conforme"))</f>
        <v/>
      </c>
      <c r="S38" s="257"/>
      <c r="T38" s="296"/>
      <c r="U38" s="294"/>
      <c r="V38" s="272"/>
      <c r="W38" s="272"/>
      <c r="X38" s="272"/>
      <c r="Y38" s="272"/>
      <c r="Z38" s="272"/>
      <c r="AA38" s="272"/>
      <c r="AB38" s="272"/>
      <c r="AC38" s="272"/>
      <c r="AD38" s="272"/>
      <c r="AE38" s="272"/>
      <c r="AF38" s="272"/>
      <c r="AG38" s="56" t="s">
        <v>391</v>
      </c>
      <c r="AL38" s="34" t="s">
        <v>390</v>
      </c>
      <c r="AN38" s="34" t="s">
        <v>70</v>
      </c>
      <c r="AQ38" s="34" t="s">
        <v>70</v>
      </c>
      <c r="AS38" s="272"/>
      <c r="AT38" s="272"/>
      <c r="AU38" s="272"/>
      <c r="AV38" s="272"/>
      <c r="AW38" s="272"/>
      <c r="AX38" s="272"/>
      <c r="AY38" s="272"/>
      <c r="AZ38" s="272"/>
      <c r="BA38" s="272"/>
      <c r="BB38" s="272"/>
    </row>
    <row r="39" spans="1:54" ht="30" customHeight="1">
      <c r="A39" s="2367" t="s">
        <v>86</v>
      </c>
      <c r="B39" s="2347"/>
      <c r="C39" s="2365"/>
      <c r="D39" s="2365"/>
      <c r="E39" s="2365"/>
      <c r="F39" s="2365"/>
      <c r="G39" s="2366" t="str">
        <f>IF(C39="","", IF(OR(C39="Non", E39&lt;56), "Non conforme","Conforme"))</f>
        <v/>
      </c>
      <c r="H39" s="2366"/>
      <c r="I39" s="2346"/>
      <c r="J39" s="2346"/>
      <c r="K39" s="2346"/>
      <c r="L39" s="2346"/>
      <c r="M39" s="658" t="str">
        <f>IF(I39="","", IF(OR(I39="Non", K39="Non"), "Non conforme","Conforme"))</f>
        <v/>
      </c>
      <c r="N39" s="2346"/>
      <c r="O39" s="2346"/>
      <c r="P39" s="2346"/>
      <c r="Q39" s="2346"/>
      <c r="R39" s="654" t="str">
        <f>IF(N39="","", IF(OR(N39="Non", P39="Non"), "Non conforme","Conforme"))</f>
        <v/>
      </c>
      <c r="S39" s="257"/>
      <c r="T39" s="296"/>
      <c r="U39" s="294"/>
      <c r="V39" s="272"/>
      <c r="W39" s="272"/>
      <c r="X39" s="272"/>
      <c r="Y39" s="272"/>
      <c r="Z39" s="272"/>
      <c r="AA39" s="272"/>
      <c r="AB39" s="272"/>
      <c r="AC39" s="272"/>
      <c r="AD39" s="272"/>
      <c r="AE39" s="272"/>
      <c r="AF39" s="272"/>
      <c r="AG39" s="34" t="s">
        <v>392</v>
      </c>
      <c r="AN39" s="34" t="s">
        <v>399</v>
      </c>
      <c r="AQ39" s="34" t="s">
        <v>400</v>
      </c>
      <c r="AS39" s="272"/>
      <c r="AT39" s="272"/>
      <c r="AU39" s="272"/>
      <c r="AV39" s="272"/>
      <c r="AW39" s="272"/>
      <c r="AX39" s="272"/>
      <c r="AY39" s="272"/>
      <c r="AZ39" s="272"/>
      <c r="BA39" s="272"/>
      <c r="BB39" s="272"/>
    </row>
    <row r="40" spans="1:54" ht="27.75" customHeight="1">
      <c r="A40" s="1769" t="s">
        <v>607</v>
      </c>
      <c r="B40" s="1770"/>
      <c r="C40" s="2368"/>
      <c r="D40" s="2368"/>
      <c r="E40" s="2368"/>
      <c r="F40" s="2368"/>
      <c r="G40" s="2368"/>
      <c r="H40" s="2368"/>
      <c r="I40" s="2368"/>
      <c r="J40" s="2368"/>
      <c r="K40" s="2368"/>
      <c r="L40" s="2368"/>
      <c r="M40" s="2368"/>
      <c r="N40" s="2350"/>
      <c r="O40" s="2351"/>
      <c r="P40" s="2351"/>
      <c r="Q40" s="2351"/>
      <c r="R40" s="2351"/>
      <c r="S40" s="290"/>
      <c r="T40" s="290"/>
      <c r="U40" s="290"/>
      <c r="V40" s="272"/>
      <c r="W40" s="272"/>
      <c r="X40" s="272"/>
      <c r="Y40" s="272"/>
      <c r="Z40" s="272"/>
      <c r="AA40" s="272"/>
      <c r="AB40" s="272"/>
      <c r="AC40" s="272"/>
      <c r="AD40" s="272"/>
      <c r="AE40" s="272"/>
      <c r="AF40" s="272"/>
      <c r="AG40" s="34" t="s">
        <v>390</v>
      </c>
      <c r="AN40" s="34" t="s">
        <v>390</v>
      </c>
      <c r="AQ40" s="34" t="s">
        <v>401</v>
      </c>
      <c r="AS40" s="272"/>
      <c r="AT40" s="272"/>
      <c r="AU40" s="272"/>
      <c r="AV40" s="272"/>
      <c r="AW40" s="272"/>
      <c r="AX40" s="272"/>
      <c r="AY40" s="272"/>
      <c r="AZ40" s="272"/>
      <c r="BA40" s="272"/>
      <c r="BB40" s="272"/>
    </row>
    <row r="41" spans="1:54" ht="26.25" customHeight="1">
      <c r="A41" s="1769" t="s">
        <v>738</v>
      </c>
      <c r="B41" s="1770"/>
      <c r="C41" s="2369"/>
      <c r="D41" s="2369"/>
      <c r="E41" s="2369"/>
      <c r="F41" s="2369"/>
      <c r="G41" s="2369"/>
      <c r="H41" s="2369"/>
      <c r="I41" s="2369"/>
      <c r="J41" s="2369"/>
      <c r="K41" s="2369"/>
      <c r="L41" s="2369"/>
      <c r="M41" s="2369"/>
      <c r="N41" s="1748"/>
      <c r="O41" s="1749"/>
      <c r="P41" s="1749"/>
      <c r="Q41" s="1749"/>
      <c r="R41" s="1749"/>
      <c r="S41" s="290"/>
      <c r="T41" s="290"/>
      <c r="U41" s="290"/>
      <c r="V41" s="272"/>
      <c r="W41" s="272"/>
      <c r="X41" s="272"/>
      <c r="Y41" s="272"/>
      <c r="Z41" s="272"/>
      <c r="AA41" s="272"/>
      <c r="AB41" s="272"/>
      <c r="AC41" s="272"/>
      <c r="AD41" s="272"/>
      <c r="AE41" s="272"/>
      <c r="AF41" s="272"/>
      <c r="AQ41" s="34" t="s">
        <v>390</v>
      </c>
      <c r="AS41" s="272"/>
      <c r="AT41" s="272"/>
      <c r="AU41" s="272"/>
      <c r="AV41" s="272"/>
      <c r="AW41" s="272"/>
      <c r="AX41" s="272"/>
      <c r="AY41" s="272"/>
      <c r="AZ41" s="272"/>
      <c r="BA41" s="272"/>
      <c r="BB41" s="272"/>
    </row>
    <row r="42" spans="1:54" ht="37.5" customHeight="1">
      <c r="A42" s="224"/>
      <c r="B42" s="224"/>
      <c r="C42" s="219"/>
      <c r="D42" s="219"/>
      <c r="E42" s="219"/>
      <c r="F42" s="219"/>
      <c r="G42" s="219"/>
      <c r="H42" s="219"/>
      <c r="I42" s="219"/>
      <c r="J42" s="219"/>
      <c r="K42" s="724"/>
      <c r="L42" s="724"/>
      <c r="M42" s="724"/>
      <c r="N42" s="724"/>
      <c r="O42" s="724"/>
      <c r="P42" s="724"/>
      <c r="Q42" s="219"/>
      <c r="R42" s="724"/>
      <c r="S42" s="724"/>
      <c r="T42" s="724"/>
      <c r="U42" s="8"/>
      <c r="V42" s="272"/>
      <c r="W42" s="272"/>
      <c r="X42" s="272"/>
      <c r="Y42" s="272"/>
      <c r="Z42" s="272"/>
      <c r="AA42" s="272"/>
      <c r="AB42" s="272"/>
      <c r="AC42" s="272"/>
      <c r="AD42" s="272"/>
      <c r="AE42" s="272"/>
      <c r="AF42" s="272"/>
      <c r="AN42" s="34" t="s">
        <v>70</v>
      </c>
      <c r="AS42" s="272"/>
      <c r="AT42" s="272"/>
      <c r="AU42" s="272"/>
      <c r="AV42" s="272"/>
      <c r="AW42" s="272"/>
      <c r="AX42" s="272"/>
      <c r="AY42" s="272"/>
      <c r="AZ42" s="272"/>
      <c r="BA42" s="272"/>
      <c r="BB42" s="272"/>
    </row>
    <row r="43" spans="1:54" ht="37.5" customHeight="1">
      <c r="A43" s="2157" t="s">
        <v>987</v>
      </c>
      <c r="B43" s="2157"/>
      <c r="C43" s="2157"/>
      <c r="D43" s="2157"/>
      <c r="E43" s="2157"/>
      <c r="F43" s="2157"/>
      <c r="G43" s="2157"/>
      <c r="H43" s="2157"/>
      <c r="I43" s="2157"/>
      <c r="J43" s="2157"/>
      <c r="K43" s="2157"/>
      <c r="L43" s="2157"/>
      <c r="M43" s="2157"/>
      <c r="N43" s="2157"/>
      <c r="O43" s="2157"/>
      <c r="P43" s="2157"/>
      <c r="Q43" s="2157"/>
      <c r="R43" s="2157"/>
      <c r="S43" s="2370"/>
      <c r="T43" s="2370"/>
      <c r="U43" s="301"/>
      <c r="V43" s="272"/>
      <c r="W43" s="272"/>
      <c r="X43" s="272"/>
      <c r="Y43" s="272"/>
      <c r="Z43" s="272"/>
      <c r="AA43" s="272"/>
      <c r="AB43" s="272"/>
      <c r="AC43" s="272"/>
      <c r="AD43" s="272"/>
      <c r="AE43" s="272"/>
      <c r="AF43" s="272"/>
      <c r="AN43" s="34" t="s">
        <v>402</v>
      </c>
      <c r="AQ43" s="34"/>
      <c r="AS43" s="272"/>
      <c r="AT43" s="272"/>
      <c r="AU43" s="272"/>
      <c r="AV43" s="272"/>
      <c r="AW43" s="272"/>
      <c r="AX43" s="272"/>
      <c r="AY43" s="272"/>
      <c r="AZ43" s="272"/>
      <c r="BA43" s="272"/>
      <c r="BB43" s="272"/>
    </row>
    <row r="44" spans="1:54" s="8" customFormat="1" ht="6" hidden="1" customHeight="1">
      <c r="A44" s="643"/>
      <c r="B44" s="295"/>
      <c r="C44" s="295"/>
      <c r="D44" s="295"/>
      <c r="E44" s="295"/>
      <c r="F44" s="295"/>
      <c r="G44" s="295"/>
      <c r="H44" s="295"/>
      <c r="I44" s="295"/>
      <c r="J44" s="295"/>
      <c r="K44" s="295"/>
      <c r="L44" s="295"/>
      <c r="M44" s="295"/>
      <c r="N44" s="295"/>
      <c r="O44" s="295"/>
      <c r="P44" s="295"/>
      <c r="Q44" s="295"/>
      <c r="R44" s="295"/>
      <c r="S44" s="295"/>
      <c r="T44" s="295"/>
      <c r="U44" s="295"/>
      <c r="V44" s="272"/>
      <c r="W44" s="272"/>
      <c r="X44" s="272"/>
      <c r="Y44" s="272"/>
      <c r="Z44" s="272"/>
      <c r="AA44" s="272"/>
      <c r="AB44" s="272"/>
      <c r="AC44" s="272"/>
      <c r="AD44" s="272"/>
      <c r="AE44" s="272"/>
      <c r="AF44" s="272"/>
      <c r="AG44" s="6"/>
      <c r="AH44" s="6"/>
      <c r="AI44" s="6"/>
      <c r="AJ44" s="6"/>
      <c r="AK44" s="6"/>
      <c r="AL44" s="6"/>
      <c r="AM44" s="6"/>
      <c r="AN44" s="34" t="s">
        <v>390</v>
      </c>
      <c r="AO44" s="6"/>
      <c r="AP44" s="6"/>
      <c r="AQ44" s="6"/>
      <c r="AR44" s="6"/>
      <c r="AS44" s="272"/>
      <c r="AT44" s="272"/>
      <c r="AU44" s="272"/>
      <c r="AV44" s="272"/>
      <c r="AW44" s="272"/>
      <c r="AX44" s="272"/>
      <c r="AY44" s="272"/>
      <c r="AZ44" s="272"/>
      <c r="BA44" s="272"/>
      <c r="BB44" s="272"/>
    </row>
    <row r="45" spans="1:54" ht="33" customHeight="1">
      <c r="A45" s="2371"/>
      <c r="B45" s="2371"/>
      <c r="C45" s="2156" t="s">
        <v>96</v>
      </c>
      <c r="D45" s="2156"/>
      <c r="E45" s="2156"/>
      <c r="F45" s="2156"/>
      <c r="G45" s="2156"/>
      <c r="H45" s="2156"/>
      <c r="I45" s="2156"/>
      <c r="J45" s="2156"/>
      <c r="K45" s="2156"/>
      <c r="L45" s="2156"/>
      <c r="M45" s="2156"/>
      <c r="N45" s="2156"/>
      <c r="O45" s="2156"/>
      <c r="P45" s="2156"/>
      <c r="Q45" s="2156"/>
      <c r="R45" s="2156"/>
      <c r="S45" s="288"/>
      <c r="T45" s="288"/>
      <c r="U45" s="725"/>
      <c r="V45" s="272"/>
      <c r="W45" s="272"/>
      <c r="X45" s="272"/>
      <c r="Y45" s="272"/>
      <c r="Z45" s="272"/>
      <c r="AA45" s="272"/>
      <c r="AB45" s="272"/>
      <c r="AC45" s="272"/>
      <c r="AD45" s="272"/>
      <c r="AE45" s="272"/>
      <c r="AF45" s="272"/>
      <c r="AQ45" s="34" t="s">
        <v>70</v>
      </c>
      <c r="AS45" s="272"/>
      <c r="AT45" s="272"/>
      <c r="AU45" s="272"/>
      <c r="AV45" s="272"/>
      <c r="AW45" s="272"/>
      <c r="AX45" s="272"/>
      <c r="AY45" s="272"/>
      <c r="AZ45" s="272"/>
      <c r="BA45" s="272"/>
      <c r="BB45" s="272"/>
    </row>
    <row r="46" spans="1:54" ht="26.25" customHeight="1">
      <c r="A46" s="2371"/>
      <c r="B46" s="2372"/>
      <c r="C46" s="2373" t="s">
        <v>97</v>
      </c>
      <c r="D46" s="2373"/>
      <c r="E46" s="2118"/>
      <c r="F46" s="2118"/>
      <c r="G46" s="2118"/>
      <c r="H46" s="2118"/>
      <c r="I46" s="2118"/>
      <c r="J46" s="2118"/>
      <c r="K46" s="2118"/>
      <c r="L46" s="2118"/>
      <c r="M46" s="2374" t="s">
        <v>3</v>
      </c>
      <c r="N46" s="2310"/>
      <c r="O46" s="2310"/>
      <c r="P46" s="2310"/>
      <c r="Q46" s="2310"/>
      <c r="R46" s="2375"/>
      <c r="S46" s="297"/>
      <c r="T46" s="297"/>
      <c r="U46" s="725"/>
      <c r="V46" s="272"/>
      <c r="W46" s="272"/>
      <c r="X46" s="272"/>
      <c r="Y46" s="272"/>
      <c r="Z46" s="272"/>
      <c r="AA46" s="272"/>
      <c r="AB46" s="272"/>
      <c r="AC46" s="272"/>
      <c r="AD46" s="272"/>
      <c r="AE46" s="272"/>
      <c r="AF46" s="272"/>
      <c r="AG46" s="272"/>
      <c r="AH46" s="272"/>
      <c r="AI46" s="272"/>
      <c r="AJ46" s="272"/>
      <c r="AK46" s="272"/>
      <c r="AL46" s="272"/>
      <c r="AM46" s="272"/>
      <c r="AN46" s="272"/>
      <c r="AO46" s="272"/>
      <c r="AP46" s="272"/>
      <c r="AQ46" s="272" t="s">
        <v>403</v>
      </c>
      <c r="AR46" s="272"/>
      <c r="AS46" s="272"/>
      <c r="AT46" s="272"/>
      <c r="AU46" s="272"/>
      <c r="AV46" s="272"/>
      <c r="AW46" s="272"/>
      <c r="AX46" s="272"/>
      <c r="AY46" s="272"/>
      <c r="AZ46" s="272"/>
      <c r="BA46" s="272"/>
      <c r="BB46" s="272"/>
    </row>
    <row r="47" spans="1:54" s="8" customFormat="1" ht="61.5" customHeight="1">
      <c r="A47" s="2156" t="s">
        <v>98</v>
      </c>
      <c r="B47" s="2344"/>
      <c r="C47" s="2013" t="s">
        <v>295</v>
      </c>
      <c r="D47" s="2013"/>
      <c r="E47" s="2071"/>
      <c r="F47" s="2071"/>
      <c r="G47" s="2071"/>
      <c r="H47" s="2071"/>
      <c r="I47" s="2071"/>
      <c r="J47" s="2071"/>
      <c r="K47" s="2071"/>
      <c r="L47" s="2071"/>
      <c r="M47" s="2013" t="s">
        <v>1044</v>
      </c>
      <c r="N47" s="2013"/>
      <c r="O47" s="2013" t="s">
        <v>1045</v>
      </c>
      <c r="P47" s="2013"/>
      <c r="Q47" s="2376" t="s">
        <v>479</v>
      </c>
      <c r="R47" s="2013"/>
      <c r="S47" s="2377" t="s">
        <v>478</v>
      </c>
      <c r="T47" s="2377"/>
      <c r="U47" s="725"/>
      <c r="V47" s="272"/>
      <c r="W47" s="272"/>
      <c r="X47" s="272"/>
      <c r="Y47" s="272"/>
      <c r="Z47" s="272"/>
      <c r="AA47" s="272"/>
      <c r="AB47" s="272"/>
      <c r="AC47" s="272"/>
      <c r="AD47" s="272"/>
      <c r="AE47" s="272"/>
      <c r="AF47" s="272"/>
      <c r="AG47" s="272"/>
      <c r="AH47" s="272"/>
      <c r="AI47" s="272"/>
      <c r="AJ47" s="272"/>
      <c r="AK47" s="272"/>
      <c r="AL47" s="272"/>
      <c r="AM47" s="272"/>
      <c r="AN47" s="272"/>
      <c r="AO47" s="272"/>
      <c r="AP47" s="272"/>
      <c r="AQ47" s="272" t="s">
        <v>404</v>
      </c>
      <c r="AR47" s="272"/>
      <c r="AS47" s="272"/>
      <c r="AT47" s="272"/>
      <c r="AU47" s="272"/>
      <c r="AV47" s="272"/>
      <c r="AW47" s="272"/>
      <c r="AX47" s="272"/>
      <c r="AY47" s="272"/>
      <c r="AZ47" s="272"/>
      <c r="BA47" s="272"/>
      <c r="BB47" s="272"/>
    </row>
    <row r="48" spans="1:54" ht="56.25" customHeight="1">
      <c r="A48" s="2156"/>
      <c r="B48" s="2344"/>
      <c r="C48" s="2312" t="s">
        <v>910</v>
      </c>
      <c r="D48" s="2312"/>
      <c r="E48" s="2312" t="s">
        <v>911</v>
      </c>
      <c r="F48" s="2312"/>
      <c r="G48" s="2312" t="s">
        <v>912</v>
      </c>
      <c r="H48" s="2312"/>
      <c r="I48" s="2312" t="s">
        <v>913</v>
      </c>
      <c r="J48" s="2312"/>
      <c r="K48" s="2312" t="s">
        <v>914</v>
      </c>
      <c r="L48" s="2312"/>
      <c r="M48" s="731" t="s">
        <v>411</v>
      </c>
      <c r="N48" s="731" t="s">
        <v>3</v>
      </c>
      <c r="O48" s="731" t="s">
        <v>465</v>
      </c>
      <c r="P48" s="731" t="s">
        <v>3</v>
      </c>
      <c r="Q48" s="731" t="s">
        <v>480</v>
      </c>
      <c r="R48" s="732" t="s">
        <v>3</v>
      </c>
      <c r="S48" s="298"/>
      <c r="T48" s="298"/>
      <c r="U48" s="725"/>
      <c r="V48" s="272"/>
      <c r="W48" s="272"/>
      <c r="X48" s="272"/>
      <c r="Y48" s="272"/>
      <c r="Z48" s="272"/>
      <c r="AA48" s="272"/>
      <c r="AB48" s="272"/>
      <c r="AC48" s="272"/>
      <c r="AD48" s="272"/>
      <c r="AE48" s="272"/>
      <c r="AF48" s="272"/>
      <c r="AG48" s="272"/>
      <c r="AH48" s="272"/>
      <c r="AI48" s="272"/>
      <c r="AJ48" s="272"/>
      <c r="AK48" s="272"/>
      <c r="AL48" s="272"/>
      <c r="AM48" s="272"/>
      <c r="AN48" s="272"/>
      <c r="AO48" s="272"/>
      <c r="AP48" s="272"/>
      <c r="AQ48" s="272" t="s">
        <v>390</v>
      </c>
      <c r="AR48" s="272"/>
      <c r="AS48" s="272"/>
      <c r="AT48" s="272"/>
      <c r="AU48" s="272"/>
      <c r="AV48" s="272"/>
      <c r="AW48" s="272"/>
      <c r="AX48" s="272"/>
      <c r="AY48" s="272"/>
      <c r="AZ48" s="272"/>
      <c r="BA48" s="272"/>
      <c r="BB48" s="272"/>
    </row>
    <row r="49" spans="1:54" ht="42" customHeight="1">
      <c r="A49" s="2339" t="s">
        <v>85</v>
      </c>
      <c r="B49" s="2340"/>
      <c r="C49" s="2378"/>
      <c r="D49" s="2378"/>
      <c r="E49" s="2378"/>
      <c r="F49" s="2378"/>
      <c r="G49" s="2378"/>
      <c r="H49" s="2378"/>
      <c r="I49" s="2378"/>
      <c r="J49" s="2378"/>
      <c r="K49" s="2378"/>
      <c r="L49" s="2378"/>
      <c r="M49" s="663" t="str">
        <f>IF(C49="","",MAX(ABS(MAX(C49:L49)-AVERAGE(C49:L49))/AVERAGE(C49:L49), ABS(MIN(C49:L49)-AVERAGE(C49:L49))/AVERAGE(C49:L49)))</f>
        <v/>
      </c>
      <c r="N49" s="659" t="str">
        <f>IF(M49="","",IF(M49&lt;=15%,"Conforme","Non conforme"))</f>
        <v/>
      </c>
      <c r="O49" s="660" t="str">
        <f>IF(C49="","",MAX(ABS(MAX(C49:L49)-G49)/G49, ABS(MIN(C49:L49)-G49)/G49))</f>
        <v/>
      </c>
      <c r="P49" s="661" t="str">
        <f>IF(O49="","",IF(O49&lt;=15%,"Conforme","Non conforme"))</f>
        <v/>
      </c>
      <c r="Q49" s="660" t="str">
        <f>IF(C49="","",(2*(MAX(C49:L49)-MIN(C49:L49))/(MAX(C49:L49)+MIN(C49:L49))))</f>
        <v/>
      </c>
      <c r="R49" s="662" t="str">
        <f>IF(Q49="","",IF(Q49&lt;=30%,"Conforme","Non conforme"))</f>
        <v/>
      </c>
      <c r="S49" s="259"/>
      <c r="T49" s="299"/>
      <c r="U49" s="725"/>
      <c r="V49" s="272"/>
      <c r="W49" s="272"/>
      <c r="X49" s="272"/>
      <c r="Y49" s="272"/>
      <c r="Z49" s="272"/>
      <c r="AA49" s="272"/>
      <c r="AB49" s="272"/>
      <c r="AC49" s="272"/>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row>
    <row r="50" spans="1:54" ht="48.75" customHeight="1">
      <c r="A50" s="2339" t="s">
        <v>86</v>
      </c>
      <c r="B50" s="2340"/>
      <c r="C50" s="2378"/>
      <c r="D50" s="2378"/>
      <c r="E50" s="2378"/>
      <c r="F50" s="2378"/>
      <c r="G50" s="2378"/>
      <c r="H50" s="2378"/>
      <c r="I50" s="2378"/>
      <c r="J50" s="2378"/>
      <c r="K50" s="2378"/>
      <c r="L50" s="2378"/>
      <c r="M50" s="663" t="str">
        <f>IF(C50="","",MAX(ABS(MAX(C50:L50)-AVERAGE(C50:L50))/AVERAGE(C50:L50), ABS(MIN(C50:L50)-AVERAGE(C50:L50))/AVERAGE(C50:L50)))</f>
        <v/>
      </c>
      <c r="N50" s="659" t="str">
        <f>IF(M50="","",IF(M50&lt;=15%,"Conforme","Non conforme"))</f>
        <v/>
      </c>
      <c r="O50" s="660" t="str">
        <f>IF(C50="","",MAX(ABS(MAX(C50:L50)-G50)/G50, ABS(MIN(C50:L50)-G50)/G50))</f>
        <v/>
      </c>
      <c r="P50" s="661" t="str">
        <f>IF(O50="","",IF(O50&lt;=15%,"Conforme","Non conforme"))</f>
        <v/>
      </c>
      <c r="Q50" s="660" t="str">
        <f>IF(C50="","",(2*(MAX(C50:L50)-MIN(C50:L50))/(MAX(C50:L50)+MIN(C50:L50))))</f>
        <v/>
      </c>
      <c r="R50" s="662" t="str">
        <f>IF(Q50="","",IF(Q50&lt;=30%,"Conforme","Non conforme"))</f>
        <v/>
      </c>
      <c r="S50" s="259"/>
      <c r="T50" s="299"/>
      <c r="U50" s="725"/>
      <c r="V50" s="272"/>
      <c r="W50" s="272"/>
      <c r="X50" s="272"/>
      <c r="Y50" s="272"/>
      <c r="Z50" s="272"/>
      <c r="AA50" s="272"/>
      <c r="AB50" s="272"/>
      <c r="AC50" s="272"/>
      <c r="AD50" s="272"/>
      <c r="AE50" s="272"/>
      <c r="AF50" s="272"/>
      <c r="AG50" s="272"/>
      <c r="AH50" s="272"/>
      <c r="AI50" s="272"/>
      <c r="AJ50" s="272"/>
      <c r="AK50" s="272"/>
      <c r="AL50" s="272"/>
      <c r="AM50" s="272"/>
      <c r="AN50" s="272"/>
      <c r="AO50" s="272"/>
      <c r="AP50" s="272"/>
      <c r="AQ50" s="272"/>
      <c r="AR50" s="272"/>
      <c r="AS50" s="272"/>
      <c r="AT50" s="272"/>
      <c r="AU50" s="272"/>
      <c r="AV50" s="272"/>
      <c r="AW50" s="272"/>
      <c r="AX50" s="272"/>
      <c r="AY50" s="272"/>
      <c r="AZ50" s="272"/>
      <c r="BA50" s="272"/>
      <c r="BB50" s="272"/>
    </row>
    <row r="51" spans="1:54" ht="35.25" customHeight="1">
      <c r="A51" s="2339" t="s">
        <v>607</v>
      </c>
      <c r="B51" s="2340"/>
      <c r="C51" s="2379"/>
      <c r="D51" s="2379"/>
      <c r="E51" s="2379"/>
      <c r="F51" s="2379"/>
      <c r="G51" s="2379"/>
      <c r="H51" s="2379"/>
      <c r="I51" s="2379"/>
      <c r="J51" s="2379"/>
      <c r="K51" s="2379"/>
      <c r="L51" s="2379"/>
      <c r="M51" s="2379"/>
      <c r="N51" s="2379"/>
      <c r="O51" s="2379"/>
      <c r="P51" s="2379"/>
      <c r="Q51" s="2379"/>
      <c r="R51" s="2187"/>
      <c r="S51" s="300"/>
      <c r="T51" s="300"/>
      <c r="U51" s="300"/>
      <c r="V51" s="272"/>
      <c r="W51" s="272"/>
      <c r="X51" s="272"/>
      <c r="Y51" s="272"/>
      <c r="Z51" s="272"/>
      <c r="AA51" s="272"/>
      <c r="AB51" s="272"/>
      <c r="AC51" s="272"/>
      <c r="AD51" s="272"/>
      <c r="AE51" s="272"/>
      <c r="AF51" s="272"/>
      <c r="AG51" s="272"/>
      <c r="AH51" s="272"/>
      <c r="AI51" s="272"/>
      <c r="AJ51" s="272"/>
      <c r="AK51" s="272"/>
      <c r="AL51" s="272"/>
      <c r="AM51" s="272"/>
      <c r="AN51" s="272"/>
      <c r="AO51" s="272"/>
      <c r="AP51" s="272"/>
      <c r="AQ51" s="272"/>
      <c r="AR51" s="272"/>
      <c r="AS51" s="272"/>
      <c r="AT51" s="272"/>
      <c r="AU51" s="272"/>
      <c r="AV51" s="272"/>
      <c r="AW51" s="272"/>
      <c r="AX51" s="272"/>
      <c r="AY51" s="272"/>
      <c r="AZ51" s="272"/>
      <c r="BA51" s="272"/>
      <c r="BB51" s="272"/>
    </row>
    <row r="52" spans="1:54" ht="30.75" customHeight="1">
      <c r="A52" s="2339" t="s">
        <v>738</v>
      </c>
      <c r="B52" s="2340"/>
      <c r="C52" s="2126"/>
      <c r="D52" s="2127"/>
      <c r="E52" s="2127"/>
      <c r="F52" s="2127"/>
      <c r="G52" s="2127"/>
      <c r="H52" s="2127"/>
      <c r="I52" s="2127"/>
      <c r="J52" s="2127"/>
      <c r="K52" s="2127"/>
      <c r="L52" s="2127"/>
      <c r="M52" s="2127"/>
      <c r="N52" s="2127"/>
      <c r="O52" s="2127"/>
      <c r="P52" s="2127"/>
      <c r="Q52" s="2127"/>
      <c r="R52" s="2127"/>
      <c r="S52" s="300"/>
      <c r="T52" s="300"/>
      <c r="U52" s="300"/>
      <c r="V52" s="272"/>
      <c r="W52" s="272"/>
      <c r="X52" s="272"/>
      <c r="Y52" s="272"/>
      <c r="Z52" s="272"/>
      <c r="AA52" s="272"/>
      <c r="AB52" s="272"/>
      <c r="AC52" s="272"/>
      <c r="AD52" s="272"/>
      <c r="AE52" s="272"/>
      <c r="AF52" s="272"/>
      <c r="AG52" s="272"/>
      <c r="AH52" s="272"/>
      <c r="AI52" s="272"/>
      <c r="AJ52" s="272"/>
      <c r="AK52" s="272"/>
      <c r="AL52" s="272"/>
      <c r="AM52" s="272"/>
      <c r="AN52" s="272"/>
      <c r="AO52" s="272"/>
      <c r="AP52" s="272"/>
      <c r="AQ52" s="272"/>
      <c r="AR52" s="272"/>
      <c r="AS52" s="272"/>
      <c r="AT52" s="272"/>
      <c r="AU52" s="272"/>
      <c r="AV52" s="272"/>
      <c r="AW52" s="272"/>
      <c r="AX52" s="272"/>
      <c r="AY52" s="272"/>
      <c r="AZ52" s="272"/>
      <c r="BA52" s="272"/>
      <c r="BB52" s="272"/>
    </row>
    <row r="53" spans="1:54" ht="32.25" customHeight="1">
      <c r="A53" s="261"/>
      <c r="B53" s="262"/>
      <c r="C53" s="260"/>
      <c r="D53" s="260"/>
      <c r="E53" s="260"/>
      <c r="F53" s="260"/>
      <c r="G53" s="260"/>
      <c r="H53" s="260"/>
      <c r="I53" s="260"/>
      <c r="J53" s="260"/>
      <c r="K53" s="260"/>
      <c r="L53" s="260"/>
      <c r="M53" s="258"/>
      <c r="N53" s="258"/>
      <c r="O53" s="258"/>
      <c r="P53" s="257"/>
      <c r="Q53" s="259"/>
      <c r="R53" s="257"/>
      <c r="S53" s="257"/>
      <c r="T53" s="259"/>
      <c r="U53" s="257"/>
      <c r="V53" s="272"/>
      <c r="W53" s="272"/>
      <c r="X53" s="272"/>
      <c r="Y53" s="27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row>
    <row r="54" spans="1:54" ht="37.5" customHeight="1">
      <c r="A54" s="2371"/>
      <c r="B54" s="2372"/>
      <c r="C54" s="2156" t="s">
        <v>412</v>
      </c>
      <c r="D54" s="2156"/>
      <c r="E54" s="2156"/>
      <c r="F54" s="2156"/>
      <c r="G54" s="2156"/>
      <c r="H54" s="2156"/>
      <c r="I54" s="2156"/>
      <c r="J54" s="2156"/>
      <c r="K54" s="2156"/>
      <c r="L54" s="2156"/>
      <c r="M54" s="2156"/>
      <c r="N54" s="2156"/>
      <c r="O54" s="2156"/>
      <c r="P54" s="2156"/>
      <c r="Q54" s="2156"/>
      <c r="R54" s="2156"/>
      <c r="S54" s="725"/>
      <c r="T54" s="725"/>
      <c r="U54" s="725"/>
      <c r="V54" s="272"/>
      <c r="W54" s="272"/>
      <c r="X54" s="272"/>
      <c r="Y54" s="272"/>
      <c r="Z54" s="272"/>
      <c r="AA54" s="272"/>
      <c r="AB54" s="272"/>
      <c r="AC54" s="272"/>
      <c r="AD54" s="272"/>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272"/>
    </row>
    <row r="55" spans="1:54" ht="37.5" customHeight="1">
      <c r="A55" s="2371"/>
      <c r="B55" s="2372"/>
      <c r="C55" s="2373" t="s">
        <v>97</v>
      </c>
      <c r="D55" s="2373"/>
      <c r="E55" s="2118"/>
      <c r="F55" s="2118"/>
      <c r="G55" s="2118"/>
      <c r="H55" s="2118"/>
      <c r="I55" s="2118"/>
      <c r="J55" s="2118"/>
      <c r="K55" s="2118"/>
      <c r="L55" s="2118"/>
      <c r="M55" s="2373" t="s">
        <v>3</v>
      </c>
      <c r="N55" s="2373"/>
      <c r="O55" s="2373"/>
      <c r="P55" s="2373"/>
      <c r="Q55" s="2373"/>
      <c r="R55" s="2373"/>
      <c r="S55" s="297"/>
      <c r="T55" s="297"/>
      <c r="U55" s="297"/>
      <c r="V55" s="272"/>
      <c r="W55" s="272"/>
      <c r="X55" s="272"/>
      <c r="Y55" s="272"/>
      <c r="Z55" s="272"/>
      <c r="AA55" s="272"/>
      <c r="AB55" s="272"/>
      <c r="AC55" s="272"/>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row>
    <row r="56" spans="1:54" s="8" customFormat="1" ht="51" customHeight="1">
      <c r="A56" s="2156" t="s">
        <v>98</v>
      </c>
      <c r="B56" s="2344"/>
      <c r="C56" s="2013" t="s">
        <v>295</v>
      </c>
      <c r="D56" s="2013"/>
      <c r="E56" s="2071"/>
      <c r="F56" s="2071"/>
      <c r="G56" s="2071"/>
      <c r="H56" s="2071"/>
      <c r="I56" s="2071"/>
      <c r="J56" s="2071"/>
      <c r="K56" s="2071"/>
      <c r="L56" s="2071"/>
      <c r="M56" s="2013" t="s">
        <v>909</v>
      </c>
      <c r="N56" s="2013"/>
      <c r="O56" s="2013" t="s">
        <v>988</v>
      </c>
      <c r="P56" s="2013"/>
      <c r="Q56" s="2013" t="s">
        <v>479</v>
      </c>
      <c r="R56" s="2013"/>
      <c r="S56" s="644" t="s">
        <v>478</v>
      </c>
      <c r="T56" s="302"/>
      <c r="U56" s="302"/>
      <c r="V56" s="272"/>
      <c r="W56" s="272"/>
      <c r="X56" s="272"/>
      <c r="Y56" s="272"/>
      <c r="Z56" s="272"/>
      <c r="AA56" s="272"/>
      <c r="AB56" s="272"/>
      <c r="AC56" s="272"/>
      <c r="AD56" s="272"/>
      <c r="AE56" s="272"/>
      <c r="AF56" s="272"/>
      <c r="AG56" s="272"/>
      <c r="AH56" s="272"/>
      <c r="AI56" s="272"/>
      <c r="AJ56" s="272"/>
      <c r="AK56" s="272"/>
      <c r="AL56" s="272"/>
      <c r="AM56" s="272"/>
      <c r="AN56" s="272"/>
      <c r="AO56" s="272"/>
      <c r="AP56" s="272"/>
      <c r="AQ56" s="272"/>
      <c r="AR56" s="272"/>
      <c r="AS56" s="272"/>
      <c r="AT56" s="272"/>
      <c r="AU56" s="272"/>
      <c r="AV56" s="272"/>
      <c r="AW56" s="272"/>
      <c r="AX56" s="272"/>
      <c r="AY56" s="272"/>
      <c r="AZ56" s="272"/>
      <c r="BA56" s="272"/>
      <c r="BB56" s="272"/>
    </row>
    <row r="57" spans="1:54" ht="39" customHeight="1">
      <c r="A57" s="2156"/>
      <c r="B57" s="2344"/>
      <c r="C57" s="2312" t="s">
        <v>910</v>
      </c>
      <c r="D57" s="2312"/>
      <c r="E57" s="2312" t="s">
        <v>911</v>
      </c>
      <c r="F57" s="2312"/>
      <c r="G57" s="2312" t="s">
        <v>912</v>
      </c>
      <c r="H57" s="2312"/>
      <c r="I57" s="2312" t="s">
        <v>913</v>
      </c>
      <c r="J57" s="2312"/>
      <c r="K57" s="2312" t="s">
        <v>914</v>
      </c>
      <c r="L57" s="2312"/>
      <c r="M57" s="731" t="s">
        <v>411</v>
      </c>
      <c r="N57" s="731" t="s">
        <v>3</v>
      </c>
      <c r="O57" s="731" t="s">
        <v>465</v>
      </c>
      <c r="P57" s="731" t="s">
        <v>3</v>
      </c>
      <c r="Q57" s="731" t="s">
        <v>480</v>
      </c>
      <c r="R57" s="732" t="s">
        <v>3</v>
      </c>
      <c r="S57" s="298"/>
      <c r="T57" s="302"/>
      <c r="U57" s="302"/>
      <c r="V57" s="272"/>
      <c r="W57" s="272"/>
      <c r="X57" s="272"/>
      <c r="Y57" s="272"/>
      <c r="Z57" s="272"/>
      <c r="AA57" s="272"/>
      <c r="AB57" s="272"/>
      <c r="AC57" s="272"/>
      <c r="AD57" s="272"/>
      <c r="AE57" s="272"/>
      <c r="AF57" s="272"/>
      <c r="AG57" s="272"/>
      <c r="AH57" s="272"/>
      <c r="AI57" s="272"/>
      <c r="AJ57" s="272"/>
      <c r="AK57" s="272"/>
      <c r="AL57" s="272"/>
      <c r="AM57" s="272"/>
      <c r="AN57" s="272"/>
      <c r="AO57" s="272"/>
      <c r="AP57" s="272"/>
      <c r="AQ57" s="272"/>
      <c r="AR57" s="272"/>
      <c r="AS57" s="272"/>
      <c r="AT57" s="272"/>
      <c r="AU57" s="272"/>
      <c r="AV57" s="272"/>
      <c r="AW57" s="272"/>
      <c r="AX57" s="272"/>
      <c r="AY57" s="272"/>
      <c r="AZ57" s="272"/>
      <c r="BA57" s="272"/>
      <c r="BB57" s="272"/>
    </row>
    <row r="58" spans="1:54" ht="40.5" customHeight="1">
      <c r="A58" s="2339" t="s">
        <v>85</v>
      </c>
      <c r="B58" s="2340"/>
      <c r="C58" s="2380"/>
      <c r="D58" s="2381"/>
      <c r="E58" s="2380"/>
      <c r="F58" s="2381"/>
      <c r="G58" s="2380"/>
      <c r="H58" s="2381"/>
      <c r="I58" s="2380"/>
      <c r="J58" s="2381"/>
      <c r="K58" s="2380"/>
      <c r="L58" s="2381"/>
      <c r="M58" s="660" t="str">
        <f>IF(C58="","",MAX(ABS(MAX(C58:L58)-AVERAGE(C58:L58))/AVERAGE(C58:L58), ABS(MIN(C58:L58)-AVERAGE(C58:L58))/AVERAGE(C58:L58)))</f>
        <v/>
      </c>
      <c r="N58" s="659" t="str">
        <f>IF(M58="","",IF(M58&lt;=15%,"Conforme","Non conforme"))</f>
        <v/>
      </c>
      <c r="O58" s="660" t="str">
        <f>IF(C58="","",MAX(ABS(MAX(C58:L58)-G58)/G58, ABS(MIN(C58:L58)-G58)/G58))</f>
        <v/>
      </c>
      <c r="P58" s="661" t="str">
        <f>IF(O58="","",IF(O58&lt;=15%,"Conforme","Non conforme"))</f>
        <v/>
      </c>
      <c r="Q58" s="660" t="str">
        <f>IF(C58="","",(2*(MAX(C58:L58)-MIN(C58:L58))/(MAX(C58:L58)+MIN(C58:L58))))</f>
        <v/>
      </c>
      <c r="R58" s="662" t="str">
        <f>IF(Q58="","",IF(Q58&lt;=30%,"Conforme","Non conforme"))</f>
        <v/>
      </c>
      <c r="S58" s="259"/>
      <c r="T58" s="303"/>
      <c r="U58" s="303"/>
      <c r="V58" s="272"/>
      <c r="W58" s="272"/>
      <c r="X58" s="272"/>
      <c r="Y58" s="272"/>
      <c r="Z58" s="272"/>
      <c r="AA58" s="272"/>
      <c r="AB58" s="272"/>
      <c r="AC58" s="272"/>
      <c r="AD58" s="272"/>
      <c r="AE58" s="272"/>
      <c r="AF58" s="272"/>
      <c r="AG58" s="272"/>
      <c r="AH58" s="272"/>
      <c r="AI58" s="272"/>
      <c r="AJ58" s="272"/>
      <c r="AK58" s="272"/>
      <c r="AL58" s="272"/>
      <c r="AM58" s="272"/>
      <c r="AN58" s="272"/>
      <c r="AO58" s="272"/>
      <c r="AP58" s="272"/>
      <c r="AQ58" s="272"/>
      <c r="AR58" s="272"/>
      <c r="AS58" s="272"/>
      <c r="AT58" s="272"/>
      <c r="AU58" s="272"/>
      <c r="AV58" s="272"/>
      <c r="AW58" s="272"/>
      <c r="AX58" s="272"/>
      <c r="AY58" s="272"/>
      <c r="AZ58" s="272"/>
      <c r="BA58" s="272"/>
      <c r="BB58" s="272"/>
    </row>
    <row r="59" spans="1:54" ht="48" customHeight="1">
      <c r="A59" s="2339" t="s">
        <v>86</v>
      </c>
      <c r="B59" s="2340"/>
      <c r="C59" s="2380"/>
      <c r="D59" s="2381"/>
      <c r="E59" s="2380"/>
      <c r="F59" s="2381"/>
      <c r="G59" s="2380"/>
      <c r="H59" s="2381"/>
      <c r="I59" s="2380"/>
      <c r="J59" s="2381"/>
      <c r="K59" s="2380"/>
      <c r="L59" s="2381"/>
      <c r="M59" s="660" t="str">
        <f>IF(C59="","",MAX(ABS(MAX(C59:L59)-AVERAGE(C59:L59))/AVERAGE(C59:L59), ABS(MIN(C59:L59)-AVERAGE(C59:L59))/AVERAGE(C59:L59)))</f>
        <v/>
      </c>
      <c r="N59" s="659" t="str">
        <f>IF(M59="","",IF(M59&lt;=15%,"Conforme","Non conforme"))</f>
        <v/>
      </c>
      <c r="O59" s="660" t="str">
        <f>IF(C59="","",MAX(ABS(MAX(C59:L59)-G59)/G59, ABS(MIN(C59:L59)-G59)/G59))</f>
        <v/>
      </c>
      <c r="P59" s="661" t="str">
        <f>IF(O59="","",IF(O59&lt;=15%,"Conforme","Non conforme"))</f>
        <v/>
      </c>
      <c r="Q59" s="660" t="str">
        <f>IF(C59="","",(2*(MAX(C59:L59)-MIN(C59:L59))/(MAX(C59:L59)+MIN(C59:L59))))</f>
        <v/>
      </c>
      <c r="R59" s="662" t="str">
        <f>IF(Q59="","",IF(Q59&lt;=30%,"Conforme","Non conforme"))</f>
        <v/>
      </c>
      <c r="S59" s="259"/>
      <c r="T59" s="303"/>
      <c r="U59" s="303"/>
      <c r="V59" s="272"/>
      <c r="W59" s="272"/>
      <c r="X59" s="272"/>
      <c r="Y59" s="272"/>
      <c r="Z59" s="272"/>
      <c r="AA59" s="272"/>
      <c r="AB59" s="272"/>
      <c r="AC59" s="272"/>
      <c r="AD59" s="272"/>
      <c r="AE59" s="272"/>
      <c r="AF59" s="272"/>
      <c r="AG59" s="272"/>
      <c r="AH59" s="272"/>
      <c r="AI59" s="272"/>
      <c r="AJ59" s="272"/>
      <c r="AK59" s="272"/>
      <c r="AL59" s="272"/>
      <c r="AM59" s="272"/>
      <c r="AN59" s="272"/>
      <c r="AO59" s="272"/>
      <c r="AP59" s="272"/>
      <c r="AQ59" s="272"/>
      <c r="AR59" s="272"/>
      <c r="AS59" s="272"/>
      <c r="AT59" s="272"/>
      <c r="AU59" s="272"/>
      <c r="AV59" s="272"/>
      <c r="AW59" s="272"/>
      <c r="AX59" s="272"/>
      <c r="AY59" s="272"/>
      <c r="AZ59" s="272"/>
      <c r="BA59" s="272"/>
      <c r="BB59" s="272"/>
    </row>
    <row r="60" spans="1:54" ht="53.25" customHeight="1">
      <c r="A60" s="2339" t="s">
        <v>607</v>
      </c>
      <c r="B60" s="2340"/>
      <c r="C60" s="2379"/>
      <c r="D60" s="2379"/>
      <c r="E60" s="2379"/>
      <c r="F60" s="2379"/>
      <c r="G60" s="2379"/>
      <c r="H60" s="2379"/>
      <c r="I60" s="2379"/>
      <c r="J60" s="2379"/>
      <c r="K60" s="2379"/>
      <c r="L60" s="2379"/>
      <c r="M60" s="2379"/>
      <c r="N60" s="2379"/>
      <c r="O60" s="2379"/>
      <c r="P60" s="2379"/>
      <c r="Q60" s="2379"/>
      <c r="R60" s="2187"/>
      <c r="S60" s="300"/>
      <c r="T60" s="300"/>
      <c r="U60" s="300"/>
      <c r="V60" s="272"/>
      <c r="W60" s="272"/>
      <c r="X60" s="272"/>
      <c r="Y60" s="272"/>
      <c r="Z60" s="272"/>
      <c r="AA60" s="272"/>
      <c r="AB60" s="272"/>
      <c r="AC60" s="272"/>
      <c r="AD60" s="272"/>
      <c r="AE60" s="272"/>
      <c r="AF60" s="272"/>
      <c r="AG60" s="272"/>
      <c r="AH60" s="272"/>
      <c r="AI60" s="272"/>
      <c r="AJ60" s="272"/>
      <c r="AK60" s="272"/>
      <c r="AL60" s="272"/>
      <c r="AM60" s="272"/>
      <c r="AN60" s="272"/>
      <c r="AO60" s="272"/>
      <c r="AP60" s="272"/>
      <c r="AQ60" s="272"/>
      <c r="AR60" s="272"/>
      <c r="AS60" s="272"/>
      <c r="AT60" s="272"/>
      <c r="AU60" s="272"/>
      <c r="AV60" s="272"/>
      <c r="AW60" s="272"/>
      <c r="AX60" s="272"/>
      <c r="AY60" s="272"/>
      <c r="AZ60" s="272"/>
      <c r="BA60" s="272"/>
      <c r="BB60" s="272"/>
    </row>
    <row r="61" spans="1:54" ht="30" customHeight="1">
      <c r="A61" s="2339" t="s">
        <v>71</v>
      </c>
      <c r="B61" s="2340"/>
      <c r="C61" s="2126"/>
      <c r="D61" s="2127"/>
      <c r="E61" s="2127"/>
      <c r="F61" s="2127"/>
      <c r="G61" s="2127"/>
      <c r="H61" s="2127"/>
      <c r="I61" s="2127"/>
      <c r="J61" s="2127"/>
      <c r="K61" s="2127"/>
      <c r="L61" s="2127"/>
      <c r="M61" s="2127"/>
      <c r="N61" s="2127"/>
      <c r="O61" s="2127"/>
      <c r="P61" s="2127"/>
      <c r="Q61" s="2127"/>
      <c r="R61" s="2127"/>
      <c r="S61" s="2382"/>
      <c r="T61" s="2382"/>
      <c r="U61" s="2382"/>
      <c r="V61" s="272"/>
      <c r="W61" s="272"/>
      <c r="X61" s="272"/>
      <c r="Y61" s="272"/>
      <c r="Z61" s="272"/>
      <c r="AA61" s="272"/>
      <c r="AB61" s="272"/>
      <c r="AC61" s="272"/>
      <c r="AD61" s="272"/>
      <c r="AE61" s="272"/>
      <c r="AF61" s="272"/>
      <c r="AG61" s="272"/>
      <c r="AH61" s="272"/>
      <c r="AI61" s="272"/>
      <c r="AJ61" s="272"/>
      <c r="AK61" s="272"/>
      <c r="AL61" s="272"/>
      <c r="AM61" s="272"/>
      <c r="AN61" s="272"/>
      <c r="AO61" s="272"/>
      <c r="AP61" s="272"/>
      <c r="AQ61" s="272"/>
      <c r="AR61" s="272"/>
      <c r="AS61" s="272"/>
      <c r="AT61" s="272"/>
      <c r="AU61" s="272"/>
      <c r="AV61" s="272"/>
      <c r="AW61" s="272"/>
      <c r="AX61" s="272"/>
      <c r="AY61" s="272"/>
      <c r="AZ61" s="272"/>
      <c r="BA61" s="272"/>
      <c r="BB61" s="272"/>
    </row>
    <row r="62" spans="1:54" ht="30" customHeight="1">
      <c r="A62" s="254"/>
      <c r="B62" s="254"/>
      <c r="C62" s="254"/>
      <c r="D62" s="254"/>
      <c r="V62" s="272"/>
      <c r="W62" s="272"/>
      <c r="X62" s="272"/>
      <c r="Y62" s="272"/>
      <c r="Z62" s="272"/>
      <c r="AA62" s="272"/>
      <c r="AB62" s="272"/>
      <c r="AC62" s="272"/>
      <c r="AD62" s="272"/>
      <c r="AE62" s="272"/>
      <c r="AF62" s="272"/>
      <c r="AG62" s="272"/>
      <c r="AH62" s="272"/>
      <c r="AI62" s="272"/>
      <c r="AJ62" s="272"/>
      <c r="AK62" s="272"/>
      <c r="AL62" s="272"/>
      <c r="AM62" s="272"/>
      <c r="AN62" s="272"/>
      <c r="AO62" s="272"/>
      <c r="AP62" s="272"/>
      <c r="AQ62" s="272"/>
      <c r="AR62" s="272"/>
      <c r="AS62" s="272"/>
      <c r="AT62" s="272"/>
      <c r="AU62" s="272"/>
      <c r="AV62" s="272"/>
      <c r="AW62" s="272"/>
      <c r="AX62" s="272"/>
      <c r="AY62" s="272"/>
      <c r="AZ62" s="272"/>
      <c r="BA62" s="272"/>
      <c r="BB62" s="272"/>
    </row>
    <row r="63" spans="1:54" ht="37.5" customHeight="1">
      <c r="A63" s="2383" t="s">
        <v>915</v>
      </c>
      <c r="B63" s="2383"/>
      <c r="C63" s="2383"/>
      <c r="D63" s="2383"/>
      <c r="E63" s="2384"/>
      <c r="F63" s="493"/>
      <c r="G63" s="268"/>
      <c r="H63" s="265"/>
      <c r="I63" s="268"/>
      <c r="J63" s="265"/>
      <c r="K63" s="264"/>
      <c r="L63" s="266"/>
      <c r="M63" s="266"/>
      <c r="N63" s="266"/>
      <c r="O63" s="266"/>
      <c r="P63" s="266"/>
      <c r="Q63" s="266"/>
      <c r="V63" s="272"/>
      <c r="W63" s="272"/>
      <c r="X63" s="272"/>
      <c r="Y63" s="272"/>
      <c r="Z63" s="272"/>
      <c r="AA63" s="272"/>
      <c r="AB63" s="272"/>
      <c r="AC63" s="272"/>
      <c r="AD63" s="272"/>
      <c r="AE63" s="272"/>
      <c r="AF63" s="272"/>
      <c r="AG63" s="272"/>
      <c r="AH63" s="272"/>
      <c r="AI63" s="272"/>
      <c r="AJ63" s="272"/>
      <c r="AK63" s="272"/>
      <c r="AL63" s="272"/>
      <c r="AM63" s="272"/>
      <c r="AN63" s="272"/>
      <c r="AO63" s="272"/>
      <c r="AP63" s="272"/>
      <c r="AQ63" s="272"/>
      <c r="AR63" s="272"/>
      <c r="AS63" s="272"/>
      <c r="AT63" s="272"/>
      <c r="AU63" s="272"/>
      <c r="AV63" s="272"/>
      <c r="AW63" s="272"/>
      <c r="AX63" s="272"/>
      <c r="AY63" s="272"/>
      <c r="AZ63" s="272"/>
      <c r="BA63" s="272"/>
      <c r="BB63" s="272"/>
    </row>
    <row r="64" spans="1:54" ht="37.5" customHeight="1">
      <c r="A64" s="2385" t="s">
        <v>1054</v>
      </c>
      <c r="B64" s="1800"/>
      <c r="C64" s="1800"/>
      <c r="D64" s="1800"/>
      <c r="E64" s="1800"/>
      <c r="F64" s="1800"/>
      <c r="G64" s="1800"/>
      <c r="H64" s="1800"/>
      <c r="I64" s="1800"/>
      <c r="J64" s="1800"/>
      <c r="K64" s="1800"/>
      <c r="L64" s="1800"/>
      <c r="M64" s="1800"/>
      <c r="N64" s="1800"/>
      <c r="O64" s="1800"/>
      <c r="P64" s="1800"/>
      <c r="Q64" s="220"/>
      <c r="V64" s="272"/>
      <c r="W64" s="272"/>
      <c r="X64" s="272"/>
      <c r="Y64" s="272"/>
      <c r="Z64" s="272"/>
      <c r="AA64" s="272"/>
      <c r="AB64" s="272"/>
      <c r="AC64" s="272"/>
      <c r="AD64" s="272"/>
      <c r="AE64" s="272"/>
      <c r="AF64" s="272"/>
      <c r="AG64" s="272"/>
      <c r="AH64" s="272"/>
      <c r="AI64" s="272"/>
      <c r="AJ64" s="272"/>
      <c r="AK64" s="272"/>
      <c r="AL64" s="272"/>
      <c r="AM64" s="272"/>
      <c r="AN64" s="272"/>
      <c r="AO64" s="272"/>
      <c r="AP64" s="272"/>
      <c r="AQ64" s="272"/>
      <c r="AR64" s="272"/>
      <c r="AS64" s="272"/>
      <c r="AT64" s="272"/>
      <c r="AU64" s="272"/>
      <c r="AV64" s="272"/>
      <c r="AW64" s="272"/>
      <c r="AX64" s="272"/>
      <c r="AY64" s="272"/>
      <c r="AZ64" s="272"/>
      <c r="BA64" s="272"/>
      <c r="BB64" s="272"/>
    </row>
    <row r="65" spans="1:54" ht="34.5" customHeight="1">
      <c r="A65" s="2111"/>
      <c r="B65" s="2111"/>
      <c r="C65" s="2111"/>
      <c r="D65" s="2386"/>
      <c r="E65" s="2387" t="s">
        <v>102</v>
      </c>
      <c r="F65" s="2142"/>
      <c r="G65" s="2142"/>
      <c r="H65" s="2142"/>
      <c r="I65" s="2142"/>
      <c r="J65" s="2142"/>
      <c r="K65" s="2387" t="s">
        <v>94</v>
      </c>
      <c r="L65" s="2142"/>
      <c r="M65" s="2142"/>
      <c r="N65" s="2142"/>
      <c r="O65" s="2142"/>
      <c r="P65" s="2388"/>
      <c r="Q65" s="726"/>
      <c r="V65" s="272"/>
      <c r="W65" s="272"/>
      <c r="X65" s="272"/>
      <c r="Y65" s="272"/>
      <c r="Z65" s="272"/>
      <c r="AA65" s="272"/>
      <c r="AB65" s="272"/>
      <c r="AC65" s="272"/>
      <c r="AD65" s="272"/>
      <c r="AE65" s="272"/>
      <c r="AF65" s="272"/>
      <c r="AG65" s="272"/>
      <c r="AH65" s="272"/>
      <c r="AI65" s="272"/>
      <c r="AJ65" s="272"/>
      <c r="AK65" s="272"/>
      <c r="AL65" s="272"/>
      <c r="AM65" s="272"/>
      <c r="AN65" s="272"/>
      <c r="AO65" s="272"/>
      <c r="AP65" s="272"/>
      <c r="AQ65" s="272"/>
      <c r="AR65" s="272"/>
      <c r="AS65" s="272"/>
      <c r="AT65" s="272"/>
      <c r="AU65" s="272"/>
      <c r="AV65" s="272"/>
      <c r="AW65" s="272"/>
      <c r="AX65" s="272"/>
      <c r="AY65" s="272"/>
      <c r="AZ65" s="272"/>
      <c r="BA65" s="272"/>
      <c r="BB65" s="272"/>
    </row>
    <row r="66" spans="1:54" ht="53.25" customHeight="1">
      <c r="A66" s="2389" t="s">
        <v>103</v>
      </c>
      <c r="B66" s="2389"/>
      <c r="C66" s="2389" t="s">
        <v>104</v>
      </c>
      <c r="D66" s="2390"/>
      <c r="E66" s="2391" t="s">
        <v>419</v>
      </c>
      <c r="F66" s="2392"/>
      <c r="G66" s="2391" t="s">
        <v>916</v>
      </c>
      <c r="H66" s="2391"/>
      <c r="I66" s="2391" t="s">
        <v>1052</v>
      </c>
      <c r="J66" s="2391"/>
      <c r="K66" s="2391" t="s">
        <v>419</v>
      </c>
      <c r="L66" s="2392"/>
      <c r="M66" s="2391" t="s">
        <v>917</v>
      </c>
      <c r="N66" s="2391"/>
      <c r="O66" s="2391" t="s">
        <v>1053</v>
      </c>
      <c r="P66" s="2393"/>
      <c r="Q66" s="221"/>
      <c r="V66" s="272"/>
      <c r="W66" s="272"/>
      <c r="X66" s="272"/>
      <c r="Y66" s="272"/>
      <c r="Z66" s="272"/>
      <c r="AA66" s="272"/>
      <c r="AB66" s="272"/>
      <c r="AC66" s="272"/>
      <c r="AD66" s="272"/>
      <c r="AE66" s="272"/>
      <c r="AF66" s="272"/>
      <c r="AG66" s="272"/>
      <c r="AH66" s="272"/>
      <c r="AI66" s="272"/>
      <c r="AJ66" s="272"/>
      <c r="AK66" s="272"/>
      <c r="AL66" s="272"/>
      <c r="AM66" s="272"/>
      <c r="AN66" s="272"/>
      <c r="AO66" s="272"/>
      <c r="AP66" s="272"/>
      <c r="AQ66" s="272"/>
      <c r="AR66" s="272"/>
      <c r="AS66" s="272"/>
      <c r="AT66" s="272"/>
      <c r="AU66" s="272"/>
      <c r="AV66" s="272"/>
      <c r="AW66" s="272"/>
      <c r="AX66" s="272"/>
      <c r="AY66" s="272"/>
      <c r="AZ66" s="272"/>
      <c r="BA66" s="272"/>
      <c r="BB66" s="272"/>
    </row>
    <row r="67" spans="1:54" s="311" customFormat="1" ht="31.5" customHeight="1">
      <c r="A67" s="2389">
        <v>1</v>
      </c>
      <c r="B67" s="2389"/>
      <c r="C67" s="2389">
        <v>0</v>
      </c>
      <c r="D67" s="2390"/>
      <c r="E67" s="2378"/>
      <c r="F67" s="2378"/>
      <c r="G67" s="2396"/>
      <c r="H67" s="2397"/>
      <c r="I67" s="2396"/>
      <c r="J67" s="2397"/>
      <c r="K67" s="2378"/>
      <c r="L67" s="2378"/>
      <c r="M67" s="2396"/>
      <c r="N67" s="2397"/>
      <c r="O67" s="2396"/>
      <c r="P67" s="2398"/>
      <c r="Q67" s="221"/>
      <c r="R67" s="6"/>
      <c r="S67" s="6"/>
      <c r="T67" s="6"/>
      <c r="U67" s="6"/>
      <c r="V67" s="272"/>
      <c r="W67" s="272"/>
      <c r="X67" s="272"/>
      <c r="Y67" s="272"/>
      <c r="Z67" s="272"/>
      <c r="AA67" s="272"/>
      <c r="AB67" s="272"/>
      <c r="AC67" s="272"/>
      <c r="AD67" s="272"/>
      <c r="AE67" s="272"/>
      <c r="AF67" s="272"/>
      <c r="AG67" s="272"/>
      <c r="AH67" s="272"/>
      <c r="AI67" s="272"/>
      <c r="AJ67" s="272"/>
      <c r="AK67" s="272"/>
      <c r="AL67" s="272"/>
      <c r="AM67" s="272"/>
      <c r="AN67" s="272"/>
      <c r="AO67" s="272"/>
      <c r="AP67" s="272"/>
      <c r="AQ67" s="272"/>
      <c r="AR67" s="272"/>
      <c r="AS67" s="272"/>
      <c r="AT67" s="272"/>
      <c r="AU67" s="272"/>
      <c r="AV67" s="272"/>
      <c r="AW67" s="272"/>
      <c r="AX67" s="272"/>
      <c r="AY67" s="272"/>
      <c r="AZ67" s="272"/>
      <c r="BA67" s="272"/>
      <c r="BB67" s="272"/>
    </row>
    <row r="68" spans="1:54" s="311" customFormat="1" ht="18.75" customHeight="1">
      <c r="A68" s="2389">
        <f t="shared" ref="A68:A84" si="0">A67+1</f>
        <v>2</v>
      </c>
      <c r="B68" s="2389"/>
      <c r="C68" s="2389">
        <f t="shared" ref="C68:C84" si="1">C67+240</f>
        <v>240</v>
      </c>
      <c r="D68" s="2390"/>
      <c r="E68" s="2378"/>
      <c r="F68" s="2378"/>
      <c r="G68" s="2401" t="str">
        <f>IF($E$84="","",(ABS($E98-J98)/$E98))</f>
        <v/>
      </c>
      <c r="H68" s="2402"/>
      <c r="I68" s="2403" t="str">
        <f>IF($E$84="","",IF(G68&gt;$F$96,"non","oui"))</f>
        <v/>
      </c>
      <c r="J68" s="1185"/>
      <c r="K68" s="2378"/>
      <c r="L68" s="2378"/>
      <c r="M68" s="2401" t="str">
        <f t="shared" ref="M68:M84" si="2">IF($K$84="","",(ABS($E98-M98)/$E98))</f>
        <v/>
      </c>
      <c r="N68" s="2402"/>
      <c r="O68" s="2404" t="str">
        <f>IF($K$84="","",IF(M68&gt;$F$96,"non","oui"))</f>
        <v/>
      </c>
      <c r="P68" s="2405"/>
      <c r="Q68" s="222"/>
      <c r="R68" s="6"/>
      <c r="S68" s="6"/>
      <c r="T68" s="6"/>
      <c r="U68" s="6"/>
      <c r="V68" s="272"/>
      <c r="W68" s="272"/>
      <c r="X68" s="272"/>
      <c r="Y68" s="272"/>
      <c r="Z68" s="272"/>
      <c r="AA68" s="272"/>
      <c r="AB68" s="272"/>
      <c r="AC68" s="272"/>
      <c r="AD68" s="272"/>
      <c r="AE68" s="272"/>
      <c r="AF68" s="272"/>
      <c r="AG68" s="272"/>
      <c r="AH68" s="272"/>
      <c r="AI68" s="272"/>
      <c r="AJ68" s="272"/>
      <c r="AK68" s="272"/>
      <c r="AL68" s="272"/>
      <c r="AM68" s="272"/>
      <c r="AN68" s="272"/>
      <c r="AO68" s="272"/>
      <c r="AP68" s="272"/>
      <c r="AQ68" s="272"/>
      <c r="AR68" s="272"/>
      <c r="AS68" s="272"/>
      <c r="AT68" s="272"/>
      <c r="AU68" s="272"/>
      <c r="AV68" s="272"/>
      <c r="AW68" s="272"/>
      <c r="AX68" s="272"/>
      <c r="AY68" s="272"/>
      <c r="AZ68" s="272"/>
      <c r="BA68" s="272"/>
      <c r="BB68" s="272"/>
    </row>
    <row r="69" spans="1:54" s="311" customFormat="1" ht="18.75" customHeight="1">
      <c r="A69" s="2389">
        <f t="shared" si="0"/>
        <v>3</v>
      </c>
      <c r="B69" s="2389"/>
      <c r="C69" s="2389">
        <f t="shared" si="1"/>
        <v>480</v>
      </c>
      <c r="D69" s="2390"/>
      <c r="E69" s="2378"/>
      <c r="F69" s="2378"/>
      <c r="G69" s="2401" t="str">
        <f t="shared" ref="G69:G84" si="3">IF($E$84="","",(ABS($E99-J99)/$E99))</f>
        <v/>
      </c>
      <c r="H69" s="2402"/>
      <c r="I69" s="2403" t="str">
        <f t="shared" ref="I69:I84" si="4">IF($E$84="","",IF(G69&gt;$F$96,"non","oui"))</f>
        <v/>
      </c>
      <c r="J69" s="1185"/>
      <c r="K69" s="2378"/>
      <c r="L69" s="2378"/>
      <c r="M69" s="2401" t="str">
        <f t="shared" si="2"/>
        <v/>
      </c>
      <c r="N69" s="2402"/>
      <c r="O69" s="2404" t="str">
        <f t="shared" ref="O69:O84" si="5">IF($K$84="","",IF(M69&gt;$F$96,"non","oui"))</f>
        <v/>
      </c>
      <c r="P69" s="2405"/>
      <c r="Q69" s="222"/>
      <c r="R69" s="6"/>
      <c r="S69" s="6"/>
      <c r="T69" s="6"/>
      <c r="U69" s="6"/>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c r="AY69" s="272"/>
      <c r="AZ69" s="272"/>
      <c r="BA69" s="272"/>
      <c r="BB69" s="272"/>
    </row>
    <row r="70" spans="1:54" s="311" customFormat="1" ht="18.75" customHeight="1">
      <c r="A70" s="2389">
        <f t="shared" si="0"/>
        <v>4</v>
      </c>
      <c r="B70" s="2389"/>
      <c r="C70" s="2389">
        <f t="shared" si="1"/>
        <v>720</v>
      </c>
      <c r="D70" s="2390"/>
      <c r="E70" s="2378"/>
      <c r="F70" s="2378"/>
      <c r="G70" s="2401" t="str">
        <f t="shared" si="3"/>
        <v/>
      </c>
      <c r="H70" s="2402"/>
      <c r="I70" s="2403" t="str">
        <f t="shared" si="4"/>
        <v/>
      </c>
      <c r="J70" s="1185"/>
      <c r="K70" s="2378"/>
      <c r="L70" s="2378"/>
      <c r="M70" s="2401" t="str">
        <f t="shared" si="2"/>
        <v/>
      </c>
      <c r="N70" s="2402"/>
      <c r="O70" s="2404" t="str">
        <f t="shared" si="5"/>
        <v/>
      </c>
      <c r="P70" s="2405"/>
      <c r="Q70" s="222"/>
      <c r="R70" s="6"/>
      <c r="S70" s="6"/>
      <c r="T70" s="6"/>
      <c r="U70" s="6"/>
      <c r="V70" s="272"/>
      <c r="W70" s="272"/>
      <c r="X70" s="272"/>
      <c r="Y70" s="272"/>
      <c r="Z70" s="272"/>
      <c r="AA70" s="272"/>
      <c r="AB70" s="272"/>
      <c r="AC70" s="272"/>
      <c r="AD70" s="272"/>
      <c r="AE70" s="272"/>
      <c r="AF70" s="272"/>
      <c r="AG70" s="272"/>
      <c r="AH70" s="272"/>
      <c r="AI70" s="272"/>
      <c r="AJ70" s="272"/>
      <c r="AK70" s="272"/>
      <c r="AL70" s="272"/>
      <c r="AM70" s="272"/>
      <c r="AN70" s="272"/>
      <c r="AO70" s="272"/>
      <c r="AP70" s="272"/>
      <c r="AQ70" s="272"/>
      <c r="AR70" s="272"/>
      <c r="AS70" s="272"/>
      <c r="AT70" s="272"/>
      <c r="AU70" s="272"/>
      <c r="AV70" s="272"/>
      <c r="AW70" s="272"/>
      <c r="AX70" s="272"/>
      <c r="AY70" s="272"/>
      <c r="AZ70" s="272"/>
      <c r="BA70" s="272"/>
      <c r="BB70" s="272"/>
    </row>
    <row r="71" spans="1:54" s="311" customFormat="1" ht="18.75" customHeight="1">
      <c r="A71" s="2389">
        <f t="shared" si="0"/>
        <v>5</v>
      </c>
      <c r="B71" s="2389"/>
      <c r="C71" s="2389">
        <f t="shared" si="1"/>
        <v>960</v>
      </c>
      <c r="D71" s="2390"/>
      <c r="E71" s="2378"/>
      <c r="F71" s="2378"/>
      <c r="G71" s="2401" t="str">
        <f t="shared" si="3"/>
        <v/>
      </c>
      <c r="H71" s="2402"/>
      <c r="I71" s="2403" t="str">
        <f t="shared" si="4"/>
        <v/>
      </c>
      <c r="J71" s="1185"/>
      <c r="K71" s="2378"/>
      <c r="L71" s="2378"/>
      <c r="M71" s="2401" t="str">
        <f t="shared" si="2"/>
        <v/>
      </c>
      <c r="N71" s="2402"/>
      <c r="O71" s="2404" t="str">
        <f t="shared" si="5"/>
        <v/>
      </c>
      <c r="P71" s="2405"/>
      <c r="Q71" s="222"/>
      <c r="R71" s="6"/>
      <c r="S71" s="6"/>
      <c r="T71" s="6"/>
      <c r="U71" s="6"/>
      <c r="V71" s="272"/>
      <c r="W71" s="272"/>
      <c r="X71" s="272"/>
      <c r="Y71" s="272"/>
      <c r="Z71" s="272"/>
      <c r="AA71" s="272"/>
      <c r="AB71" s="272"/>
      <c r="AC71" s="272"/>
      <c r="AD71" s="272"/>
      <c r="AE71" s="272"/>
      <c r="AF71" s="272"/>
      <c r="AG71" s="272"/>
      <c r="AH71" s="272"/>
      <c r="AI71" s="272"/>
      <c r="AJ71" s="272"/>
      <c r="AK71" s="272"/>
      <c r="AL71" s="272"/>
      <c r="AM71" s="272"/>
      <c r="AN71" s="272"/>
      <c r="AO71" s="272"/>
      <c r="AP71" s="272"/>
      <c r="AQ71" s="272"/>
      <c r="AR71" s="272"/>
      <c r="AS71" s="272"/>
      <c r="AT71" s="272"/>
      <c r="AU71" s="272"/>
      <c r="AV71" s="272"/>
      <c r="AW71" s="272"/>
      <c r="AX71" s="272"/>
      <c r="AY71" s="272"/>
      <c r="AZ71" s="272"/>
      <c r="BA71" s="272"/>
      <c r="BB71" s="272"/>
    </row>
    <row r="72" spans="1:54" s="311" customFormat="1" ht="18.75" customHeight="1">
      <c r="A72" s="2389">
        <f t="shared" si="0"/>
        <v>6</v>
      </c>
      <c r="B72" s="2389"/>
      <c r="C72" s="2389">
        <f t="shared" si="1"/>
        <v>1200</v>
      </c>
      <c r="D72" s="2390"/>
      <c r="E72" s="2378"/>
      <c r="F72" s="2378"/>
      <c r="G72" s="2401" t="str">
        <f t="shared" si="3"/>
        <v/>
      </c>
      <c r="H72" s="2402"/>
      <c r="I72" s="2403" t="str">
        <f t="shared" si="4"/>
        <v/>
      </c>
      <c r="J72" s="1185"/>
      <c r="K72" s="2378"/>
      <c r="L72" s="2378"/>
      <c r="M72" s="2401" t="str">
        <f t="shared" si="2"/>
        <v/>
      </c>
      <c r="N72" s="2402"/>
      <c r="O72" s="2404" t="str">
        <f t="shared" si="5"/>
        <v/>
      </c>
      <c r="P72" s="2405"/>
      <c r="Q72" s="222"/>
      <c r="R72" s="6"/>
      <c r="S72" s="6"/>
      <c r="T72" s="6"/>
      <c r="U72" s="6"/>
      <c r="V72" s="272"/>
      <c r="W72" s="272"/>
      <c r="X72" s="272"/>
      <c r="Y72" s="272"/>
      <c r="Z72" s="272"/>
      <c r="AA72" s="272"/>
      <c r="AB72" s="272"/>
      <c r="AC72" s="272"/>
      <c r="AD72" s="272"/>
      <c r="AE72" s="272"/>
      <c r="AF72" s="272"/>
      <c r="AG72" s="272"/>
      <c r="AH72" s="272"/>
      <c r="AI72" s="272"/>
      <c r="AJ72" s="272"/>
      <c r="AK72" s="272"/>
      <c r="AL72" s="272"/>
      <c r="AM72" s="272"/>
      <c r="AN72" s="272"/>
      <c r="AO72" s="272"/>
      <c r="AP72" s="272"/>
      <c r="AQ72" s="272"/>
      <c r="AR72" s="272"/>
      <c r="AS72" s="272"/>
      <c r="AT72" s="272"/>
      <c r="AU72" s="272"/>
      <c r="AV72" s="272"/>
      <c r="AW72" s="272"/>
      <c r="AX72" s="272"/>
      <c r="AY72" s="272"/>
      <c r="AZ72" s="272"/>
      <c r="BA72" s="272"/>
      <c r="BB72" s="272"/>
    </row>
    <row r="73" spans="1:54" s="311" customFormat="1" ht="18.75" customHeight="1">
      <c r="A73" s="2389">
        <f t="shared" si="0"/>
        <v>7</v>
      </c>
      <c r="B73" s="2389"/>
      <c r="C73" s="2389">
        <f t="shared" si="1"/>
        <v>1440</v>
      </c>
      <c r="D73" s="2390"/>
      <c r="E73" s="2378"/>
      <c r="F73" s="2378"/>
      <c r="G73" s="2401" t="str">
        <f t="shared" si="3"/>
        <v/>
      </c>
      <c r="H73" s="2402"/>
      <c r="I73" s="2403" t="str">
        <f t="shared" si="4"/>
        <v/>
      </c>
      <c r="J73" s="1185"/>
      <c r="K73" s="2378"/>
      <c r="L73" s="2378"/>
      <c r="M73" s="2401" t="str">
        <f t="shared" si="2"/>
        <v/>
      </c>
      <c r="N73" s="2402"/>
      <c r="O73" s="2404" t="str">
        <f t="shared" si="5"/>
        <v/>
      </c>
      <c r="P73" s="2405"/>
      <c r="Q73" s="222"/>
      <c r="R73" s="6"/>
      <c r="S73" s="6"/>
      <c r="T73" s="6"/>
      <c r="U73" s="6"/>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c r="AT73" s="272"/>
      <c r="AU73" s="272"/>
      <c r="AV73" s="272"/>
      <c r="AW73" s="272"/>
      <c r="AX73" s="272"/>
      <c r="AY73" s="272"/>
      <c r="AZ73" s="272"/>
      <c r="BA73" s="272"/>
      <c r="BB73" s="272"/>
    </row>
    <row r="74" spans="1:54" s="311" customFormat="1" ht="18.75" customHeight="1">
      <c r="A74" s="2389">
        <f t="shared" si="0"/>
        <v>8</v>
      </c>
      <c r="B74" s="2389"/>
      <c r="C74" s="2389">
        <f t="shared" si="1"/>
        <v>1680</v>
      </c>
      <c r="D74" s="2390"/>
      <c r="E74" s="2378"/>
      <c r="F74" s="2378"/>
      <c r="G74" s="2401" t="str">
        <f t="shared" si="3"/>
        <v/>
      </c>
      <c r="H74" s="2402"/>
      <c r="I74" s="2403" t="str">
        <f t="shared" si="4"/>
        <v/>
      </c>
      <c r="J74" s="1185"/>
      <c r="K74" s="2378"/>
      <c r="L74" s="2378"/>
      <c r="M74" s="2401" t="str">
        <f t="shared" si="2"/>
        <v/>
      </c>
      <c r="N74" s="2402"/>
      <c r="O74" s="2404" t="str">
        <f t="shared" si="5"/>
        <v/>
      </c>
      <c r="P74" s="2405"/>
      <c r="Q74" s="222"/>
      <c r="R74" s="6"/>
      <c r="S74" s="6"/>
      <c r="T74" s="6"/>
      <c r="U74" s="6"/>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c r="AT74" s="272"/>
      <c r="AU74" s="272"/>
      <c r="AV74" s="272"/>
      <c r="AW74" s="272"/>
      <c r="AX74" s="272"/>
      <c r="AY74" s="272"/>
      <c r="AZ74" s="272"/>
      <c r="BA74" s="272"/>
      <c r="BB74" s="272"/>
    </row>
    <row r="75" spans="1:54" s="311" customFormat="1" ht="18.75" customHeight="1">
      <c r="A75" s="2389">
        <f t="shared" si="0"/>
        <v>9</v>
      </c>
      <c r="B75" s="2389"/>
      <c r="C75" s="2389">
        <f t="shared" si="1"/>
        <v>1920</v>
      </c>
      <c r="D75" s="2390"/>
      <c r="E75" s="2378"/>
      <c r="F75" s="2378"/>
      <c r="G75" s="2401" t="str">
        <f t="shared" si="3"/>
        <v/>
      </c>
      <c r="H75" s="2402"/>
      <c r="I75" s="2403" t="str">
        <f t="shared" si="4"/>
        <v/>
      </c>
      <c r="J75" s="1185"/>
      <c r="K75" s="2378"/>
      <c r="L75" s="2378"/>
      <c r="M75" s="2401" t="str">
        <f t="shared" si="2"/>
        <v/>
      </c>
      <c r="N75" s="2402"/>
      <c r="O75" s="2404" t="str">
        <f t="shared" si="5"/>
        <v/>
      </c>
      <c r="P75" s="2405"/>
      <c r="Q75" s="222"/>
      <c r="R75" s="6"/>
      <c r="S75" s="6"/>
      <c r="T75" s="6"/>
      <c r="U75" s="6"/>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c r="AT75" s="272"/>
      <c r="AU75" s="272"/>
      <c r="AV75" s="272"/>
      <c r="AW75" s="272"/>
      <c r="AX75" s="272"/>
      <c r="AY75" s="272"/>
      <c r="AZ75" s="272"/>
      <c r="BA75" s="272"/>
      <c r="BB75" s="272"/>
    </row>
    <row r="76" spans="1:54" s="311" customFormat="1" ht="18.75" customHeight="1">
      <c r="A76" s="2389">
        <f t="shared" si="0"/>
        <v>10</v>
      </c>
      <c r="B76" s="2389"/>
      <c r="C76" s="2389">
        <f t="shared" si="1"/>
        <v>2160</v>
      </c>
      <c r="D76" s="2390"/>
      <c r="E76" s="2378"/>
      <c r="F76" s="2378"/>
      <c r="G76" s="2401" t="str">
        <f t="shared" si="3"/>
        <v/>
      </c>
      <c r="H76" s="2402"/>
      <c r="I76" s="2403" t="str">
        <f t="shared" si="4"/>
        <v/>
      </c>
      <c r="J76" s="1185"/>
      <c r="K76" s="2378"/>
      <c r="L76" s="2378"/>
      <c r="M76" s="2401" t="str">
        <f t="shared" si="2"/>
        <v/>
      </c>
      <c r="N76" s="2402"/>
      <c r="O76" s="2404" t="str">
        <f t="shared" si="5"/>
        <v/>
      </c>
      <c r="P76" s="2405"/>
      <c r="Q76" s="222"/>
      <c r="R76" s="6"/>
      <c r="S76" s="6"/>
      <c r="T76" s="6"/>
      <c r="U76" s="6"/>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c r="AT76" s="272"/>
      <c r="AU76" s="272"/>
      <c r="AV76" s="272"/>
      <c r="AW76" s="272"/>
      <c r="AX76" s="272"/>
      <c r="AY76" s="272"/>
      <c r="AZ76" s="272"/>
      <c r="BA76" s="272"/>
      <c r="BB76" s="272"/>
    </row>
    <row r="77" spans="1:54" s="311" customFormat="1" ht="18.75" customHeight="1">
      <c r="A77" s="2389">
        <f t="shared" si="0"/>
        <v>11</v>
      </c>
      <c r="B77" s="2389"/>
      <c r="C77" s="2389">
        <f t="shared" si="1"/>
        <v>2400</v>
      </c>
      <c r="D77" s="2390"/>
      <c r="E77" s="2378"/>
      <c r="F77" s="2378"/>
      <c r="G77" s="2401" t="str">
        <f t="shared" si="3"/>
        <v/>
      </c>
      <c r="H77" s="2402"/>
      <c r="I77" s="2403" t="str">
        <f t="shared" si="4"/>
        <v/>
      </c>
      <c r="J77" s="1185"/>
      <c r="K77" s="2378"/>
      <c r="L77" s="2378"/>
      <c r="M77" s="2401" t="str">
        <f t="shared" si="2"/>
        <v/>
      </c>
      <c r="N77" s="2402"/>
      <c r="O77" s="2404" t="str">
        <f t="shared" si="5"/>
        <v/>
      </c>
      <c r="P77" s="2405"/>
      <c r="Q77" s="222"/>
      <c r="R77" s="6"/>
      <c r="S77" s="6"/>
      <c r="T77" s="6"/>
      <c r="U77" s="6"/>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c r="AT77" s="272"/>
      <c r="AU77" s="272"/>
      <c r="AV77" s="272"/>
      <c r="AW77" s="272"/>
      <c r="AX77" s="272"/>
      <c r="AY77" s="272"/>
      <c r="AZ77" s="272"/>
      <c r="BA77" s="272"/>
      <c r="BB77" s="272"/>
    </row>
    <row r="78" spans="1:54" s="311" customFormat="1" ht="18.75" customHeight="1">
      <c r="A78" s="2389">
        <f t="shared" si="0"/>
        <v>12</v>
      </c>
      <c r="B78" s="2389"/>
      <c r="C78" s="2389">
        <f t="shared" si="1"/>
        <v>2640</v>
      </c>
      <c r="D78" s="2390"/>
      <c r="E78" s="2378"/>
      <c r="F78" s="2378"/>
      <c r="G78" s="2401" t="str">
        <f t="shared" si="3"/>
        <v/>
      </c>
      <c r="H78" s="2402"/>
      <c r="I78" s="2403" t="str">
        <f t="shared" si="4"/>
        <v/>
      </c>
      <c r="J78" s="1185"/>
      <c r="K78" s="2378"/>
      <c r="L78" s="2378"/>
      <c r="M78" s="2401" t="str">
        <f t="shared" si="2"/>
        <v/>
      </c>
      <c r="N78" s="2402"/>
      <c r="O78" s="2404" t="str">
        <f t="shared" si="5"/>
        <v/>
      </c>
      <c r="P78" s="2405"/>
      <c r="Q78" s="222"/>
      <c r="R78" s="6"/>
      <c r="S78" s="6"/>
      <c r="T78" s="6"/>
      <c r="U78" s="6"/>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c r="AT78" s="272"/>
      <c r="AU78" s="272"/>
      <c r="AV78" s="272"/>
      <c r="AW78" s="272"/>
      <c r="AX78" s="272"/>
      <c r="AY78" s="272"/>
      <c r="AZ78" s="272"/>
      <c r="BA78" s="272"/>
      <c r="BB78" s="272"/>
    </row>
    <row r="79" spans="1:54" s="311" customFormat="1" ht="18.75" customHeight="1">
      <c r="A79" s="2389">
        <f t="shared" si="0"/>
        <v>13</v>
      </c>
      <c r="B79" s="2389"/>
      <c r="C79" s="2389">
        <f t="shared" si="1"/>
        <v>2880</v>
      </c>
      <c r="D79" s="2390"/>
      <c r="E79" s="2378"/>
      <c r="F79" s="2378"/>
      <c r="G79" s="2401" t="str">
        <f t="shared" si="3"/>
        <v/>
      </c>
      <c r="H79" s="2402"/>
      <c r="I79" s="2403" t="str">
        <f t="shared" si="4"/>
        <v/>
      </c>
      <c r="J79" s="1185"/>
      <c r="K79" s="2378"/>
      <c r="L79" s="2378"/>
      <c r="M79" s="2401" t="str">
        <f t="shared" si="2"/>
        <v/>
      </c>
      <c r="N79" s="2402"/>
      <c r="O79" s="2404" t="str">
        <f t="shared" si="5"/>
        <v/>
      </c>
      <c r="P79" s="2405"/>
      <c r="Q79" s="222"/>
      <c r="R79" s="6"/>
      <c r="S79" s="6"/>
      <c r="T79" s="6"/>
      <c r="U79" s="6"/>
      <c r="V79" s="272"/>
      <c r="W79" s="272"/>
      <c r="X79" s="272"/>
      <c r="Y79" s="272"/>
      <c r="Z79" s="272"/>
      <c r="AA79" s="272"/>
      <c r="AB79" s="272"/>
      <c r="AC79" s="272"/>
      <c r="AD79" s="272"/>
      <c r="AE79" s="272"/>
      <c r="AF79" s="272"/>
      <c r="AG79" s="272"/>
      <c r="AH79" s="272"/>
      <c r="AI79" s="272"/>
      <c r="AJ79" s="272"/>
      <c r="AK79" s="272"/>
      <c r="AL79" s="272"/>
      <c r="AM79" s="272"/>
      <c r="AN79" s="272"/>
      <c r="AO79" s="272"/>
      <c r="AP79" s="272"/>
      <c r="AQ79" s="272"/>
      <c r="AR79" s="272"/>
      <c r="AS79" s="272"/>
      <c r="AT79" s="272"/>
      <c r="AU79" s="272"/>
      <c r="AV79" s="272"/>
      <c r="AW79" s="272"/>
      <c r="AX79" s="272"/>
      <c r="AY79" s="272"/>
      <c r="AZ79" s="272"/>
      <c r="BA79" s="272"/>
      <c r="BB79" s="272"/>
    </row>
    <row r="80" spans="1:54" s="311" customFormat="1" ht="18.75" customHeight="1">
      <c r="A80" s="2389">
        <f t="shared" si="0"/>
        <v>14</v>
      </c>
      <c r="B80" s="2389"/>
      <c r="C80" s="2389">
        <f t="shared" si="1"/>
        <v>3120</v>
      </c>
      <c r="D80" s="2390"/>
      <c r="E80" s="2378"/>
      <c r="F80" s="2378"/>
      <c r="G80" s="2401" t="str">
        <f t="shared" si="3"/>
        <v/>
      </c>
      <c r="H80" s="2402"/>
      <c r="I80" s="2403" t="str">
        <f t="shared" si="4"/>
        <v/>
      </c>
      <c r="J80" s="1185"/>
      <c r="K80" s="2378"/>
      <c r="L80" s="2378"/>
      <c r="M80" s="2401" t="str">
        <f t="shared" si="2"/>
        <v/>
      </c>
      <c r="N80" s="2402"/>
      <c r="O80" s="2404" t="str">
        <f t="shared" si="5"/>
        <v/>
      </c>
      <c r="P80" s="2405"/>
      <c r="Q80" s="222"/>
      <c r="R80" s="222"/>
      <c r="S80" s="6"/>
      <c r="T80" s="6"/>
      <c r="U80" s="6"/>
      <c r="V80" s="272"/>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c r="AZ80" s="272"/>
      <c r="BA80" s="272"/>
      <c r="BB80" s="272"/>
    </row>
    <row r="81" spans="1:185" s="311" customFormat="1" ht="18.75" customHeight="1">
      <c r="A81" s="2389">
        <f t="shared" si="0"/>
        <v>15</v>
      </c>
      <c r="B81" s="2389"/>
      <c r="C81" s="2389">
        <f t="shared" si="1"/>
        <v>3360</v>
      </c>
      <c r="D81" s="2390"/>
      <c r="E81" s="2378"/>
      <c r="F81" s="2378"/>
      <c r="G81" s="2401" t="str">
        <f t="shared" si="3"/>
        <v/>
      </c>
      <c r="H81" s="2402"/>
      <c r="I81" s="2403" t="str">
        <f t="shared" si="4"/>
        <v/>
      </c>
      <c r="J81" s="1185"/>
      <c r="K81" s="2378"/>
      <c r="L81" s="2378"/>
      <c r="M81" s="2401" t="str">
        <f t="shared" si="2"/>
        <v/>
      </c>
      <c r="N81" s="2402"/>
      <c r="O81" s="2404" t="str">
        <f t="shared" si="5"/>
        <v/>
      </c>
      <c r="P81" s="2405"/>
      <c r="Q81" s="222"/>
      <c r="R81" s="6"/>
      <c r="S81" s="6"/>
      <c r="T81" s="6"/>
      <c r="U81" s="6"/>
      <c r="V81" s="272"/>
      <c r="W81" s="272"/>
      <c r="X81" s="272"/>
      <c r="Y81" s="272"/>
      <c r="Z81" s="272"/>
      <c r="AA81" s="272"/>
      <c r="AB81" s="272"/>
      <c r="AC81" s="272"/>
      <c r="AD81" s="272"/>
      <c r="AE81" s="272"/>
      <c r="AF81" s="272"/>
      <c r="AG81" s="272"/>
      <c r="AH81" s="272"/>
      <c r="AI81" s="272"/>
      <c r="AJ81" s="272"/>
      <c r="AK81" s="272"/>
      <c r="AL81" s="272"/>
      <c r="AM81" s="272"/>
      <c r="AN81" s="272"/>
      <c r="AO81" s="272"/>
      <c r="AP81" s="272"/>
      <c r="AQ81" s="272"/>
      <c r="AR81" s="272"/>
      <c r="AS81" s="272"/>
      <c r="AT81" s="272"/>
      <c r="AU81" s="272"/>
      <c r="AV81" s="272"/>
      <c r="AW81" s="272"/>
      <c r="AX81" s="272"/>
      <c r="AY81" s="272"/>
      <c r="AZ81" s="272"/>
      <c r="BA81" s="272"/>
      <c r="BB81" s="272"/>
    </row>
    <row r="82" spans="1:185" s="311" customFormat="1" ht="18.75" customHeight="1">
      <c r="A82" s="2389">
        <f t="shared" si="0"/>
        <v>16</v>
      </c>
      <c r="B82" s="2389"/>
      <c r="C82" s="2389">
        <f t="shared" si="1"/>
        <v>3600</v>
      </c>
      <c r="D82" s="2390"/>
      <c r="E82" s="2378"/>
      <c r="F82" s="2378"/>
      <c r="G82" s="2401" t="str">
        <f t="shared" si="3"/>
        <v/>
      </c>
      <c r="H82" s="2402"/>
      <c r="I82" s="2403" t="str">
        <f t="shared" si="4"/>
        <v/>
      </c>
      <c r="J82" s="1185"/>
      <c r="K82" s="2378"/>
      <c r="L82" s="2378"/>
      <c r="M82" s="2401" t="str">
        <f t="shared" si="2"/>
        <v/>
      </c>
      <c r="N82" s="2402"/>
      <c r="O82" s="2404" t="str">
        <f t="shared" si="5"/>
        <v/>
      </c>
      <c r="P82" s="2405"/>
      <c r="Q82" s="222"/>
      <c r="R82" s="6"/>
      <c r="S82" s="6"/>
      <c r="T82" s="6"/>
      <c r="U82" s="6"/>
      <c r="V82" s="272"/>
      <c r="W82" s="272"/>
      <c r="X82" s="272"/>
      <c r="Y82" s="272"/>
      <c r="Z82" s="272"/>
      <c r="AA82" s="272"/>
      <c r="AB82" s="272"/>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B82" s="272"/>
    </row>
    <row r="83" spans="1:185" s="311" customFormat="1" ht="18.75" customHeight="1">
      <c r="A83" s="2389">
        <f t="shared" si="0"/>
        <v>17</v>
      </c>
      <c r="B83" s="2389"/>
      <c r="C83" s="2389">
        <f t="shared" si="1"/>
        <v>3840</v>
      </c>
      <c r="D83" s="2390"/>
      <c r="E83" s="2378"/>
      <c r="F83" s="2378"/>
      <c r="G83" s="2401" t="str">
        <f t="shared" si="3"/>
        <v/>
      </c>
      <c r="H83" s="2402"/>
      <c r="I83" s="2403" t="str">
        <f t="shared" si="4"/>
        <v/>
      </c>
      <c r="J83" s="1185"/>
      <c r="K83" s="2378"/>
      <c r="L83" s="2378"/>
      <c r="M83" s="2401" t="str">
        <f t="shared" si="2"/>
        <v/>
      </c>
      <c r="N83" s="2402"/>
      <c r="O83" s="2404" t="str">
        <f t="shared" si="5"/>
        <v/>
      </c>
      <c r="P83" s="2405"/>
      <c r="Q83" s="222"/>
      <c r="R83" s="6"/>
      <c r="S83" s="6"/>
      <c r="T83" s="6"/>
      <c r="U83" s="6"/>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2"/>
      <c r="AW83" s="272"/>
      <c r="AX83" s="272"/>
      <c r="AY83" s="272"/>
      <c r="AZ83" s="272"/>
      <c r="BA83" s="272"/>
      <c r="BB83" s="272"/>
    </row>
    <row r="84" spans="1:185" s="311" customFormat="1" ht="18.75" customHeight="1">
      <c r="A84" s="2389">
        <f t="shared" si="0"/>
        <v>18</v>
      </c>
      <c r="B84" s="2389"/>
      <c r="C84" s="2389">
        <f t="shared" si="1"/>
        <v>4080</v>
      </c>
      <c r="D84" s="2390"/>
      <c r="E84" s="2378"/>
      <c r="F84" s="2378"/>
      <c r="G84" s="2401" t="str">
        <f t="shared" si="3"/>
        <v/>
      </c>
      <c r="H84" s="2402"/>
      <c r="I84" s="2403" t="str">
        <f t="shared" si="4"/>
        <v/>
      </c>
      <c r="J84" s="1185"/>
      <c r="K84" s="2378"/>
      <c r="L84" s="2378"/>
      <c r="M84" s="2401" t="str">
        <f t="shared" si="2"/>
        <v/>
      </c>
      <c r="N84" s="2402"/>
      <c r="O84" s="2404" t="str">
        <f t="shared" si="5"/>
        <v/>
      </c>
      <c r="P84" s="2405"/>
      <c r="Q84" s="222"/>
      <c r="R84" s="6"/>
      <c r="S84" s="6"/>
      <c r="T84" s="6"/>
      <c r="U84" s="6"/>
      <c r="V84" s="272"/>
      <c r="W84" s="272"/>
      <c r="X84" s="272"/>
      <c r="Y84" s="272"/>
      <c r="Z84" s="272"/>
      <c r="AA84" s="272"/>
      <c r="AB84" s="272"/>
      <c r="AC84" s="272"/>
      <c r="AD84" s="272"/>
      <c r="AE84" s="272"/>
      <c r="AF84" s="272"/>
      <c r="AG84" s="272"/>
      <c r="AH84" s="272"/>
      <c r="AI84" s="272"/>
      <c r="AJ84" s="272"/>
      <c r="AK84" s="272"/>
      <c r="AL84" s="272"/>
      <c r="AM84" s="272"/>
      <c r="AN84" s="272"/>
      <c r="AO84" s="272"/>
      <c r="AP84" s="272"/>
      <c r="AQ84" s="272"/>
      <c r="AR84" s="272"/>
      <c r="AS84" s="272"/>
      <c r="AT84" s="272"/>
      <c r="AU84" s="272"/>
      <c r="AV84" s="272"/>
      <c r="AW84" s="272"/>
      <c r="AX84" s="272"/>
      <c r="AY84" s="272"/>
      <c r="AZ84" s="272"/>
      <c r="BA84" s="272"/>
      <c r="BB84" s="272"/>
      <c r="BF84" s="152"/>
      <c r="BG84" s="152"/>
      <c r="BH84" s="152"/>
      <c r="BI84" s="152"/>
      <c r="BJ84" s="152"/>
      <c r="BK84" s="152"/>
      <c r="BL84" s="152"/>
      <c r="BM84" s="152"/>
      <c r="BN84" s="152"/>
      <c r="BO84" s="152"/>
      <c r="BP84" s="152"/>
      <c r="BQ84" s="152"/>
      <c r="BR84" s="152"/>
      <c r="BS84" s="152"/>
      <c r="BT84" s="152"/>
      <c r="BU84" s="152"/>
      <c r="BV84" s="152"/>
      <c r="BW84" s="152"/>
      <c r="BX84" s="152"/>
      <c r="BY84" s="152"/>
      <c r="BZ84" s="152"/>
      <c r="CA84" s="152"/>
      <c r="CB84" s="152"/>
      <c r="CC84" s="152"/>
      <c r="CD84" s="152"/>
      <c r="CE84" s="152"/>
      <c r="CF84" s="152"/>
      <c r="CG84" s="152"/>
      <c r="CH84" s="152"/>
      <c r="CI84" s="152"/>
      <c r="CJ84" s="152"/>
      <c r="CK84" s="152"/>
      <c r="CL84" s="152"/>
      <c r="CM84" s="152"/>
      <c r="CN84" s="152"/>
      <c r="CO84" s="152"/>
      <c r="CP84" s="152"/>
      <c r="CQ84" s="152"/>
      <c r="CR84" s="152"/>
      <c r="CS84" s="152"/>
      <c r="CT84" s="152"/>
      <c r="CU84" s="152"/>
      <c r="CV84" s="152"/>
      <c r="CW84" s="152"/>
      <c r="CX84" s="152"/>
      <c r="CY84" s="152"/>
      <c r="CZ84" s="152"/>
      <c r="DA84" s="152"/>
      <c r="DB84" s="152"/>
      <c r="DC84" s="152"/>
      <c r="DD84" s="152"/>
      <c r="DE84" s="152"/>
      <c r="DF84" s="152"/>
      <c r="DG84" s="152"/>
      <c r="DH84" s="152"/>
      <c r="DI84" s="152"/>
      <c r="DJ84" s="152"/>
      <c r="DK84" s="152"/>
      <c r="DL84" s="152"/>
      <c r="DM84" s="152"/>
      <c r="DN84" s="152"/>
      <c r="DO84" s="152"/>
      <c r="DP84" s="152"/>
      <c r="DQ84" s="152"/>
      <c r="DR84" s="152"/>
      <c r="DS84" s="152"/>
      <c r="DT84" s="152"/>
      <c r="DU84" s="152"/>
      <c r="DV84" s="152"/>
      <c r="DW84" s="152"/>
      <c r="DX84" s="152"/>
      <c r="DY84" s="152"/>
      <c r="DZ84" s="152"/>
      <c r="EA84" s="152"/>
      <c r="EB84" s="152"/>
      <c r="EC84" s="152"/>
      <c r="ED84" s="152"/>
      <c r="EE84" s="152"/>
      <c r="EF84" s="152"/>
      <c r="EG84" s="152"/>
      <c r="EH84" s="152"/>
      <c r="EI84" s="152"/>
      <c r="EJ84" s="152"/>
      <c r="EK84" s="152"/>
      <c r="EL84" s="152"/>
      <c r="EM84" s="152"/>
      <c r="EN84" s="152"/>
      <c r="EO84" s="152"/>
      <c r="EP84" s="152"/>
      <c r="EQ84" s="152"/>
      <c r="ER84" s="152"/>
      <c r="ES84" s="152"/>
      <c r="ET84" s="152"/>
      <c r="EU84" s="152"/>
      <c r="EV84" s="152"/>
      <c r="EW84" s="152"/>
      <c r="EX84" s="152"/>
      <c r="EY84" s="152"/>
      <c r="EZ84" s="152"/>
      <c r="FA84" s="152"/>
      <c r="FB84" s="152"/>
      <c r="FC84" s="152"/>
      <c r="FD84" s="152"/>
      <c r="FE84" s="152"/>
      <c r="FF84" s="152"/>
      <c r="FG84" s="152"/>
      <c r="FH84" s="152"/>
      <c r="FI84" s="152"/>
      <c r="FJ84" s="152"/>
      <c r="FK84" s="152"/>
      <c r="FL84" s="152"/>
      <c r="FM84" s="152"/>
      <c r="FN84" s="152"/>
      <c r="FO84" s="152"/>
      <c r="FP84" s="152"/>
      <c r="FQ84" s="152"/>
      <c r="FR84" s="152"/>
      <c r="FS84" s="152"/>
      <c r="FT84" s="152"/>
      <c r="FU84" s="152"/>
      <c r="FV84" s="152"/>
      <c r="FW84" s="152"/>
      <c r="FX84" s="152"/>
      <c r="FY84" s="152"/>
      <c r="FZ84" s="152"/>
      <c r="GA84" s="152"/>
      <c r="GB84" s="152"/>
      <c r="GC84" s="152"/>
    </row>
    <row r="85" spans="1:185" s="311" customFormat="1" ht="18.75" customHeight="1">
      <c r="A85" s="837" t="s">
        <v>418</v>
      </c>
      <c r="B85" s="837"/>
      <c r="C85" s="837"/>
      <c r="D85" s="834"/>
      <c r="E85" s="2427" t="s">
        <v>95</v>
      </c>
      <c r="F85" s="2427"/>
      <c r="G85" s="2428"/>
      <c r="H85" s="2428"/>
      <c r="I85" s="2427" t="s">
        <v>42</v>
      </c>
      <c r="J85" s="2427"/>
      <c r="K85" s="2427" t="s">
        <v>95</v>
      </c>
      <c r="L85" s="2427"/>
      <c r="M85" s="2428"/>
      <c r="N85" s="2428"/>
      <c r="O85" s="2427" t="s">
        <v>105</v>
      </c>
      <c r="P85" s="2429"/>
      <c r="Q85" s="222"/>
      <c r="R85" s="6"/>
      <c r="S85" s="6"/>
      <c r="T85" s="6"/>
      <c r="U85" s="6"/>
      <c r="V85" s="272"/>
      <c r="W85" s="272"/>
      <c r="X85" s="272"/>
      <c r="Y85" s="272"/>
      <c r="Z85" s="272"/>
      <c r="AA85" s="272"/>
      <c r="AB85" s="272"/>
      <c r="AC85" s="272"/>
      <c r="AD85" s="272"/>
      <c r="AE85" s="272"/>
      <c r="AF85" s="272"/>
      <c r="AG85" s="272"/>
      <c r="AH85" s="272"/>
      <c r="AI85" s="272"/>
      <c r="AJ85" s="272"/>
      <c r="AK85" s="272"/>
      <c r="AL85" s="272"/>
      <c r="AM85" s="272"/>
      <c r="AN85" s="272"/>
      <c r="AO85" s="272"/>
      <c r="AP85" s="272"/>
      <c r="AQ85" s="272"/>
      <c r="AR85" s="272"/>
      <c r="AS85" s="272"/>
      <c r="AT85" s="272"/>
      <c r="AU85" s="272"/>
      <c r="AV85" s="272"/>
      <c r="AW85" s="272"/>
      <c r="AX85" s="272"/>
      <c r="AY85" s="272"/>
      <c r="AZ85" s="272"/>
      <c r="BA85" s="272"/>
      <c r="BB85" s="272"/>
    </row>
    <row r="86" spans="1:185" s="311" customFormat="1" ht="33.75" customHeight="1">
      <c r="A86" s="837" t="s">
        <v>482</v>
      </c>
      <c r="B86" s="837"/>
      <c r="C86" s="837"/>
      <c r="D86" s="834"/>
      <c r="E86" s="2401" t="str">
        <f>IF(E84="","",MAX(G68:H84))</f>
        <v/>
      </c>
      <c r="F86" s="2401"/>
      <c r="G86" s="2402"/>
      <c r="H86" s="2402"/>
      <c r="I86" s="2403" t="str">
        <f>IF(E86="","",IF(E86&lt;=$F$96,"Conforme","Non conforme"))</f>
        <v/>
      </c>
      <c r="J86" s="2403"/>
      <c r="K86" s="2401" t="str">
        <f>IF(K84="","",MAX(M68:N84))</f>
        <v/>
      </c>
      <c r="L86" s="2401"/>
      <c r="M86" s="2402"/>
      <c r="N86" s="2402"/>
      <c r="O86" s="2403" t="str">
        <f>IF(K86="","",IF(K86&lt;=$F$96,"Conforme","Non conforme"))</f>
        <v/>
      </c>
      <c r="P86" s="2406"/>
      <c r="Q86" s="223"/>
      <c r="R86" s="6"/>
      <c r="S86" s="6"/>
      <c r="T86" s="6"/>
      <c r="U86" s="6"/>
      <c r="V86" s="272"/>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row>
    <row r="87" spans="1:185" s="311" customFormat="1" ht="43.5" customHeight="1">
      <c r="A87" s="2415" t="s">
        <v>409</v>
      </c>
      <c r="B87" s="2415"/>
      <c r="C87" s="2415"/>
      <c r="D87" s="2416"/>
      <c r="E87" s="2417" t="str">
        <f>IF(E84="","",H114/H97)</f>
        <v/>
      </c>
      <c r="F87" s="2417"/>
      <c r="G87" s="1921"/>
      <c r="H87" s="1921"/>
      <c r="I87" s="2403" t="str">
        <f>IF(E87="","",IF(E87&gt;250,"Conforme","Non conforme"))</f>
        <v/>
      </c>
      <c r="J87" s="2403"/>
      <c r="K87" s="2417" t="str">
        <f>IF(K84="","",K114/K97)</f>
        <v/>
      </c>
      <c r="L87" s="2417"/>
      <c r="M87" s="1921"/>
      <c r="N87" s="1921"/>
      <c r="O87" s="2403" t="str">
        <f>IF(K87="","",IF(K87&gt;250,"Conforme","Non conforme"))</f>
        <v/>
      </c>
      <c r="P87" s="2406"/>
      <c r="Q87" s="223"/>
      <c r="V87" s="272"/>
      <c r="W87" s="272"/>
      <c r="X87" s="272"/>
      <c r="Y87" s="272"/>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c r="AZ87" s="272"/>
      <c r="BA87" s="272"/>
      <c r="BB87" s="272"/>
    </row>
    <row r="88" spans="1:185" s="311" customFormat="1" ht="24.75" customHeight="1">
      <c r="A88" s="2415" t="s">
        <v>918</v>
      </c>
      <c r="B88" s="2415"/>
      <c r="C88" s="2415"/>
      <c r="D88" s="2416"/>
      <c r="E88" s="2417" t="str">
        <f>IF(E84="","",H114)</f>
        <v/>
      </c>
      <c r="F88" s="2417"/>
      <c r="G88" s="2417"/>
      <c r="H88" s="2417"/>
      <c r="I88" s="2403" t="str">
        <f>IF(E88="","",IF(E88&gt;=170,"Conforme"," Non conforme"))</f>
        <v/>
      </c>
      <c r="J88" s="2403"/>
      <c r="K88" s="2417" t="str">
        <f>IF(K84="","",K114)</f>
        <v/>
      </c>
      <c r="L88" s="2417"/>
      <c r="M88" s="2417"/>
      <c r="N88" s="2417"/>
      <c r="O88" s="2403" t="str">
        <f>IF(K88="","",IF(K88&gt;170,"Conforme","Non conforme"))</f>
        <v/>
      </c>
      <c r="P88" s="2406"/>
      <c r="Q88" s="222"/>
      <c r="T88" s="54"/>
      <c r="U88" s="54"/>
      <c r="V88" s="272"/>
      <c r="W88" s="272"/>
      <c r="X88" s="272"/>
      <c r="Y88" s="272"/>
      <c r="Z88" s="272"/>
      <c r="AA88" s="272"/>
      <c r="AB88" s="272"/>
      <c r="AC88" s="272"/>
      <c r="AD88" s="272"/>
      <c r="AE88" s="272"/>
      <c r="AF88" s="272"/>
      <c r="AG88" s="272"/>
      <c r="AH88" s="272"/>
      <c r="AI88" s="272"/>
      <c r="AJ88" s="272"/>
      <c r="AK88" s="272"/>
      <c r="AL88" s="272"/>
      <c r="AM88" s="272"/>
      <c r="AN88" s="272"/>
      <c r="AO88" s="272"/>
      <c r="AP88" s="272"/>
      <c r="AQ88" s="272"/>
      <c r="AR88" s="272"/>
      <c r="AS88" s="272"/>
      <c r="AT88" s="272"/>
      <c r="AU88" s="272"/>
      <c r="AV88" s="272"/>
      <c r="AW88" s="272"/>
      <c r="AX88" s="272"/>
      <c r="AY88" s="272"/>
      <c r="AZ88" s="272"/>
      <c r="BA88" s="272"/>
      <c r="BB88" s="272"/>
    </row>
    <row r="89" spans="1:185" s="311" customFormat="1" ht="37.5" customHeight="1">
      <c r="A89" s="2415" t="s">
        <v>410</v>
      </c>
      <c r="B89" s="2415"/>
      <c r="C89" s="2415"/>
      <c r="D89" s="2416"/>
      <c r="E89" s="2401" t="str">
        <f>IF(OR($E$84="",$K$84=""),"", 2*ABS(H114-K114)/(H114+K114))</f>
        <v/>
      </c>
      <c r="F89" s="2401"/>
      <c r="G89" s="2401"/>
      <c r="H89" s="2401"/>
      <c r="I89" s="2403" t="str">
        <f>IF(E89="","",IF(E89&lt;=10%,"Conforme","Non conforme"))</f>
        <v/>
      </c>
      <c r="J89" s="2403"/>
      <c r="K89" s="2418"/>
      <c r="L89" s="2418"/>
      <c r="M89" s="2418"/>
      <c r="N89" s="2418"/>
      <c r="O89" s="2413"/>
      <c r="P89" s="2414"/>
      <c r="Q89" s="222"/>
      <c r="U89" s="54"/>
      <c r="V89" s="272"/>
      <c r="W89" s="272"/>
      <c r="X89" s="272"/>
      <c r="Y89" s="272"/>
      <c r="Z89" s="272"/>
      <c r="AA89" s="272"/>
      <c r="AB89" s="272"/>
      <c r="AC89" s="272"/>
      <c r="AD89" s="272"/>
      <c r="AE89" s="272"/>
      <c r="AF89" s="272"/>
      <c r="AG89" s="272"/>
      <c r="AH89" s="272"/>
      <c r="AI89" s="272"/>
      <c r="AJ89" s="272"/>
      <c r="AK89" s="272"/>
      <c r="AL89" s="272"/>
      <c r="AM89" s="272"/>
      <c r="AN89" s="272"/>
      <c r="AO89" s="272"/>
      <c r="AP89" s="272"/>
      <c r="AQ89" s="272"/>
      <c r="AR89" s="272"/>
      <c r="AS89" s="272"/>
      <c r="AT89" s="272"/>
      <c r="AU89" s="272"/>
      <c r="AV89" s="272"/>
      <c r="AW89" s="272"/>
      <c r="AX89" s="272"/>
      <c r="AY89" s="272"/>
      <c r="AZ89" s="272"/>
      <c r="BA89" s="272"/>
      <c r="BB89" s="272"/>
    </row>
    <row r="90" spans="1:185" s="311" customFormat="1" ht="30.75" customHeight="1">
      <c r="A90" s="1769" t="s">
        <v>607</v>
      </c>
      <c r="B90" s="1769"/>
      <c r="C90" s="1769"/>
      <c r="D90" s="1770"/>
      <c r="E90" s="2187"/>
      <c r="F90" s="2167"/>
      <c r="G90" s="2167"/>
      <c r="H90" s="2167"/>
      <c r="I90" s="2167"/>
      <c r="J90" s="2167"/>
      <c r="K90" s="2167"/>
      <c r="L90" s="2167"/>
      <c r="M90" s="2167"/>
      <c r="N90" s="2167"/>
      <c r="O90" s="2167"/>
      <c r="P90" s="2167"/>
      <c r="Q90" s="727"/>
      <c r="U90" s="54"/>
      <c r="V90" s="272"/>
      <c r="W90" s="272"/>
      <c r="X90" s="272"/>
      <c r="Y90" s="272"/>
      <c r="Z90" s="272"/>
      <c r="AA90" s="272"/>
      <c r="AB90" s="272"/>
      <c r="AC90" s="272"/>
      <c r="AD90" s="272"/>
      <c r="AE90" s="272"/>
      <c r="AF90" s="272"/>
      <c r="AG90" s="272"/>
      <c r="AH90" s="272"/>
      <c r="AI90" s="272"/>
      <c r="AJ90" s="272"/>
      <c r="AK90" s="272"/>
      <c r="AL90" s="272"/>
      <c r="AM90" s="272"/>
      <c r="AN90" s="272"/>
      <c r="AO90" s="272"/>
      <c r="AP90" s="272"/>
      <c r="AQ90" s="272"/>
      <c r="AR90" s="272"/>
      <c r="AS90" s="272"/>
      <c r="AT90" s="272"/>
      <c r="AU90" s="272"/>
      <c r="AV90" s="272"/>
      <c r="AW90" s="272"/>
      <c r="AX90" s="272"/>
      <c r="AY90" s="272"/>
      <c r="AZ90" s="272"/>
      <c r="BA90" s="272"/>
      <c r="BB90" s="272"/>
    </row>
    <row r="91" spans="1:185" s="311" customFormat="1" ht="31.5" customHeight="1">
      <c r="A91" s="1769" t="s">
        <v>738</v>
      </c>
      <c r="B91" s="1769"/>
      <c r="C91" s="1769"/>
      <c r="D91" s="1770"/>
      <c r="E91" s="2126"/>
      <c r="F91" s="2127"/>
      <c r="G91" s="2127"/>
      <c r="H91" s="2127"/>
      <c r="I91" s="2127"/>
      <c r="J91" s="2127"/>
      <c r="K91" s="2127"/>
      <c r="L91" s="2127"/>
      <c r="M91" s="2127"/>
      <c r="N91" s="2127"/>
      <c r="O91" s="2127"/>
      <c r="P91" s="2127"/>
      <c r="Q91" s="184"/>
      <c r="U91" s="54"/>
      <c r="V91" s="272"/>
      <c r="W91" s="272"/>
      <c r="X91" s="272"/>
      <c r="Y91" s="272"/>
      <c r="Z91" s="272"/>
      <c r="AA91" s="272"/>
      <c r="AB91" s="272"/>
      <c r="AC91" s="272"/>
      <c r="AD91" s="272"/>
      <c r="AE91" s="272"/>
      <c r="AF91" s="272"/>
      <c r="AG91" s="272"/>
      <c r="AH91" s="272"/>
      <c r="AI91" s="272"/>
      <c r="AJ91" s="272"/>
      <c r="AK91" s="272"/>
      <c r="AL91" s="272"/>
      <c r="AM91" s="272"/>
      <c r="AN91" s="272"/>
      <c r="AO91" s="272"/>
      <c r="AP91" s="272"/>
      <c r="AQ91" s="272"/>
      <c r="AR91" s="272"/>
      <c r="AS91" s="272"/>
      <c r="AT91" s="272"/>
      <c r="AU91" s="272"/>
      <c r="AV91" s="272"/>
      <c r="AW91" s="272"/>
      <c r="AX91" s="272"/>
      <c r="AY91" s="272"/>
      <c r="AZ91" s="272"/>
      <c r="BA91" s="272"/>
      <c r="BB91" s="272"/>
    </row>
    <row r="92" spans="1:185" s="311" customFormat="1" ht="37.5" customHeight="1">
      <c r="Q92" s="54"/>
      <c r="R92" s="54"/>
      <c r="S92" s="54"/>
      <c r="T92" s="54"/>
      <c r="U92" s="60"/>
      <c r="V92" s="272"/>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2"/>
      <c r="BA92" s="272"/>
      <c r="BB92" s="272"/>
    </row>
    <row r="93" spans="1:185" s="311" customFormat="1" ht="37.5" customHeight="1">
      <c r="B93" s="34"/>
      <c r="C93" s="2423" t="s">
        <v>474</v>
      </c>
      <c r="D93" s="2423"/>
      <c r="E93" s="2423"/>
      <c r="F93" s="2423"/>
      <c r="G93" s="2423"/>
      <c r="H93" s="2423"/>
      <c r="I93" s="2423"/>
      <c r="J93" s="2423"/>
      <c r="K93" s="2423"/>
      <c r="L93" s="2423"/>
      <c r="M93" s="2423"/>
      <c r="N93" s="282"/>
      <c r="O93" s="6"/>
      <c r="P93" s="6"/>
      <c r="Q93" s="6"/>
      <c r="R93" s="6"/>
      <c r="S93" s="6"/>
      <c r="T93" s="6"/>
      <c r="U93" s="6"/>
      <c r="V93" s="272"/>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2"/>
      <c r="BA93" s="272"/>
      <c r="BB93" s="272"/>
    </row>
    <row r="94" spans="1:185" s="311" customFormat="1" ht="37.5" customHeight="1">
      <c r="B94" s="34"/>
      <c r="C94" s="2423" t="s">
        <v>989</v>
      </c>
      <c r="D94" s="2423"/>
      <c r="E94" s="2424"/>
      <c r="F94" s="2425" t="s">
        <v>475</v>
      </c>
      <c r="G94" s="2426"/>
      <c r="H94" s="1902" t="s">
        <v>416</v>
      </c>
      <c r="I94" s="1825"/>
      <c r="J94" s="1825"/>
      <c r="K94" s="2423" t="s">
        <v>94</v>
      </c>
      <c r="L94" s="2423"/>
      <c r="M94" s="2423"/>
      <c r="N94" s="283"/>
      <c r="O94" s="6"/>
      <c r="P94" s="6"/>
      <c r="Q94" s="6"/>
      <c r="R94" s="6"/>
      <c r="S94" s="6"/>
      <c r="T94" s="6"/>
      <c r="U94" s="6"/>
      <c r="V94" s="272"/>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c r="AZ94" s="272"/>
      <c r="BA94" s="272"/>
      <c r="BB94" s="272"/>
    </row>
    <row r="95" spans="1:185" s="311" customFormat="1" ht="32.25" customHeight="1">
      <c r="B95" s="34"/>
      <c r="C95" s="664" t="s">
        <v>99</v>
      </c>
      <c r="D95" s="664" t="s">
        <v>100</v>
      </c>
      <c r="E95" s="689" t="s">
        <v>415</v>
      </c>
      <c r="F95" s="2425"/>
      <c r="G95" s="2426"/>
      <c r="H95" s="684" t="s">
        <v>413</v>
      </c>
      <c r="I95" s="664" t="s">
        <v>417</v>
      </c>
      <c r="J95" s="735" t="s">
        <v>414</v>
      </c>
      <c r="K95" s="684" t="s">
        <v>413</v>
      </c>
      <c r="L95" s="664" t="s">
        <v>417</v>
      </c>
      <c r="M95" s="735" t="s">
        <v>414</v>
      </c>
      <c r="N95" s="284"/>
      <c r="O95" s="6"/>
      <c r="P95" s="6"/>
      <c r="Q95" s="6"/>
      <c r="R95" s="6"/>
      <c r="S95" s="6"/>
      <c r="T95" s="6"/>
      <c r="U95" s="6"/>
      <c r="V95" s="272"/>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2"/>
      <c r="AV95" s="272"/>
      <c r="AW95" s="272"/>
      <c r="AX95" s="272"/>
      <c r="AY95" s="272"/>
      <c r="AZ95" s="272"/>
      <c r="BA95" s="272"/>
      <c r="BB95" s="272"/>
    </row>
    <row r="96" spans="1:185" s="311" customFormat="1" ht="27" customHeight="1">
      <c r="B96" s="34"/>
      <c r="C96" s="677" t="s">
        <v>101</v>
      </c>
      <c r="D96" s="678" t="s">
        <v>919</v>
      </c>
      <c r="E96" s="690" t="s">
        <v>920</v>
      </c>
      <c r="F96" s="694">
        <f>0.1</f>
        <v>0.1</v>
      </c>
      <c r="G96" s="686">
        <f>-$F$96</f>
        <v>-0.1</v>
      </c>
      <c r="H96" s="681" t="s">
        <v>921</v>
      </c>
      <c r="I96" s="679" t="s">
        <v>922</v>
      </c>
      <c r="J96" s="669" t="s">
        <v>923</v>
      </c>
      <c r="K96" s="681" t="s">
        <v>921</v>
      </c>
      <c r="L96" s="679" t="s">
        <v>922</v>
      </c>
      <c r="M96" s="680" t="s">
        <v>923</v>
      </c>
      <c r="N96" s="6"/>
      <c r="O96" s="6"/>
      <c r="P96" s="6"/>
      <c r="Q96" s="6"/>
      <c r="R96" s="6"/>
      <c r="S96" s="6"/>
      <c r="T96" s="6"/>
      <c r="U96" s="6"/>
      <c r="V96" s="272"/>
      <c r="W96" s="272"/>
      <c r="X96" s="272"/>
      <c r="Y96" s="272"/>
      <c r="Z96" s="272"/>
      <c r="AA96" s="272"/>
      <c r="AB96" s="272"/>
      <c r="AC96" s="272"/>
      <c r="AD96" s="272"/>
      <c r="AE96" s="272"/>
      <c r="AF96" s="272"/>
      <c r="AG96" s="272"/>
      <c r="AH96" s="272"/>
      <c r="AI96" s="272"/>
      <c r="AJ96" s="272"/>
      <c r="AK96" s="272"/>
      <c r="AL96" s="272"/>
      <c r="AM96" s="272"/>
      <c r="AN96" s="272"/>
      <c r="AO96" s="272"/>
      <c r="AP96" s="272"/>
      <c r="AQ96" s="272"/>
      <c r="AR96" s="272"/>
      <c r="AS96" s="272"/>
      <c r="AT96" s="272"/>
      <c r="AU96" s="272"/>
      <c r="AV96" s="272"/>
      <c r="AW96" s="272"/>
      <c r="AX96" s="272"/>
      <c r="AY96" s="272"/>
      <c r="AZ96" s="272"/>
      <c r="BA96" s="272"/>
      <c r="BB96" s="272"/>
    </row>
    <row r="97" spans="1:54" s="311" customFormat="1" ht="27" customHeight="1">
      <c r="B97" s="667" t="s">
        <v>924</v>
      </c>
      <c r="C97" s="670" t="str">
        <f>IF(E67="","",IF(K67="", H97,(H97+K97)/2))</f>
        <v/>
      </c>
      <c r="D97" s="670" t="str">
        <f>IF(E67="","",(71.498068+94.593053*LOG(C97,10)+41.912053*POWER(LOG(C97,10),2)+9.8247004*POWER(LOG(C97,10),3)+0.28175407*POWER(LOG(C97,10),4)-1.1878455*POWER(LOG(C97,10),5)-0.18014349*POWER(LOG(C97,10),6)+0.14710899*POWER(LOG(C97,10),7)-0.017046845*POWER(LOG(C97,10),8)))</f>
        <v/>
      </c>
      <c r="E97" s="691"/>
      <c r="F97" s="695"/>
      <c r="G97" s="687"/>
      <c r="H97" s="682" t="str">
        <f t="shared" ref="H97:H114" si="6">IF(E67="","",IF($F$63="",E67, E67+$F$63))</f>
        <v/>
      </c>
      <c r="I97" s="671" t="str">
        <f t="shared" ref="I97:I110" si="7">IF($E$84="","",(71.498068+94.593053*LOG(E67,10)+41.912053*POWER(LOG(E67,10),2)+9.8247004*POWER(LOG(E67,10),3)+0.28175407*POWER(LOG(E67,10),4)-1.1878455*POWER(LOG(E67,10),5)-0.18014349*POWER(LOG(E67,10),6)+0.14710899*POWER(LOG(E67,10),7)-0.017046845*POWER(LOG(E67,10),8)))</f>
        <v/>
      </c>
      <c r="J97" s="672"/>
      <c r="K97" s="682" t="str">
        <f t="shared" ref="K97:K114" si="8">IF(K67="","",IF($F$63="",K67, K67+$F$63))</f>
        <v/>
      </c>
      <c r="L97" s="671" t="str">
        <f t="shared" ref="L97:L114" si="9">IF($K$84="","",(71.498068+94.593053*LOG(K67,10)+41.912053*POWER(LOG(K67,10),2)+9.8247004*POWER(LOG(K67,10),3)+0.28175407*POWER(LOG(K67,10),4)-1.1878455*POWER(LOG(K67,10),5)-0.18014349*POWER(LOG(K67,10),6)+0.14710899*POWER(LOG(K67,10),7)-0.017046845*POWER(LOG(K67,10),8)))</f>
        <v/>
      </c>
      <c r="M97" s="672"/>
      <c r="N97" s="6"/>
      <c r="O97" s="6"/>
      <c r="P97" s="6"/>
      <c r="Q97" s="6"/>
      <c r="R97" s="6"/>
      <c r="S97" s="6"/>
      <c r="T97" s="6"/>
      <c r="U97" s="6"/>
      <c r="V97" s="272"/>
      <c r="W97" s="272"/>
      <c r="X97" s="272"/>
      <c r="Y97" s="272"/>
      <c r="Z97" s="272"/>
      <c r="AA97" s="272"/>
      <c r="AB97" s="272"/>
      <c r="AC97" s="272"/>
      <c r="AD97" s="272"/>
      <c r="AE97" s="272"/>
      <c r="AF97" s="272"/>
      <c r="AG97" s="272"/>
      <c r="AH97" s="272"/>
      <c r="AI97" s="272"/>
      <c r="AJ97" s="272"/>
      <c r="AK97" s="272"/>
      <c r="AL97" s="272"/>
      <c r="AM97" s="272"/>
      <c r="AN97" s="272"/>
      <c r="AO97" s="272"/>
      <c r="AP97" s="272"/>
      <c r="AQ97" s="272"/>
      <c r="AR97" s="272"/>
      <c r="AS97" s="272"/>
      <c r="AT97" s="272"/>
      <c r="AU97" s="272"/>
      <c r="AV97" s="272"/>
      <c r="AW97" s="272"/>
      <c r="AX97" s="272"/>
      <c r="AY97" s="272"/>
      <c r="AZ97" s="272"/>
      <c r="BA97" s="272"/>
      <c r="BB97" s="272"/>
    </row>
    <row r="98" spans="1:54" s="311" customFormat="1" ht="60.75" customHeight="1">
      <c r="B98" s="34"/>
      <c r="C98" s="670" t="str">
        <f t="shared" ref="C98:C113" si="10">IF($E$84="","",(10^((-1.3011877+(0.080242636*LN(D98))+(0.13646699*(LN(D98))^2)+(-0.025468404*(LN(D98))^3)+(0.0013635334*(LN(D98))^4))/(1+(-0.025840191*LN(D98))+(-0.10320229*(LN(D98))^2)+(0.02874562*(LN(D98))^3)+(-0.0031978977*(LN(D98))^4)+(0.00012992634*(LN(D98))^5)))))</f>
        <v/>
      </c>
      <c r="D98" s="673" t="str">
        <f>IF($E$84="","",(D115*C68+G115))</f>
        <v/>
      </c>
      <c r="E98" s="692" t="str">
        <f>IF($E$84="","",((C98-C97)/(0.5*(C98+C97)*(D98-D97))))</f>
        <v/>
      </c>
      <c r="F98" s="696" t="str">
        <f t="shared" ref="F98:F114" si="11">IF($E$84="","",$E98*(1+$F$96))</f>
        <v/>
      </c>
      <c r="G98" s="688" t="str">
        <f t="shared" ref="G98:G114" si="12">IF($E$84="","",$E98*(1-$F$96))</f>
        <v/>
      </c>
      <c r="H98" s="682" t="str">
        <f t="shared" si="6"/>
        <v/>
      </c>
      <c r="I98" s="671" t="str">
        <f t="shared" si="7"/>
        <v/>
      </c>
      <c r="J98" s="674" t="str">
        <f t="shared" ref="J98:J114" si="13">IF($E$84="","",((E68-E67)/(0.5*(E68+E67) *(D98-D97))))</f>
        <v/>
      </c>
      <c r="K98" s="682" t="str">
        <f t="shared" si="8"/>
        <v/>
      </c>
      <c r="L98" s="671" t="str">
        <f t="shared" si="9"/>
        <v/>
      </c>
      <c r="M98" s="674" t="str">
        <f t="shared" ref="M98:M114" si="14">IF($K$84="","",((K68-K67)/(0.5*(K68+K67)*(D98-D97))))</f>
        <v/>
      </c>
      <c r="N98" s="6"/>
      <c r="O98" s="6"/>
      <c r="P98" s="6"/>
      <c r="Q98" s="6"/>
      <c r="R98" s="6"/>
      <c r="S98" s="6"/>
      <c r="T98" s="6"/>
      <c r="U98" s="6"/>
      <c r="V98" s="272"/>
      <c r="W98" s="272"/>
      <c r="X98" s="272"/>
      <c r="Y98" s="272"/>
      <c r="Z98" s="272"/>
      <c r="AA98" s="272"/>
      <c r="AB98" s="272"/>
      <c r="AC98" s="272"/>
      <c r="AD98" s="272"/>
      <c r="AE98" s="272"/>
      <c r="AF98" s="272"/>
      <c r="AG98" s="272"/>
      <c r="AH98" s="272"/>
      <c r="AI98" s="272"/>
      <c r="AJ98" s="272"/>
      <c r="AK98" s="272"/>
      <c r="AL98" s="272"/>
      <c r="AM98" s="272"/>
      <c r="AN98" s="272"/>
      <c r="AO98" s="272"/>
      <c r="AP98" s="272"/>
      <c r="AQ98" s="272"/>
      <c r="AR98" s="272"/>
      <c r="AS98" s="272"/>
      <c r="AT98" s="272"/>
      <c r="AU98" s="272"/>
      <c r="AV98" s="272"/>
      <c r="AW98" s="272"/>
      <c r="AX98" s="272"/>
      <c r="AY98" s="272"/>
      <c r="AZ98" s="272"/>
      <c r="BA98" s="272"/>
      <c r="BB98" s="272"/>
    </row>
    <row r="99" spans="1:54" s="311" customFormat="1" ht="48.75" customHeight="1">
      <c r="B99" s="34"/>
      <c r="C99" s="670" t="str">
        <f t="shared" si="10"/>
        <v/>
      </c>
      <c r="D99" s="673" t="str">
        <f>IF($E$84="","",(D115*C69+G115))</f>
        <v/>
      </c>
      <c r="E99" s="692" t="str">
        <f t="shared" ref="E99:E114" si="15">IF($E$84="","",((C99-C98)/(0.5*(C99+C98)*(D99-D98))))</f>
        <v/>
      </c>
      <c r="F99" s="696" t="str">
        <f t="shared" si="11"/>
        <v/>
      </c>
      <c r="G99" s="688" t="str">
        <f t="shared" si="12"/>
        <v/>
      </c>
      <c r="H99" s="682" t="str">
        <f t="shared" si="6"/>
        <v/>
      </c>
      <c r="I99" s="671" t="str">
        <f t="shared" si="7"/>
        <v/>
      </c>
      <c r="J99" s="674" t="str">
        <f t="shared" si="13"/>
        <v/>
      </c>
      <c r="K99" s="682" t="str">
        <f t="shared" si="8"/>
        <v/>
      </c>
      <c r="L99" s="671" t="str">
        <f t="shared" si="9"/>
        <v/>
      </c>
      <c r="M99" s="674" t="str">
        <f t="shared" si="14"/>
        <v/>
      </c>
      <c r="N99" s="6"/>
      <c r="O99" s="6"/>
      <c r="P99" s="6"/>
      <c r="Q99" s="6"/>
      <c r="R99" s="6"/>
      <c r="S99" s="6"/>
      <c r="T99" s="6"/>
      <c r="U99" s="6"/>
      <c r="V99" s="272"/>
      <c r="W99" s="272"/>
      <c r="X99" s="272"/>
      <c r="Y99" s="272"/>
      <c r="Z99" s="272"/>
      <c r="AA99" s="272"/>
      <c r="AB99" s="272"/>
      <c r="AC99" s="272"/>
      <c r="AD99" s="272"/>
      <c r="AE99" s="272"/>
      <c r="AF99" s="272"/>
      <c r="AG99" s="272"/>
      <c r="AH99" s="272"/>
      <c r="AI99" s="272"/>
      <c r="AJ99" s="272"/>
      <c r="AK99" s="272"/>
      <c r="AL99" s="272"/>
      <c r="AM99" s="272"/>
      <c r="AN99" s="272"/>
      <c r="AO99" s="272"/>
      <c r="AP99" s="272"/>
      <c r="AQ99" s="272"/>
      <c r="AR99" s="272"/>
      <c r="AS99" s="272"/>
      <c r="AT99" s="272"/>
      <c r="AU99" s="272"/>
      <c r="AV99" s="272"/>
      <c r="AW99" s="272"/>
      <c r="AX99" s="272"/>
      <c r="AY99" s="272"/>
      <c r="AZ99" s="272"/>
      <c r="BA99" s="272"/>
      <c r="BB99" s="272"/>
    </row>
    <row r="100" spans="1:54" s="311" customFormat="1" ht="18.75" customHeight="1">
      <c r="B100" s="34"/>
      <c r="C100" s="670" t="str">
        <f t="shared" si="10"/>
        <v/>
      </c>
      <c r="D100" s="673" t="str">
        <f>IF($E$84="","",(D115*C70+G115))</f>
        <v/>
      </c>
      <c r="E100" s="692" t="str">
        <f t="shared" si="15"/>
        <v/>
      </c>
      <c r="F100" s="696" t="str">
        <f t="shared" si="11"/>
        <v/>
      </c>
      <c r="G100" s="688" t="str">
        <f t="shared" si="12"/>
        <v/>
      </c>
      <c r="H100" s="682" t="str">
        <f t="shared" si="6"/>
        <v/>
      </c>
      <c r="I100" s="671" t="str">
        <f t="shared" si="7"/>
        <v/>
      </c>
      <c r="J100" s="674" t="str">
        <f t="shared" si="13"/>
        <v/>
      </c>
      <c r="K100" s="682" t="str">
        <f t="shared" si="8"/>
        <v/>
      </c>
      <c r="L100" s="671" t="str">
        <f t="shared" si="9"/>
        <v/>
      </c>
      <c r="M100" s="674" t="str">
        <f t="shared" si="14"/>
        <v/>
      </c>
      <c r="N100" s="6"/>
      <c r="O100" s="6"/>
      <c r="P100" s="6"/>
      <c r="Q100" s="6"/>
      <c r="R100" s="6"/>
      <c r="S100" s="6"/>
      <c r="T100" s="6"/>
      <c r="U100" s="6"/>
      <c r="V100" s="272"/>
      <c r="W100" s="272"/>
      <c r="X100" s="272"/>
      <c r="Y100" s="272"/>
      <c r="Z100" s="272"/>
      <c r="AA100" s="272"/>
      <c r="AB100" s="272"/>
      <c r="AC100" s="272"/>
      <c r="AD100" s="272"/>
      <c r="AE100" s="272"/>
      <c r="AF100" s="272"/>
      <c r="AG100" s="272"/>
      <c r="AH100" s="272"/>
      <c r="AI100" s="272"/>
      <c r="AJ100" s="272"/>
      <c r="AK100" s="272"/>
      <c r="AL100" s="272"/>
      <c r="AM100" s="272"/>
      <c r="AN100" s="272"/>
      <c r="AO100" s="272"/>
      <c r="AP100" s="272"/>
      <c r="AQ100" s="272"/>
      <c r="AR100" s="272"/>
      <c r="AS100" s="272"/>
      <c r="AT100" s="272"/>
      <c r="AU100" s="272"/>
      <c r="AV100" s="272"/>
      <c r="AW100" s="272"/>
      <c r="AX100" s="272"/>
      <c r="AY100" s="272"/>
      <c r="AZ100" s="272"/>
      <c r="BA100" s="272"/>
      <c r="BB100" s="272"/>
    </row>
    <row r="101" spans="1:54" s="311" customFormat="1" ht="18.75" customHeight="1">
      <c r="B101" s="34"/>
      <c r="C101" s="670" t="str">
        <f t="shared" si="10"/>
        <v/>
      </c>
      <c r="D101" s="673" t="str">
        <f>IF($E$84="","",D115*C71+G115)</f>
        <v/>
      </c>
      <c r="E101" s="692" t="str">
        <f t="shared" si="15"/>
        <v/>
      </c>
      <c r="F101" s="696" t="str">
        <f t="shared" si="11"/>
        <v/>
      </c>
      <c r="G101" s="688" t="str">
        <f t="shared" si="12"/>
        <v/>
      </c>
      <c r="H101" s="682" t="str">
        <f t="shared" si="6"/>
        <v/>
      </c>
      <c r="I101" s="671" t="str">
        <f t="shared" si="7"/>
        <v/>
      </c>
      <c r="J101" s="674" t="str">
        <f t="shared" si="13"/>
        <v/>
      </c>
      <c r="K101" s="682" t="str">
        <f t="shared" si="8"/>
        <v/>
      </c>
      <c r="L101" s="671" t="str">
        <f t="shared" si="9"/>
        <v/>
      </c>
      <c r="M101" s="674" t="str">
        <f t="shared" si="14"/>
        <v/>
      </c>
      <c r="N101" s="6"/>
      <c r="O101" s="6"/>
      <c r="P101" s="6"/>
      <c r="Q101" s="6"/>
      <c r="R101" s="6"/>
      <c r="S101" s="6"/>
      <c r="T101" s="6"/>
      <c r="U101" s="6"/>
      <c r="V101" s="272"/>
      <c r="W101" s="272"/>
      <c r="X101" s="272"/>
      <c r="Y101" s="272"/>
      <c r="Z101" s="272"/>
      <c r="AA101" s="272"/>
      <c r="AB101" s="272"/>
      <c r="AC101" s="272"/>
      <c r="AD101" s="272"/>
      <c r="AE101" s="272"/>
      <c r="AF101" s="272"/>
      <c r="AG101" s="272"/>
      <c r="AH101" s="272"/>
      <c r="AI101" s="272"/>
      <c r="AJ101" s="272"/>
      <c r="AK101" s="272"/>
      <c r="AL101" s="272"/>
      <c r="AM101" s="272"/>
      <c r="AN101" s="272"/>
      <c r="AO101" s="272"/>
      <c r="AP101" s="272"/>
      <c r="AQ101" s="272"/>
      <c r="AR101" s="272"/>
      <c r="AS101" s="272"/>
      <c r="AT101" s="272"/>
      <c r="AU101" s="272"/>
      <c r="AV101" s="272"/>
      <c r="AW101" s="272"/>
      <c r="AX101" s="272"/>
      <c r="AY101" s="272"/>
      <c r="AZ101" s="272"/>
      <c r="BA101" s="272"/>
      <c r="BB101" s="272"/>
    </row>
    <row r="102" spans="1:54" s="311" customFormat="1" ht="18.75" customHeight="1">
      <c r="B102" s="34"/>
      <c r="C102" s="670" t="str">
        <f t="shared" si="10"/>
        <v/>
      </c>
      <c r="D102" s="673" t="str">
        <f>IF($E$84="","",(D115*C72+G115))</f>
        <v/>
      </c>
      <c r="E102" s="692" t="str">
        <f t="shared" si="15"/>
        <v/>
      </c>
      <c r="F102" s="696" t="str">
        <f t="shared" si="11"/>
        <v/>
      </c>
      <c r="G102" s="688" t="str">
        <f t="shared" si="12"/>
        <v/>
      </c>
      <c r="H102" s="682" t="str">
        <f t="shared" si="6"/>
        <v/>
      </c>
      <c r="I102" s="671" t="str">
        <f t="shared" si="7"/>
        <v/>
      </c>
      <c r="J102" s="674" t="str">
        <f t="shared" si="13"/>
        <v/>
      </c>
      <c r="K102" s="682" t="str">
        <f t="shared" si="8"/>
        <v/>
      </c>
      <c r="L102" s="671" t="str">
        <f t="shared" si="9"/>
        <v/>
      </c>
      <c r="M102" s="674" t="str">
        <f t="shared" si="14"/>
        <v/>
      </c>
      <c r="N102" s="6"/>
      <c r="O102" s="6"/>
      <c r="P102" s="6"/>
      <c r="Q102" s="6"/>
      <c r="R102" s="6"/>
      <c r="S102" s="6"/>
      <c r="T102" s="6"/>
      <c r="U102" s="6"/>
      <c r="V102" s="272"/>
      <c r="W102" s="272"/>
      <c r="X102" s="272"/>
      <c r="Y102" s="272"/>
      <c r="Z102" s="272"/>
      <c r="AA102" s="272"/>
      <c r="AB102" s="272"/>
      <c r="AC102" s="272"/>
      <c r="AD102" s="272"/>
      <c r="AE102" s="272"/>
      <c r="AF102" s="272"/>
      <c r="AG102" s="272"/>
      <c r="AH102" s="272"/>
      <c r="AI102" s="272"/>
      <c r="AJ102" s="272"/>
      <c r="AK102" s="272"/>
      <c r="AL102" s="272"/>
      <c r="AM102" s="272"/>
      <c r="AN102" s="272"/>
      <c r="AO102" s="272"/>
      <c r="AP102" s="272"/>
      <c r="AQ102" s="272"/>
      <c r="AR102" s="272"/>
      <c r="AS102" s="272"/>
      <c r="AT102" s="272"/>
      <c r="AU102" s="272"/>
      <c r="AV102" s="272"/>
      <c r="AW102" s="272"/>
      <c r="AX102" s="272"/>
      <c r="AY102" s="272"/>
      <c r="AZ102" s="272"/>
      <c r="BA102" s="272"/>
      <c r="BB102" s="272"/>
    </row>
    <row r="103" spans="1:54" s="311" customFormat="1" ht="18.75" customHeight="1">
      <c r="B103" s="34"/>
      <c r="C103" s="670" t="str">
        <f t="shared" si="10"/>
        <v/>
      </c>
      <c r="D103" s="673" t="str">
        <f>IF($E$84="","",(D115*C73+G115))</f>
        <v/>
      </c>
      <c r="E103" s="692" t="str">
        <f t="shared" si="15"/>
        <v/>
      </c>
      <c r="F103" s="696" t="str">
        <f t="shared" si="11"/>
        <v/>
      </c>
      <c r="G103" s="688" t="str">
        <f t="shared" si="12"/>
        <v/>
      </c>
      <c r="H103" s="682" t="str">
        <f t="shared" si="6"/>
        <v/>
      </c>
      <c r="I103" s="671" t="str">
        <f t="shared" si="7"/>
        <v/>
      </c>
      <c r="J103" s="674" t="str">
        <f t="shared" si="13"/>
        <v/>
      </c>
      <c r="K103" s="682" t="str">
        <f t="shared" si="8"/>
        <v/>
      </c>
      <c r="L103" s="671" t="str">
        <f t="shared" si="9"/>
        <v/>
      </c>
      <c r="M103" s="674" t="str">
        <f t="shared" si="14"/>
        <v/>
      </c>
      <c r="N103" s="6"/>
      <c r="O103" s="6"/>
      <c r="P103" s="6"/>
      <c r="Q103" s="6"/>
      <c r="R103" s="6"/>
      <c r="S103" s="6"/>
      <c r="T103" s="6"/>
      <c r="U103" s="6"/>
      <c r="V103" s="272"/>
      <c r="W103" s="272"/>
      <c r="X103" s="272"/>
      <c r="Y103" s="272"/>
      <c r="Z103" s="272"/>
      <c r="AA103" s="272"/>
      <c r="AB103" s="272"/>
      <c r="AC103" s="272"/>
      <c r="AD103" s="272"/>
      <c r="AE103" s="272"/>
      <c r="AF103" s="272"/>
      <c r="AG103" s="272"/>
      <c r="AH103" s="272"/>
      <c r="AI103" s="272"/>
      <c r="AJ103" s="272"/>
      <c r="AK103" s="272"/>
      <c r="AL103" s="272"/>
      <c r="AM103" s="272"/>
      <c r="AN103" s="272"/>
      <c r="AO103" s="272"/>
      <c r="AP103" s="272"/>
      <c r="AQ103" s="272"/>
      <c r="AR103" s="272"/>
      <c r="AS103" s="272"/>
      <c r="AT103" s="272"/>
      <c r="AU103" s="272"/>
      <c r="AV103" s="272"/>
      <c r="AW103" s="272"/>
      <c r="AX103" s="272"/>
      <c r="AY103" s="272"/>
      <c r="AZ103" s="272"/>
      <c r="BA103" s="272"/>
      <c r="BB103" s="272"/>
    </row>
    <row r="104" spans="1:54" s="311" customFormat="1" ht="18.75" customHeight="1">
      <c r="B104" s="34"/>
      <c r="C104" s="670" t="str">
        <f t="shared" si="10"/>
        <v/>
      </c>
      <c r="D104" s="673" t="str">
        <f>IF($E$84="","",($D$115*C74+$G$115))</f>
        <v/>
      </c>
      <c r="E104" s="692" t="str">
        <f t="shared" si="15"/>
        <v/>
      </c>
      <c r="F104" s="696" t="str">
        <f t="shared" si="11"/>
        <v/>
      </c>
      <c r="G104" s="688" t="str">
        <f t="shared" si="12"/>
        <v/>
      </c>
      <c r="H104" s="682" t="str">
        <f t="shared" si="6"/>
        <v/>
      </c>
      <c r="I104" s="671" t="str">
        <f t="shared" si="7"/>
        <v/>
      </c>
      <c r="J104" s="674" t="str">
        <f t="shared" si="13"/>
        <v/>
      </c>
      <c r="K104" s="682" t="str">
        <f t="shared" si="8"/>
        <v/>
      </c>
      <c r="L104" s="671" t="str">
        <f t="shared" si="9"/>
        <v/>
      </c>
      <c r="M104" s="674" t="str">
        <f t="shared" si="14"/>
        <v/>
      </c>
      <c r="N104" s="6"/>
      <c r="O104" s="6"/>
      <c r="P104" s="6"/>
      <c r="Q104" s="6"/>
      <c r="R104" s="6"/>
      <c r="S104" s="6"/>
      <c r="T104" s="6"/>
      <c r="U104" s="6"/>
      <c r="V104" s="272"/>
      <c r="W104" s="272"/>
      <c r="X104" s="272"/>
      <c r="Y104" s="272"/>
      <c r="Z104" s="272"/>
      <c r="AA104" s="272"/>
      <c r="AB104" s="272"/>
      <c r="AC104" s="272"/>
      <c r="AD104" s="272"/>
      <c r="AE104" s="272"/>
      <c r="AF104" s="272"/>
      <c r="AG104" s="272"/>
      <c r="AH104" s="272"/>
      <c r="AI104" s="272"/>
      <c r="AJ104" s="272"/>
      <c r="AK104" s="272"/>
      <c r="AL104" s="272"/>
      <c r="AM104" s="272"/>
      <c r="AN104" s="272"/>
      <c r="AO104" s="272"/>
      <c r="AP104" s="272"/>
      <c r="AQ104" s="272"/>
      <c r="AR104" s="272"/>
      <c r="AS104" s="272"/>
      <c r="AT104" s="272"/>
      <c r="AU104" s="272"/>
      <c r="AV104" s="272"/>
      <c r="AW104" s="272"/>
      <c r="AX104" s="272"/>
      <c r="AY104" s="272"/>
      <c r="AZ104" s="272"/>
      <c r="BA104" s="272"/>
      <c r="BB104" s="272"/>
    </row>
    <row r="105" spans="1:54" s="311" customFormat="1" ht="18.75" customHeight="1">
      <c r="B105" s="34"/>
      <c r="C105" s="670" t="str">
        <f t="shared" si="10"/>
        <v/>
      </c>
      <c r="D105" s="673" t="str">
        <f>IF($E$84="","",($D$115*C75+$G$115))</f>
        <v/>
      </c>
      <c r="E105" s="692" t="str">
        <f t="shared" si="15"/>
        <v/>
      </c>
      <c r="F105" s="696" t="str">
        <f t="shared" si="11"/>
        <v/>
      </c>
      <c r="G105" s="688" t="str">
        <f t="shared" si="12"/>
        <v/>
      </c>
      <c r="H105" s="682" t="str">
        <f t="shared" si="6"/>
        <v/>
      </c>
      <c r="I105" s="671" t="str">
        <f t="shared" si="7"/>
        <v/>
      </c>
      <c r="J105" s="674" t="str">
        <f t="shared" si="13"/>
        <v/>
      </c>
      <c r="K105" s="682" t="str">
        <f t="shared" si="8"/>
        <v/>
      </c>
      <c r="L105" s="671" t="str">
        <f t="shared" si="9"/>
        <v/>
      </c>
      <c r="M105" s="674" t="str">
        <f t="shared" si="14"/>
        <v/>
      </c>
      <c r="N105" s="6"/>
      <c r="O105" s="6"/>
      <c r="P105" s="6"/>
      <c r="Q105" s="6"/>
      <c r="R105" s="6"/>
      <c r="S105" s="6"/>
      <c r="T105" s="6"/>
      <c r="U105" s="6"/>
      <c r="V105" s="272"/>
      <c r="W105" s="272"/>
      <c r="X105" s="272"/>
      <c r="Y105" s="272"/>
      <c r="Z105" s="272"/>
      <c r="AA105" s="272"/>
      <c r="AB105" s="272"/>
      <c r="AC105" s="272"/>
      <c r="AD105" s="272"/>
      <c r="AE105" s="272"/>
      <c r="AF105" s="272"/>
      <c r="AG105" s="272"/>
      <c r="AH105" s="272"/>
      <c r="AI105" s="272"/>
      <c r="AJ105" s="272"/>
      <c r="AK105" s="272"/>
      <c r="AL105" s="272"/>
      <c r="AM105" s="272"/>
      <c r="AN105" s="272"/>
      <c r="AO105" s="272"/>
      <c r="AP105" s="272"/>
      <c r="AQ105" s="272"/>
      <c r="AR105" s="272"/>
      <c r="AS105" s="272"/>
      <c r="AT105" s="272"/>
      <c r="AU105" s="272"/>
      <c r="AV105" s="272"/>
      <c r="AW105" s="272"/>
      <c r="AX105" s="272"/>
      <c r="AY105" s="272"/>
      <c r="AZ105" s="272"/>
      <c r="BA105" s="272"/>
      <c r="BB105" s="272"/>
    </row>
    <row r="106" spans="1:54" s="311" customFormat="1" ht="18.75" customHeight="1">
      <c r="A106" s="152"/>
      <c r="B106" s="34"/>
      <c r="C106" s="670" t="str">
        <f t="shared" si="10"/>
        <v/>
      </c>
      <c r="D106" s="673" t="str">
        <f>IF($E$84="","",($D$115*C76+$G$115))</f>
        <v/>
      </c>
      <c r="E106" s="692" t="str">
        <f t="shared" si="15"/>
        <v/>
      </c>
      <c r="F106" s="696" t="str">
        <f t="shared" si="11"/>
        <v/>
      </c>
      <c r="G106" s="688" t="str">
        <f t="shared" si="12"/>
        <v/>
      </c>
      <c r="H106" s="682" t="str">
        <f t="shared" si="6"/>
        <v/>
      </c>
      <c r="I106" s="671" t="str">
        <f t="shared" si="7"/>
        <v/>
      </c>
      <c r="J106" s="674" t="str">
        <f t="shared" si="13"/>
        <v/>
      </c>
      <c r="K106" s="682" t="str">
        <f t="shared" si="8"/>
        <v/>
      </c>
      <c r="L106" s="671" t="str">
        <f t="shared" si="9"/>
        <v/>
      </c>
      <c r="M106" s="674" t="str">
        <f t="shared" si="14"/>
        <v/>
      </c>
      <c r="N106" s="6"/>
      <c r="O106" s="6"/>
      <c r="P106" s="6"/>
      <c r="Q106" s="6"/>
      <c r="R106" s="6"/>
      <c r="S106" s="6"/>
      <c r="T106" s="6"/>
      <c r="U106" s="6"/>
      <c r="V106" s="272"/>
      <c r="W106" s="272"/>
      <c r="X106" s="272"/>
      <c r="Y106" s="272"/>
      <c r="Z106" s="272"/>
      <c r="AA106" s="272"/>
      <c r="AB106" s="272"/>
      <c r="AC106" s="272"/>
      <c r="AD106" s="272"/>
      <c r="AE106" s="272"/>
      <c r="AF106" s="272"/>
      <c r="AG106" s="272"/>
      <c r="AH106" s="272"/>
      <c r="AI106" s="272"/>
      <c r="AJ106" s="272"/>
      <c r="AK106" s="272"/>
      <c r="AL106" s="272"/>
      <c r="AM106" s="272"/>
      <c r="AN106" s="272"/>
      <c r="AO106" s="272"/>
      <c r="AP106" s="272"/>
      <c r="AQ106" s="272"/>
      <c r="AR106" s="272"/>
      <c r="AS106" s="272"/>
      <c r="AT106" s="272"/>
      <c r="AU106" s="272"/>
      <c r="AV106" s="272"/>
      <c r="AW106" s="272"/>
      <c r="AX106" s="272"/>
      <c r="AY106" s="272"/>
      <c r="AZ106" s="272"/>
      <c r="BA106" s="272"/>
      <c r="BB106" s="272"/>
    </row>
    <row r="107" spans="1:54" s="311" customFormat="1" ht="18.75" customHeight="1">
      <c r="B107" s="34"/>
      <c r="C107" s="670" t="str">
        <f t="shared" si="10"/>
        <v/>
      </c>
      <c r="D107" s="673" t="str">
        <f>IF($E$84="","",(D115*C77+G115))</f>
        <v/>
      </c>
      <c r="E107" s="692" t="str">
        <f t="shared" si="15"/>
        <v/>
      </c>
      <c r="F107" s="696" t="str">
        <f t="shared" si="11"/>
        <v/>
      </c>
      <c r="G107" s="688" t="str">
        <f t="shared" si="12"/>
        <v/>
      </c>
      <c r="H107" s="682" t="str">
        <f t="shared" si="6"/>
        <v/>
      </c>
      <c r="I107" s="671" t="str">
        <f t="shared" si="7"/>
        <v/>
      </c>
      <c r="J107" s="674" t="str">
        <f t="shared" si="13"/>
        <v/>
      </c>
      <c r="K107" s="682" t="str">
        <f t="shared" si="8"/>
        <v/>
      </c>
      <c r="L107" s="671" t="str">
        <f t="shared" si="9"/>
        <v/>
      </c>
      <c r="M107" s="674" t="str">
        <f t="shared" si="14"/>
        <v/>
      </c>
      <c r="N107" s="6"/>
      <c r="O107" s="6"/>
      <c r="P107" s="6"/>
      <c r="Q107" s="6"/>
      <c r="R107" s="6"/>
      <c r="S107" s="6"/>
      <c r="T107" s="6"/>
      <c r="U107" s="6"/>
      <c r="V107" s="272"/>
      <c r="W107" s="272"/>
      <c r="X107" s="272"/>
      <c r="Y107" s="272"/>
      <c r="Z107" s="272"/>
      <c r="AA107" s="272"/>
      <c r="AB107" s="272"/>
      <c r="AC107" s="272"/>
      <c r="AD107" s="272"/>
      <c r="AE107" s="272"/>
      <c r="AF107" s="272"/>
      <c r="AG107" s="272"/>
      <c r="AH107" s="272"/>
      <c r="AI107" s="272"/>
      <c r="AJ107" s="272"/>
      <c r="AK107" s="272"/>
      <c r="AL107" s="272"/>
      <c r="AM107" s="272"/>
      <c r="AN107" s="272"/>
      <c r="AO107" s="272"/>
      <c r="AP107" s="272"/>
      <c r="AQ107" s="272"/>
      <c r="AR107" s="272"/>
      <c r="AS107" s="272"/>
      <c r="AT107" s="272"/>
      <c r="AU107" s="272"/>
      <c r="AV107" s="272"/>
      <c r="AW107" s="272"/>
      <c r="AX107" s="272"/>
      <c r="AY107" s="272"/>
      <c r="AZ107" s="272"/>
      <c r="BA107" s="272"/>
      <c r="BB107" s="272"/>
    </row>
    <row r="108" spans="1:54" s="311" customFormat="1" ht="18.75" customHeight="1">
      <c r="B108" s="34"/>
      <c r="C108" s="670" t="str">
        <f t="shared" si="10"/>
        <v/>
      </c>
      <c r="D108" s="673" t="str">
        <f>IF($E$84="","",(D115*C78+G115))</f>
        <v/>
      </c>
      <c r="E108" s="692" t="str">
        <f t="shared" si="15"/>
        <v/>
      </c>
      <c r="F108" s="696" t="str">
        <f t="shared" si="11"/>
        <v/>
      </c>
      <c r="G108" s="688" t="str">
        <f t="shared" si="12"/>
        <v/>
      </c>
      <c r="H108" s="682" t="str">
        <f t="shared" si="6"/>
        <v/>
      </c>
      <c r="I108" s="671" t="str">
        <f t="shared" si="7"/>
        <v/>
      </c>
      <c r="J108" s="674" t="str">
        <f t="shared" si="13"/>
        <v/>
      </c>
      <c r="K108" s="682" t="str">
        <f t="shared" si="8"/>
        <v/>
      </c>
      <c r="L108" s="671" t="str">
        <f t="shared" si="9"/>
        <v/>
      </c>
      <c r="M108" s="674" t="str">
        <f t="shared" si="14"/>
        <v/>
      </c>
      <c r="N108" s="6"/>
      <c r="O108" s="6"/>
      <c r="P108" s="6"/>
      <c r="Q108" s="6"/>
      <c r="R108" s="6"/>
      <c r="S108" s="6"/>
      <c r="T108" s="6"/>
      <c r="U108" s="6"/>
      <c r="V108" s="272"/>
      <c r="W108" s="272"/>
      <c r="X108" s="272"/>
      <c r="Y108" s="272"/>
      <c r="Z108" s="272"/>
      <c r="AA108" s="272"/>
      <c r="AB108" s="272"/>
      <c r="AC108" s="272"/>
      <c r="AD108" s="272"/>
      <c r="AE108" s="272"/>
      <c r="AF108" s="272"/>
      <c r="AG108" s="272"/>
      <c r="AH108" s="272"/>
      <c r="AI108" s="272"/>
      <c r="AJ108" s="272"/>
      <c r="AK108" s="272"/>
      <c r="AL108" s="272"/>
      <c r="AM108" s="272"/>
      <c r="AN108" s="272"/>
      <c r="AO108" s="272"/>
      <c r="AP108" s="272"/>
      <c r="AQ108" s="272"/>
      <c r="AR108" s="272"/>
      <c r="AS108" s="272"/>
      <c r="AT108" s="272"/>
      <c r="AU108" s="272"/>
      <c r="AV108" s="272"/>
      <c r="AW108" s="272"/>
      <c r="AX108" s="272"/>
      <c r="AY108" s="272"/>
      <c r="AZ108" s="272"/>
      <c r="BA108" s="272"/>
      <c r="BB108" s="272"/>
    </row>
    <row r="109" spans="1:54" s="311" customFormat="1" ht="18.75" customHeight="1">
      <c r="B109" s="34"/>
      <c r="C109" s="670" t="str">
        <f t="shared" si="10"/>
        <v/>
      </c>
      <c r="D109" s="673" t="str">
        <f>IF($E$84="","",(D115*C79+G115))</f>
        <v/>
      </c>
      <c r="E109" s="692" t="str">
        <f t="shared" si="15"/>
        <v/>
      </c>
      <c r="F109" s="696" t="str">
        <f t="shared" si="11"/>
        <v/>
      </c>
      <c r="G109" s="688" t="str">
        <f t="shared" si="12"/>
        <v/>
      </c>
      <c r="H109" s="682" t="str">
        <f t="shared" si="6"/>
        <v/>
      </c>
      <c r="I109" s="671" t="str">
        <f t="shared" si="7"/>
        <v/>
      </c>
      <c r="J109" s="674" t="str">
        <f t="shared" si="13"/>
        <v/>
      </c>
      <c r="K109" s="682" t="str">
        <f t="shared" si="8"/>
        <v/>
      </c>
      <c r="L109" s="671" t="str">
        <f t="shared" si="9"/>
        <v/>
      </c>
      <c r="M109" s="674" t="str">
        <f t="shared" si="14"/>
        <v/>
      </c>
      <c r="N109" s="6"/>
      <c r="O109" s="6"/>
      <c r="P109" s="6"/>
      <c r="Q109" s="6"/>
      <c r="R109" s="6"/>
      <c r="S109" s="6"/>
      <c r="T109" s="6"/>
      <c r="U109" s="6"/>
      <c r="V109" s="272"/>
      <c r="W109" s="272"/>
      <c r="X109" s="272"/>
      <c r="Y109" s="272"/>
      <c r="Z109" s="272"/>
      <c r="AA109" s="272"/>
      <c r="AB109" s="272"/>
      <c r="AC109" s="272"/>
      <c r="AD109" s="272"/>
      <c r="AE109" s="272"/>
      <c r="AF109" s="272"/>
      <c r="AG109" s="272"/>
      <c r="AH109" s="272"/>
      <c r="AI109" s="272"/>
      <c r="AJ109" s="272"/>
      <c r="AK109" s="272"/>
      <c r="AL109" s="272"/>
      <c r="AM109" s="272"/>
      <c r="AN109" s="272"/>
      <c r="AO109" s="272"/>
      <c r="AP109" s="272"/>
      <c r="AQ109" s="272"/>
      <c r="AR109" s="272"/>
      <c r="AS109" s="272"/>
      <c r="AT109" s="272"/>
      <c r="AU109" s="272"/>
      <c r="AV109" s="272"/>
      <c r="AW109" s="272"/>
      <c r="AX109" s="272"/>
      <c r="AY109" s="272"/>
      <c r="AZ109" s="272"/>
      <c r="BA109" s="272"/>
      <c r="BB109" s="272"/>
    </row>
    <row r="110" spans="1:54" s="311" customFormat="1" ht="18.75" customHeight="1">
      <c r="B110" s="34"/>
      <c r="C110" s="670" t="str">
        <f t="shared" si="10"/>
        <v/>
      </c>
      <c r="D110" s="673" t="str">
        <f>IF($E$84="","",(D115*C80+G115))</f>
        <v/>
      </c>
      <c r="E110" s="692" t="str">
        <f t="shared" si="15"/>
        <v/>
      </c>
      <c r="F110" s="696" t="str">
        <f t="shared" si="11"/>
        <v/>
      </c>
      <c r="G110" s="688" t="str">
        <f t="shared" si="12"/>
        <v/>
      </c>
      <c r="H110" s="682" t="str">
        <f t="shared" si="6"/>
        <v/>
      </c>
      <c r="I110" s="671" t="str">
        <f t="shared" si="7"/>
        <v/>
      </c>
      <c r="J110" s="674" t="str">
        <f t="shared" si="13"/>
        <v/>
      </c>
      <c r="K110" s="682" t="str">
        <f t="shared" si="8"/>
        <v/>
      </c>
      <c r="L110" s="671" t="str">
        <f t="shared" si="9"/>
        <v/>
      </c>
      <c r="M110" s="674" t="str">
        <f t="shared" si="14"/>
        <v/>
      </c>
      <c r="N110" s="6"/>
      <c r="O110" s="6"/>
      <c r="P110" s="6"/>
      <c r="Q110" s="6"/>
      <c r="R110" s="6"/>
      <c r="S110" s="6"/>
      <c r="T110" s="6"/>
      <c r="U110" s="6"/>
      <c r="V110" s="272"/>
      <c r="W110" s="272"/>
      <c r="X110" s="272"/>
      <c r="Y110" s="272"/>
      <c r="Z110" s="272"/>
      <c r="AA110" s="272"/>
      <c r="AB110" s="272"/>
      <c r="AC110" s="272"/>
      <c r="AD110" s="272"/>
      <c r="AE110" s="272"/>
      <c r="AF110" s="272"/>
      <c r="AG110" s="272"/>
      <c r="AH110" s="272"/>
      <c r="AI110" s="272"/>
      <c r="AJ110" s="272"/>
      <c r="AK110" s="272"/>
      <c r="AL110" s="272"/>
      <c r="AM110" s="272"/>
      <c r="AN110" s="272"/>
      <c r="AO110" s="272"/>
      <c r="AP110" s="272"/>
      <c r="AQ110" s="272"/>
      <c r="AR110" s="272"/>
      <c r="AS110" s="272"/>
      <c r="AT110" s="272"/>
      <c r="AU110" s="272"/>
      <c r="AV110" s="272"/>
      <c r="AW110" s="272"/>
      <c r="AX110" s="272"/>
      <c r="AY110" s="272"/>
      <c r="AZ110" s="272"/>
      <c r="BA110" s="272"/>
      <c r="BB110" s="272"/>
    </row>
    <row r="111" spans="1:54" s="311" customFormat="1" ht="18.75" customHeight="1">
      <c r="B111" s="34"/>
      <c r="C111" s="670" t="str">
        <f t="shared" si="10"/>
        <v/>
      </c>
      <c r="D111" s="673" t="str">
        <f>IF(E84="","",(D115*C81+G115))</f>
        <v/>
      </c>
      <c r="E111" s="692" t="str">
        <f t="shared" si="15"/>
        <v/>
      </c>
      <c r="F111" s="696" t="str">
        <f t="shared" si="11"/>
        <v/>
      </c>
      <c r="G111" s="688" t="str">
        <f t="shared" si="12"/>
        <v/>
      </c>
      <c r="H111" s="682" t="str">
        <f t="shared" si="6"/>
        <v/>
      </c>
      <c r="I111" s="671" t="str">
        <f>IF($E84="","",(71.498068+94.593053*LOG(E81,10)+41.912053*POWER(LOG(E81,10),2)+9.8247004*POWER(LOG(E81,10),3)+0.28175407*POWER(LOG(E81,10),4)-1.1878455*POWER(LOG(E81,10),5)-0.18014349*POWER(LOG(E81,10),6)+0.14710899*POWER(LOG(E81,10),7)-0.017046845*POWER(LOG(E81,10),8)))</f>
        <v/>
      </c>
      <c r="J111" s="674" t="str">
        <f t="shared" si="13"/>
        <v/>
      </c>
      <c r="K111" s="682" t="str">
        <f t="shared" si="8"/>
        <v/>
      </c>
      <c r="L111" s="671" t="str">
        <f t="shared" si="9"/>
        <v/>
      </c>
      <c r="M111" s="674" t="str">
        <f t="shared" si="14"/>
        <v/>
      </c>
      <c r="N111" s="6"/>
      <c r="O111" s="6"/>
      <c r="P111" s="6"/>
      <c r="Q111" s="6"/>
      <c r="R111" s="6"/>
      <c r="S111" s="6"/>
      <c r="T111" s="6"/>
      <c r="U111" s="6"/>
      <c r="V111" s="272"/>
      <c r="W111" s="272"/>
      <c r="X111" s="272"/>
      <c r="Y111" s="272"/>
      <c r="Z111" s="272"/>
      <c r="AA111" s="272"/>
      <c r="AB111" s="272"/>
      <c r="AC111" s="272"/>
      <c r="AD111" s="272"/>
      <c r="AE111" s="272"/>
      <c r="AF111" s="272"/>
      <c r="AG111" s="272"/>
      <c r="AH111" s="272"/>
      <c r="AI111" s="272"/>
      <c r="AJ111" s="272"/>
      <c r="AK111" s="272"/>
      <c r="AL111" s="272"/>
      <c r="AM111" s="272"/>
      <c r="AN111" s="272"/>
      <c r="AO111" s="272"/>
      <c r="AP111" s="272"/>
      <c r="AQ111" s="272"/>
      <c r="AR111" s="272"/>
      <c r="AS111" s="272"/>
      <c r="AT111" s="272"/>
      <c r="AU111" s="272"/>
      <c r="AV111" s="272"/>
      <c r="AW111" s="272"/>
      <c r="AX111" s="272"/>
      <c r="AY111" s="272"/>
      <c r="AZ111" s="272"/>
      <c r="BA111" s="272"/>
      <c r="BB111" s="272"/>
    </row>
    <row r="112" spans="1:54" s="311" customFormat="1" ht="18.75" customHeight="1">
      <c r="B112" s="34"/>
      <c r="C112" s="670" t="str">
        <f t="shared" si="10"/>
        <v/>
      </c>
      <c r="D112" s="673" t="str">
        <f>IF($E$84="","",(D115*C82+G115))</f>
        <v/>
      </c>
      <c r="E112" s="692" t="str">
        <f t="shared" si="15"/>
        <v/>
      </c>
      <c r="F112" s="696" t="str">
        <f t="shared" si="11"/>
        <v/>
      </c>
      <c r="G112" s="688" t="str">
        <f t="shared" si="12"/>
        <v/>
      </c>
      <c r="H112" s="682" t="str">
        <f t="shared" si="6"/>
        <v/>
      </c>
      <c r="I112" s="671" t="str">
        <f>IF($E$84="","",(71.498068+94.593053*LOG(E82,10)+41.912053*POWER(LOG(E82,10),2)+9.8247004*POWER(LOG(E82,10),3)+0.28175407*POWER(LOG(E82,10),4)-1.1878455*POWER(LOG(E82,10),5)-0.18014349*POWER(LOG(E82,10),6)+0.14710899*POWER(LOG(E82,10),7)-0.017046845*POWER(LOG(E82,10),8)))</f>
        <v/>
      </c>
      <c r="J112" s="674" t="str">
        <f t="shared" si="13"/>
        <v/>
      </c>
      <c r="K112" s="682" t="str">
        <f t="shared" si="8"/>
        <v/>
      </c>
      <c r="L112" s="671" t="str">
        <f t="shared" si="9"/>
        <v/>
      </c>
      <c r="M112" s="674" t="str">
        <f t="shared" si="14"/>
        <v/>
      </c>
      <c r="N112" s="6"/>
      <c r="O112" s="6"/>
      <c r="P112" s="6"/>
      <c r="Q112" s="6"/>
      <c r="R112" s="6"/>
      <c r="S112" s="6"/>
      <c r="T112" s="6"/>
      <c r="U112" s="6"/>
      <c r="V112" s="272"/>
      <c r="W112" s="272"/>
      <c r="X112" s="272"/>
      <c r="Y112" s="272"/>
      <c r="Z112" s="272"/>
      <c r="AA112" s="272"/>
      <c r="AB112" s="272"/>
      <c r="AC112" s="272"/>
      <c r="AD112" s="272"/>
      <c r="AE112" s="272"/>
      <c r="AF112" s="272"/>
      <c r="AG112" s="272"/>
      <c r="AH112" s="272"/>
      <c r="AI112" s="272"/>
      <c r="AJ112" s="272"/>
      <c r="AK112" s="272"/>
      <c r="AL112" s="272"/>
      <c r="AM112" s="272"/>
      <c r="AN112" s="272"/>
      <c r="AO112" s="272"/>
      <c r="AP112" s="272"/>
      <c r="AQ112" s="272"/>
      <c r="AR112" s="272"/>
      <c r="AS112" s="272"/>
      <c r="AT112" s="272"/>
      <c r="AU112" s="272"/>
      <c r="AV112" s="272"/>
      <c r="AW112" s="272"/>
      <c r="AX112" s="272"/>
      <c r="AY112" s="272"/>
      <c r="AZ112" s="272"/>
      <c r="BA112" s="272"/>
      <c r="BB112" s="272"/>
    </row>
    <row r="113" spans="1:172" s="311" customFormat="1" ht="18.75" customHeight="1" thickBot="1">
      <c r="B113" s="34"/>
      <c r="C113" s="670" t="str">
        <f t="shared" si="10"/>
        <v/>
      </c>
      <c r="D113" s="673" t="str">
        <f>IF($E$84="","",(D115*C83+G115))</f>
        <v/>
      </c>
      <c r="E113" s="692" t="str">
        <f t="shared" si="15"/>
        <v/>
      </c>
      <c r="F113" s="696" t="str">
        <f t="shared" si="11"/>
        <v/>
      </c>
      <c r="G113" s="688" t="str">
        <f t="shared" si="12"/>
        <v/>
      </c>
      <c r="H113" s="682" t="str">
        <f t="shared" si="6"/>
        <v/>
      </c>
      <c r="I113" s="671" t="str">
        <f>IF($E$84="","",(71.498068+94.593053*LOG(E83,10)+41.912053*POWER(LOG(E83,10),2)+9.8247004*POWER(LOG(E83,10),3)+0.28175407*POWER(LOG(E83,10),4)-1.1878455*POWER(LOG(E83,10),5)-0.18014349*POWER(LOG(E83,10),6)+0.14710899*POWER(LOG(E83,10),7)-0.017046845*POWER(LOG(E83,10),8)))</f>
        <v/>
      </c>
      <c r="J113" s="674" t="str">
        <f t="shared" si="13"/>
        <v/>
      </c>
      <c r="K113" s="682" t="str">
        <f t="shared" si="8"/>
        <v/>
      </c>
      <c r="L113" s="671" t="str">
        <f t="shared" si="9"/>
        <v/>
      </c>
      <c r="M113" s="674" t="str">
        <f t="shared" si="14"/>
        <v/>
      </c>
      <c r="N113" s="6"/>
      <c r="O113" s="6"/>
      <c r="P113" s="6"/>
      <c r="Q113" s="6"/>
      <c r="R113" s="6"/>
      <c r="S113" s="6"/>
      <c r="T113" s="6"/>
      <c r="U113" s="6"/>
      <c r="V113" s="272"/>
      <c r="W113" s="272"/>
      <c r="X113" s="272"/>
      <c r="Y113" s="272"/>
      <c r="Z113" s="272"/>
      <c r="AA113" s="272"/>
      <c r="AB113" s="272"/>
      <c r="AC113" s="272"/>
      <c r="AD113" s="272"/>
      <c r="AE113" s="272"/>
      <c r="AF113" s="272"/>
      <c r="AG113" s="272"/>
      <c r="AH113" s="272"/>
      <c r="AI113" s="272"/>
      <c r="AJ113" s="272"/>
      <c r="AK113" s="272"/>
      <c r="AL113" s="272"/>
      <c r="AM113" s="272"/>
      <c r="AN113" s="272"/>
      <c r="AO113" s="272"/>
      <c r="AP113" s="272"/>
      <c r="AQ113" s="272"/>
      <c r="AR113" s="272"/>
      <c r="AS113" s="272"/>
      <c r="AT113" s="272"/>
      <c r="AU113" s="272"/>
      <c r="AV113" s="272"/>
      <c r="AW113" s="272"/>
      <c r="AX113" s="272"/>
      <c r="AY113" s="272"/>
      <c r="AZ113" s="272"/>
      <c r="BA113" s="272"/>
      <c r="BB113" s="272"/>
    </row>
    <row r="114" spans="1:172" s="311" customFormat="1" ht="18.75" customHeight="1" thickBot="1">
      <c r="B114" s="668" t="s">
        <v>925</v>
      </c>
      <c r="C114" s="675" t="str">
        <f>IF(E84="","", IF(K84="", H114, (H114+K114)/2))</f>
        <v/>
      </c>
      <c r="D114" s="675" t="str">
        <f>IF(E84="","",(71.498068+94.593053*LOG(C114,10)+41.912053*POWER(LOG(C114,10),2)+9.8247004*POWER(LOG(C114,10),3)+0.28175407*POWER(LOG(C114,10),4)-1.1878455*POWER(LOG(C114,10),5)-0.18014349*POWER(LOG(C114,10),6)+0.14710899*POWER(LOG(C114,10),7)-0.017046845*POWER(LOG(C114,10),8)))</f>
        <v/>
      </c>
      <c r="E114" s="693" t="str">
        <f t="shared" si="15"/>
        <v/>
      </c>
      <c r="F114" s="697" t="str">
        <f t="shared" si="11"/>
        <v/>
      </c>
      <c r="G114" s="676" t="str">
        <f t="shared" si="12"/>
        <v/>
      </c>
      <c r="H114" s="683" t="str">
        <f t="shared" si="6"/>
        <v/>
      </c>
      <c r="I114" s="675" t="str">
        <f>IF($E$84="","",(71.498068+94.593053*LOG(E84,10)+41.912053*POWER(LOG(E84,10),2)+9.8247004*POWER(LOG(E84,10),3)+0.28175407*POWER(LOG(E84,10),4)-1.1878455*POWER(LOG(E84,10),5)-0.18014349*POWER(LOG(E84,10),6)+0.14710899*POWER(LOG(E84,10),7)-0.017046845*POWER(LOG(E84,10),8)))</f>
        <v/>
      </c>
      <c r="J114" s="676" t="str">
        <f t="shared" si="13"/>
        <v/>
      </c>
      <c r="K114" s="683" t="str">
        <f t="shared" si="8"/>
        <v/>
      </c>
      <c r="L114" s="675" t="str">
        <f t="shared" si="9"/>
        <v/>
      </c>
      <c r="M114" s="676" t="str">
        <f t="shared" si="14"/>
        <v/>
      </c>
      <c r="N114" s="6"/>
      <c r="O114" s="6"/>
      <c r="P114" s="6"/>
      <c r="Q114" s="6"/>
      <c r="R114" s="6"/>
      <c r="S114" s="6"/>
      <c r="T114" s="6"/>
      <c r="U114" s="6"/>
      <c r="V114" s="272"/>
      <c r="W114" s="272"/>
      <c r="X114" s="272"/>
      <c r="Y114" s="272"/>
      <c r="Z114" s="272"/>
      <c r="AA114" s="272"/>
      <c r="AB114" s="272"/>
      <c r="AC114" s="272"/>
      <c r="AD114" s="272"/>
      <c r="AE114" s="272"/>
      <c r="AF114" s="272"/>
      <c r="AG114" s="272"/>
      <c r="AH114" s="272"/>
      <c r="AI114" s="272"/>
      <c r="AJ114" s="272"/>
      <c r="AK114" s="272"/>
      <c r="AL114" s="272"/>
      <c r="AM114" s="272"/>
      <c r="AN114" s="272"/>
      <c r="AO114" s="272"/>
      <c r="AP114" s="272"/>
      <c r="AQ114" s="272"/>
      <c r="AR114" s="272"/>
      <c r="AS114" s="272"/>
      <c r="AT114" s="272"/>
      <c r="AU114" s="272"/>
      <c r="AV114" s="272"/>
      <c r="AW114" s="272"/>
      <c r="AX114" s="272"/>
      <c r="AY114" s="272"/>
      <c r="AZ114" s="272"/>
      <c r="BA114" s="272"/>
      <c r="BB114" s="272"/>
    </row>
    <row r="115" spans="1:172" s="311" customFormat="1" ht="18.75" customHeight="1" thickBot="1">
      <c r="B115" s="2419" t="s">
        <v>926</v>
      </c>
      <c r="C115" s="2420"/>
      <c r="D115" s="2421" t="str">
        <f>IF($E$84="","",(D114-D97)/$C$84)</f>
        <v/>
      </c>
      <c r="E115" s="2422"/>
      <c r="F115" s="665" t="s">
        <v>927</v>
      </c>
      <c r="G115" s="666" t="str">
        <f>IF(D97="","",D97)</f>
        <v/>
      </c>
      <c r="H115" s="34"/>
      <c r="I115" s="34"/>
      <c r="J115" s="34"/>
      <c r="K115" s="34"/>
      <c r="L115" s="34"/>
      <c r="M115" s="34"/>
      <c r="N115" s="285"/>
      <c r="O115" s="6"/>
      <c r="P115" s="6"/>
      <c r="Q115" s="6"/>
      <c r="R115" s="6"/>
      <c r="S115" s="6"/>
      <c r="T115" s="6"/>
      <c r="U115" s="6"/>
      <c r="V115" s="272"/>
      <c r="W115" s="272"/>
      <c r="X115" s="272"/>
      <c r="Y115" s="272"/>
      <c r="Z115" s="272"/>
      <c r="AA115" s="272"/>
      <c r="AB115" s="272"/>
      <c r="AC115" s="272"/>
      <c r="AD115" s="272"/>
      <c r="AE115" s="272"/>
      <c r="AF115" s="272"/>
      <c r="AG115" s="272"/>
      <c r="AH115" s="272"/>
      <c r="AI115" s="272"/>
      <c r="AJ115" s="272"/>
      <c r="AK115" s="272"/>
      <c r="AL115" s="272"/>
      <c r="AM115" s="272"/>
      <c r="AN115" s="272"/>
      <c r="AO115" s="272"/>
      <c r="AP115" s="272"/>
      <c r="AQ115" s="272"/>
      <c r="AR115" s="272"/>
      <c r="AS115" s="272"/>
      <c r="AT115" s="272"/>
      <c r="AU115" s="272"/>
      <c r="AV115" s="272"/>
      <c r="AW115" s="272"/>
      <c r="AX115" s="272"/>
      <c r="AY115" s="272"/>
      <c r="AZ115" s="272"/>
      <c r="BA115" s="272"/>
      <c r="BB115" s="272"/>
    </row>
    <row r="116" spans="1:172" s="311" customFormat="1" ht="18.75" customHeight="1">
      <c r="C116" s="6"/>
      <c r="D116" s="160"/>
      <c r="E116" s="286"/>
      <c r="F116" s="6"/>
      <c r="G116" s="6"/>
      <c r="H116" s="267"/>
      <c r="I116" s="269"/>
      <c r="Q116" s="6"/>
      <c r="R116" s="6"/>
      <c r="S116" s="6"/>
      <c r="T116" s="6"/>
      <c r="U116" s="6"/>
      <c r="V116" s="272"/>
      <c r="W116" s="272"/>
      <c r="X116" s="272"/>
      <c r="Y116" s="272"/>
      <c r="Z116" s="272"/>
      <c r="AA116" s="272"/>
      <c r="AB116" s="272"/>
      <c r="AC116" s="272"/>
      <c r="AD116" s="272"/>
      <c r="AE116" s="272"/>
      <c r="AF116" s="272"/>
      <c r="AG116" s="272"/>
      <c r="AH116" s="272"/>
      <c r="AI116" s="272"/>
      <c r="AJ116" s="272"/>
      <c r="AK116" s="272"/>
      <c r="AL116" s="272"/>
      <c r="AM116" s="272"/>
      <c r="AN116" s="272"/>
      <c r="AO116" s="272"/>
      <c r="AP116" s="272"/>
      <c r="AQ116" s="272"/>
      <c r="AR116" s="272"/>
      <c r="AS116" s="272"/>
      <c r="AT116" s="272"/>
      <c r="AU116" s="272"/>
      <c r="AV116" s="272"/>
      <c r="AW116" s="272"/>
      <c r="AX116" s="272"/>
      <c r="AY116" s="272"/>
      <c r="AZ116" s="272"/>
      <c r="BA116" s="272"/>
      <c r="BB116" s="272"/>
    </row>
    <row r="117" spans="1:172" s="311" customFormat="1" ht="18.75" customHeight="1">
      <c r="C117" s="6"/>
      <c r="D117" s="254"/>
      <c r="E117" s="254"/>
      <c r="F117" s="6"/>
      <c r="G117" s="6"/>
      <c r="R117" s="54"/>
      <c r="S117" s="54"/>
      <c r="T117" s="54"/>
      <c r="U117" s="54"/>
      <c r="V117" s="272"/>
      <c r="W117" s="272"/>
      <c r="X117" s="272"/>
      <c r="Y117" s="272"/>
      <c r="Z117" s="272"/>
      <c r="AA117" s="272"/>
      <c r="AB117" s="272"/>
      <c r="AC117" s="272"/>
      <c r="AD117" s="272"/>
      <c r="AE117" s="272"/>
      <c r="AF117" s="272"/>
      <c r="AG117" s="272"/>
      <c r="AH117" s="272"/>
      <c r="AI117" s="272"/>
      <c r="AJ117" s="272"/>
      <c r="AK117" s="272"/>
      <c r="AL117" s="272"/>
      <c r="AM117" s="272"/>
      <c r="AN117" s="272"/>
      <c r="AO117" s="272"/>
      <c r="AP117" s="272"/>
      <c r="AQ117" s="272"/>
      <c r="AR117" s="272"/>
      <c r="AS117" s="272"/>
      <c r="AT117" s="272"/>
      <c r="AU117" s="272"/>
      <c r="AV117" s="272"/>
      <c r="AW117" s="272"/>
      <c r="AX117" s="272"/>
      <c r="AY117" s="272"/>
      <c r="AZ117" s="272"/>
      <c r="BA117" s="272"/>
      <c r="BB117" s="272"/>
    </row>
    <row r="118" spans="1:172" s="311" customFormat="1" ht="18.75" customHeight="1">
      <c r="C118" s="6"/>
      <c r="D118" s="6"/>
      <c r="E118" s="267"/>
      <c r="F118" s="267"/>
      <c r="G118" s="267"/>
      <c r="H118" s="267"/>
      <c r="Q118" s="54"/>
      <c r="R118" s="54"/>
      <c r="S118" s="54"/>
      <c r="T118" s="54"/>
      <c r="U118" s="52"/>
      <c r="V118" s="272"/>
      <c r="W118" s="272"/>
      <c r="X118" s="272"/>
      <c r="Y118" s="272"/>
      <c r="Z118" s="272"/>
      <c r="AA118" s="272"/>
      <c r="AB118" s="272"/>
      <c r="AC118" s="272"/>
      <c r="AD118" s="272"/>
      <c r="AE118" s="272"/>
      <c r="AF118" s="272"/>
      <c r="AG118" s="272"/>
      <c r="AH118" s="272"/>
      <c r="AI118" s="272"/>
      <c r="AJ118" s="272"/>
      <c r="AK118" s="272"/>
      <c r="AL118" s="272"/>
      <c r="AM118" s="272"/>
      <c r="AN118" s="272"/>
      <c r="AO118" s="272"/>
      <c r="AP118" s="272"/>
      <c r="AQ118" s="272"/>
      <c r="AR118" s="272"/>
      <c r="AS118" s="272"/>
      <c r="AT118" s="272"/>
      <c r="AU118" s="272"/>
      <c r="AV118" s="272"/>
      <c r="AW118" s="272"/>
      <c r="AX118" s="272"/>
      <c r="AY118" s="272"/>
      <c r="AZ118" s="272"/>
      <c r="BA118" s="272"/>
      <c r="BB118" s="272"/>
    </row>
    <row r="119" spans="1:172" s="311" customFormat="1" ht="25.5" customHeight="1">
      <c r="Q119" s="54"/>
      <c r="R119" s="54"/>
      <c r="S119" s="54"/>
      <c r="T119" s="54"/>
      <c r="U119" s="52"/>
      <c r="V119" s="272"/>
      <c r="W119" s="272"/>
      <c r="X119" s="272"/>
      <c r="Y119" s="272"/>
      <c r="Z119" s="272"/>
      <c r="AA119" s="272"/>
      <c r="AB119" s="272"/>
      <c r="AC119" s="272"/>
      <c r="AD119" s="272"/>
      <c r="AE119" s="272"/>
      <c r="AF119" s="272"/>
      <c r="AG119" s="272"/>
      <c r="AH119" s="272"/>
      <c r="AI119" s="272"/>
      <c r="AJ119" s="272"/>
      <c r="AK119" s="272"/>
      <c r="AL119" s="272"/>
      <c r="AM119" s="272"/>
      <c r="AN119" s="272"/>
      <c r="AO119" s="272"/>
      <c r="AP119" s="272"/>
      <c r="AQ119" s="272"/>
      <c r="AR119" s="272"/>
      <c r="AS119" s="272"/>
      <c r="AT119" s="272"/>
      <c r="AU119" s="272"/>
      <c r="AV119" s="272"/>
      <c r="AW119" s="272"/>
      <c r="AX119" s="272"/>
      <c r="AY119" s="272"/>
      <c r="AZ119" s="272"/>
      <c r="BA119" s="272"/>
      <c r="BB119" s="272"/>
    </row>
    <row r="120" spans="1:172" s="311" customFormat="1" ht="27" customHeight="1">
      <c r="Q120" s="54"/>
      <c r="R120" s="54"/>
      <c r="S120" s="54"/>
      <c r="T120" s="54"/>
      <c r="U120" s="52"/>
      <c r="V120" s="272"/>
      <c r="W120" s="272"/>
      <c r="X120" s="272"/>
      <c r="Y120" s="272"/>
      <c r="Z120" s="272"/>
      <c r="AA120" s="272"/>
      <c r="AB120" s="272"/>
      <c r="AC120" s="272"/>
      <c r="AD120" s="272"/>
      <c r="AE120" s="272"/>
      <c r="AF120" s="272"/>
      <c r="AG120" s="272"/>
      <c r="AH120" s="272"/>
      <c r="AI120" s="272"/>
      <c r="AJ120" s="272"/>
      <c r="AK120" s="272"/>
      <c r="AL120" s="272"/>
      <c r="AM120" s="272"/>
      <c r="AN120" s="272"/>
      <c r="AO120" s="272"/>
      <c r="AP120" s="272"/>
      <c r="AQ120" s="272"/>
      <c r="AR120" s="272"/>
      <c r="AS120" s="272"/>
      <c r="AT120" s="272"/>
      <c r="AU120" s="272"/>
      <c r="AV120" s="272"/>
      <c r="AW120" s="272"/>
      <c r="AX120" s="272"/>
      <c r="AY120" s="272"/>
      <c r="AZ120" s="272"/>
      <c r="BA120" s="272"/>
      <c r="BB120" s="272"/>
    </row>
    <row r="121" spans="1:172" s="311" customFormat="1" ht="15" customHeight="1">
      <c r="Q121" s="54"/>
      <c r="R121" s="54"/>
      <c r="S121" s="54"/>
      <c r="T121" s="54"/>
      <c r="U121" s="52"/>
      <c r="V121" s="272"/>
      <c r="W121" s="272"/>
      <c r="X121" s="272"/>
      <c r="Y121" s="272"/>
      <c r="Z121" s="272"/>
      <c r="AA121" s="272"/>
      <c r="AB121" s="272"/>
      <c r="AC121" s="272"/>
      <c r="AD121" s="272"/>
      <c r="AE121" s="272"/>
      <c r="AF121" s="272"/>
      <c r="AG121" s="272"/>
      <c r="AH121" s="272"/>
      <c r="AI121" s="272"/>
      <c r="AJ121" s="272"/>
      <c r="AK121" s="272"/>
      <c r="AL121" s="272"/>
      <c r="AM121" s="272"/>
      <c r="AN121" s="272"/>
      <c r="AO121" s="272"/>
      <c r="AP121" s="272"/>
      <c r="AQ121" s="272"/>
      <c r="AR121" s="272"/>
      <c r="AS121" s="272"/>
      <c r="AT121" s="272"/>
      <c r="AU121" s="272"/>
      <c r="AV121" s="272"/>
      <c r="AW121" s="272"/>
      <c r="AX121" s="272"/>
      <c r="AY121" s="272"/>
      <c r="AZ121" s="272"/>
      <c r="BA121" s="272"/>
      <c r="BB121" s="272"/>
    </row>
    <row r="122" spans="1:172" s="311" customFormat="1" ht="15" customHeight="1">
      <c r="Q122" s="54"/>
      <c r="R122" s="54"/>
      <c r="S122" s="54"/>
      <c r="T122" s="54"/>
      <c r="U122" s="52"/>
      <c r="V122" s="272"/>
      <c r="W122" s="272"/>
      <c r="X122" s="272"/>
      <c r="Y122" s="272"/>
      <c r="Z122" s="272"/>
      <c r="AA122" s="272"/>
      <c r="AB122" s="272"/>
      <c r="AC122" s="272"/>
      <c r="AD122" s="272"/>
      <c r="AE122" s="272"/>
      <c r="AF122" s="272"/>
      <c r="AG122" s="272"/>
      <c r="AH122" s="272"/>
      <c r="AI122" s="272"/>
      <c r="AJ122" s="272"/>
      <c r="AK122" s="272"/>
      <c r="AL122" s="272"/>
      <c r="AM122" s="272"/>
      <c r="AN122" s="272"/>
      <c r="AO122" s="272"/>
      <c r="AP122" s="272"/>
      <c r="AQ122" s="272"/>
      <c r="AR122" s="272"/>
      <c r="AS122" s="272"/>
      <c r="AT122" s="272"/>
      <c r="AU122" s="272"/>
      <c r="AV122" s="272"/>
      <c r="AW122" s="272"/>
      <c r="AX122" s="272"/>
      <c r="AY122" s="272"/>
      <c r="AZ122" s="272"/>
      <c r="BA122" s="272"/>
      <c r="BB122" s="272"/>
    </row>
    <row r="123" spans="1:172" s="311" customFormat="1" ht="15" customHeight="1">
      <c r="Q123" s="54"/>
      <c r="R123" s="54"/>
      <c r="S123" s="54"/>
      <c r="T123" s="54"/>
      <c r="U123" s="52"/>
      <c r="V123" s="272"/>
      <c r="W123" s="272"/>
      <c r="X123" s="272"/>
      <c r="Y123" s="272"/>
      <c r="Z123" s="272"/>
      <c r="AA123" s="272"/>
      <c r="AB123" s="272"/>
      <c r="AC123" s="272"/>
      <c r="AD123" s="272"/>
      <c r="AE123" s="272"/>
      <c r="AF123" s="272"/>
      <c r="AG123" s="272"/>
      <c r="AH123" s="272"/>
      <c r="AI123" s="272"/>
      <c r="AJ123" s="272"/>
      <c r="AK123" s="272"/>
      <c r="AL123" s="272"/>
      <c r="AM123" s="272"/>
      <c r="AN123" s="272"/>
      <c r="AO123" s="272"/>
      <c r="AP123" s="272"/>
      <c r="AQ123" s="272"/>
      <c r="AR123" s="272"/>
      <c r="AS123" s="272"/>
      <c r="AT123" s="272"/>
      <c r="AU123" s="272"/>
      <c r="AV123" s="272"/>
      <c r="AW123" s="272"/>
      <c r="AX123" s="272"/>
      <c r="AY123" s="272"/>
      <c r="AZ123" s="272"/>
      <c r="BA123" s="272"/>
      <c r="BB123" s="272"/>
    </row>
    <row r="124" spans="1:172" s="152" customFormat="1" ht="15" customHeight="1">
      <c r="A124" s="311"/>
      <c r="B124" s="311"/>
      <c r="C124" s="311"/>
      <c r="D124" s="311"/>
      <c r="E124" s="311"/>
      <c r="F124" s="311"/>
      <c r="G124" s="311"/>
      <c r="H124" s="311"/>
      <c r="I124" s="311"/>
      <c r="J124" s="311"/>
      <c r="K124" s="311"/>
      <c r="L124" s="311"/>
      <c r="M124" s="311"/>
      <c r="N124" s="311"/>
      <c r="O124" s="311"/>
      <c r="P124" s="311"/>
      <c r="Q124" s="54"/>
      <c r="R124" s="54"/>
      <c r="S124" s="54"/>
      <c r="T124" s="54"/>
      <c r="U124" s="52"/>
      <c r="V124" s="272"/>
      <c r="W124" s="272"/>
      <c r="X124" s="272"/>
      <c r="Y124" s="272"/>
      <c r="Z124" s="272"/>
      <c r="AA124" s="272"/>
      <c r="AB124" s="272"/>
      <c r="AC124" s="272"/>
      <c r="AD124" s="272"/>
      <c r="AE124" s="272"/>
      <c r="AF124" s="272"/>
      <c r="AG124" s="272"/>
      <c r="AH124" s="272"/>
      <c r="AI124" s="272"/>
      <c r="AJ124" s="272"/>
      <c r="AK124" s="272"/>
      <c r="AL124" s="272"/>
      <c r="AM124" s="272"/>
      <c r="AN124" s="272"/>
      <c r="AO124" s="272"/>
      <c r="AP124" s="272"/>
      <c r="AQ124" s="272"/>
      <c r="AR124" s="272"/>
      <c r="AS124" s="272"/>
      <c r="AT124" s="272"/>
      <c r="AU124" s="272"/>
      <c r="AV124" s="272"/>
      <c r="AW124" s="272"/>
      <c r="AX124" s="272"/>
      <c r="AY124" s="272"/>
      <c r="AZ124" s="272"/>
      <c r="BA124" s="272"/>
      <c r="BB124" s="272"/>
      <c r="BC124" s="311"/>
      <c r="BD124" s="311"/>
      <c r="BE124" s="311"/>
      <c r="BF124" s="311"/>
      <c r="BG124" s="311"/>
      <c r="BH124" s="311"/>
      <c r="BI124" s="311"/>
      <c r="BJ124" s="311"/>
      <c r="BK124" s="311"/>
      <c r="BL124" s="311"/>
      <c r="BM124" s="311"/>
      <c r="BN124" s="311"/>
      <c r="BO124" s="311"/>
      <c r="BP124" s="311"/>
      <c r="BQ124" s="311"/>
      <c r="BR124" s="311"/>
      <c r="BS124" s="311"/>
      <c r="BT124" s="311"/>
      <c r="BU124" s="311"/>
      <c r="BV124" s="311"/>
      <c r="BW124" s="311"/>
      <c r="BX124" s="311"/>
      <c r="BY124" s="311"/>
      <c r="BZ124" s="311"/>
      <c r="CA124" s="311"/>
      <c r="CB124" s="311"/>
      <c r="CC124" s="311"/>
      <c r="CD124" s="311"/>
      <c r="CE124" s="311"/>
      <c r="CF124" s="311"/>
      <c r="CG124" s="311"/>
      <c r="CH124" s="311"/>
      <c r="CI124" s="311"/>
      <c r="CJ124" s="311"/>
      <c r="CK124" s="311"/>
      <c r="CL124" s="311"/>
      <c r="CM124" s="311"/>
      <c r="CN124" s="311"/>
      <c r="CO124" s="311"/>
      <c r="CP124" s="311"/>
      <c r="CQ124" s="311"/>
      <c r="CR124" s="311"/>
      <c r="CS124" s="311"/>
      <c r="CT124" s="311"/>
      <c r="CU124" s="311"/>
      <c r="CV124" s="311"/>
      <c r="CW124" s="311"/>
      <c r="CX124" s="311"/>
      <c r="CY124" s="311"/>
      <c r="CZ124" s="311"/>
      <c r="DA124" s="311"/>
      <c r="DB124" s="311"/>
      <c r="DC124" s="311"/>
      <c r="DD124" s="311"/>
      <c r="DE124" s="311"/>
      <c r="DF124" s="311"/>
      <c r="DG124" s="311"/>
      <c r="DH124" s="311"/>
      <c r="DI124" s="311"/>
      <c r="DJ124" s="311"/>
      <c r="DK124" s="311"/>
      <c r="DL124" s="311"/>
      <c r="DM124" s="311"/>
      <c r="DN124" s="311"/>
      <c r="DO124" s="311"/>
      <c r="DP124" s="311"/>
      <c r="DQ124" s="311"/>
      <c r="DR124" s="311"/>
      <c r="DS124" s="311"/>
      <c r="DT124" s="311"/>
      <c r="DU124" s="311"/>
      <c r="DV124" s="311"/>
      <c r="DW124" s="311"/>
      <c r="DX124" s="311"/>
      <c r="DY124" s="311"/>
      <c r="DZ124" s="311"/>
      <c r="EA124" s="311"/>
      <c r="EB124" s="311"/>
      <c r="EC124" s="311"/>
      <c r="ED124" s="311"/>
      <c r="EE124" s="311"/>
      <c r="EF124" s="311"/>
      <c r="EG124" s="311"/>
      <c r="EH124" s="311"/>
      <c r="EI124" s="311"/>
      <c r="EJ124" s="311"/>
      <c r="EK124" s="311"/>
      <c r="EL124" s="311"/>
      <c r="EM124" s="311"/>
      <c r="EN124" s="311"/>
      <c r="EO124" s="311"/>
      <c r="EP124" s="311"/>
      <c r="EQ124" s="311"/>
      <c r="ER124" s="311"/>
      <c r="ES124" s="311"/>
      <c r="ET124" s="311"/>
      <c r="EU124" s="311"/>
      <c r="EV124" s="311"/>
      <c r="EW124" s="311"/>
      <c r="EX124" s="311"/>
      <c r="EY124" s="311"/>
      <c r="EZ124" s="311"/>
      <c r="FA124" s="311"/>
      <c r="FB124" s="311"/>
      <c r="FC124" s="311"/>
      <c r="FD124" s="311"/>
      <c r="FE124" s="311"/>
      <c r="FF124" s="311"/>
      <c r="FG124" s="311"/>
      <c r="FH124" s="311"/>
      <c r="FI124" s="311"/>
      <c r="FJ124" s="311"/>
      <c r="FK124" s="311"/>
      <c r="FL124" s="311"/>
      <c r="FM124" s="311"/>
      <c r="FN124" s="311"/>
      <c r="FO124" s="311"/>
      <c r="FP124" s="311"/>
    </row>
    <row r="125" spans="1:172" s="311" customFormat="1" ht="15" customHeight="1">
      <c r="Q125" s="54"/>
      <c r="R125" s="54"/>
      <c r="S125" s="54"/>
      <c r="T125" s="54"/>
      <c r="U125" s="52"/>
      <c r="V125" s="272"/>
      <c r="W125" s="272"/>
      <c r="X125" s="272"/>
      <c r="Y125" s="272"/>
      <c r="Z125" s="272"/>
      <c r="AA125" s="272"/>
      <c r="AB125" s="272"/>
      <c r="AC125" s="272"/>
      <c r="AD125" s="272"/>
      <c r="AE125" s="272"/>
      <c r="AF125" s="272"/>
      <c r="AG125" s="272"/>
      <c r="AH125" s="272"/>
      <c r="AI125" s="272"/>
      <c r="AJ125" s="272"/>
      <c r="AK125" s="272"/>
      <c r="AL125" s="272"/>
      <c r="AM125" s="272"/>
      <c r="AN125" s="272"/>
      <c r="AO125" s="272"/>
      <c r="AP125" s="272"/>
      <c r="AQ125" s="272"/>
      <c r="AR125" s="272"/>
      <c r="AS125" s="272"/>
      <c r="AT125" s="272"/>
      <c r="AU125" s="272"/>
      <c r="AV125" s="272"/>
      <c r="AW125" s="272"/>
      <c r="AX125" s="272"/>
      <c r="AY125" s="272"/>
      <c r="AZ125" s="272"/>
      <c r="BA125" s="272"/>
      <c r="BB125" s="272"/>
    </row>
    <row r="126" spans="1:172" s="311" customFormat="1" ht="15" customHeight="1">
      <c r="Q126" s="54"/>
      <c r="R126" s="54"/>
      <c r="S126" s="54"/>
      <c r="T126" s="54"/>
      <c r="U126" s="52"/>
      <c r="V126" s="272"/>
      <c r="W126" s="272"/>
      <c r="X126" s="272"/>
      <c r="Y126" s="272"/>
      <c r="Z126" s="272"/>
      <c r="AA126" s="272"/>
      <c r="AB126" s="272"/>
      <c r="AC126" s="272"/>
      <c r="AD126" s="272"/>
      <c r="AE126" s="272"/>
      <c r="AF126" s="272"/>
      <c r="AG126" s="272"/>
      <c r="AH126" s="272"/>
      <c r="AI126" s="272"/>
      <c r="AJ126" s="272"/>
      <c r="AK126" s="272"/>
      <c r="AL126" s="272"/>
      <c r="AM126" s="272"/>
      <c r="AN126" s="272"/>
      <c r="AO126" s="272"/>
      <c r="AP126" s="272"/>
      <c r="AQ126" s="272"/>
      <c r="AR126" s="272"/>
      <c r="AS126" s="272"/>
      <c r="AT126" s="272"/>
      <c r="AU126" s="272"/>
      <c r="AV126" s="272"/>
      <c r="AW126" s="272"/>
      <c r="AX126" s="272"/>
      <c r="AY126" s="272"/>
      <c r="AZ126" s="272"/>
      <c r="BA126" s="272"/>
      <c r="BB126" s="272"/>
    </row>
    <row r="127" spans="1:172" s="311" customFormat="1" ht="15" customHeight="1">
      <c r="Q127" s="54"/>
      <c r="R127" s="54"/>
      <c r="S127" s="54"/>
      <c r="T127" s="54"/>
      <c r="U127" s="52"/>
      <c r="V127" s="272"/>
      <c r="W127" s="272"/>
      <c r="X127" s="272"/>
      <c r="Y127" s="272"/>
      <c r="Z127" s="272"/>
      <c r="AA127" s="272"/>
      <c r="AB127" s="272"/>
      <c r="AC127" s="272"/>
      <c r="AD127" s="272"/>
      <c r="AE127" s="272"/>
      <c r="AF127" s="272"/>
      <c r="AG127" s="272"/>
      <c r="AH127" s="272"/>
      <c r="AI127" s="272"/>
      <c r="AJ127" s="272"/>
      <c r="AK127" s="272"/>
      <c r="AL127" s="272"/>
      <c r="AM127" s="272"/>
      <c r="AN127" s="272"/>
      <c r="AO127" s="272"/>
      <c r="AP127" s="272"/>
      <c r="AQ127" s="272"/>
      <c r="AR127" s="272"/>
      <c r="AS127" s="272"/>
      <c r="AT127" s="272"/>
      <c r="AU127" s="272"/>
      <c r="AV127" s="272"/>
      <c r="AW127" s="272"/>
      <c r="AX127" s="272"/>
      <c r="AY127" s="272"/>
      <c r="AZ127" s="272"/>
      <c r="BA127" s="272"/>
      <c r="BB127" s="272"/>
    </row>
    <row r="128" spans="1:172" s="311" customFormat="1" ht="15" customHeight="1">
      <c r="Q128" s="54"/>
      <c r="R128" s="54"/>
      <c r="S128" s="54"/>
      <c r="T128" s="54"/>
      <c r="U128" s="52"/>
      <c r="V128" s="272"/>
      <c r="W128" s="272"/>
      <c r="X128" s="272"/>
      <c r="Y128" s="272"/>
      <c r="Z128" s="272"/>
      <c r="AA128" s="272"/>
      <c r="AB128" s="272"/>
      <c r="AC128" s="272"/>
      <c r="AD128" s="272"/>
      <c r="AE128" s="272"/>
      <c r="AF128" s="272"/>
      <c r="AG128" s="272"/>
      <c r="AH128" s="272"/>
      <c r="AI128" s="272"/>
      <c r="AJ128" s="272"/>
      <c r="AK128" s="272"/>
      <c r="AL128" s="272"/>
      <c r="AM128" s="272"/>
      <c r="AN128" s="272"/>
      <c r="AO128" s="272"/>
      <c r="AP128" s="272"/>
      <c r="AQ128" s="272"/>
      <c r="AR128" s="272"/>
      <c r="AS128" s="272"/>
      <c r="AT128" s="272"/>
      <c r="AU128" s="272"/>
      <c r="AV128" s="272"/>
      <c r="AW128" s="272"/>
      <c r="AX128" s="272"/>
      <c r="AY128" s="272"/>
      <c r="AZ128" s="272"/>
      <c r="BA128" s="272"/>
      <c r="BB128" s="272"/>
    </row>
    <row r="129" spans="17:54" s="311" customFormat="1" ht="15" customHeight="1">
      <c r="Q129" s="54"/>
      <c r="R129" s="54"/>
      <c r="S129" s="54"/>
      <c r="T129" s="54"/>
      <c r="U129" s="52"/>
      <c r="V129" s="272"/>
      <c r="W129" s="272"/>
      <c r="X129" s="272"/>
      <c r="Y129" s="272"/>
      <c r="Z129" s="272"/>
      <c r="AA129" s="272"/>
      <c r="AB129" s="272"/>
      <c r="AC129" s="272"/>
      <c r="AD129" s="272"/>
      <c r="AE129" s="272"/>
      <c r="AF129" s="272"/>
      <c r="AG129" s="272"/>
      <c r="AH129" s="272"/>
      <c r="AI129" s="272"/>
      <c r="AJ129" s="272"/>
      <c r="AK129" s="272"/>
      <c r="AL129" s="272"/>
      <c r="AM129" s="272"/>
      <c r="AN129" s="272"/>
      <c r="AO129" s="272"/>
      <c r="AP129" s="272"/>
      <c r="AQ129" s="272"/>
      <c r="AR129" s="272"/>
      <c r="AS129" s="272"/>
      <c r="AT129" s="272"/>
      <c r="AU129" s="272"/>
      <c r="AV129" s="272"/>
      <c r="AW129" s="272"/>
      <c r="AX129" s="272"/>
      <c r="AY129" s="272"/>
      <c r="AZ129" s="272"/>
      <c r="BA129" s="272"/>
      <c r="BB129" s="272"/>
    </row>
    <row r="130" spans="17:54" s="311" customFormat="1" ht="15" customHeight="1">
      <c r="Q130" s="54"/>
      <c r="R130" s="54"/>
      <c r="S130" s="54"/>
      <c r="T130" s="54"/>
      <c r="U130" s="52"/>
      <c r="V130" s="272"/>
      <c r="W130" s="272"/>
      <c r="X130" s="272"/>
      <c r="Y130" s="272"/>
      <c r="Z130" s="272"/>
      <c r="AA130" s="272"/>
      <c r="AB130" s="272"/>
      <c r="AC130" s="272"/>
      <c r="AD130" s="272"/>
      <c r="AE130" s="272"/>
      <c r="AF130" s="272"/>
      <c r="AG130" s="272"/>
      <c r="AH130" s="272"/>
      <c r="AI130" s="272"/>
      <c r="AJ130" s="272"/>
      <c r="AK130" s="272"/>
      <c r="AL130" s="272"/>
      <c r="AM130" s="272"/>
      <c r="AN130" s="272"/>
      <c r="AO130" s="272"/>
      <c r="AP130" s="272"/>
      <c r="AQ130" s="272"/>
      <c r="AR130" s="272"/>
      <c r="AS130" s="272"/>
      <c r="AT130" s="272"/>
      <c r="AU130" s="272"/>
      <c r="AV130" s="272"/>
      <c r="AW130" s="272"/>
      <c r="AX130" s="272"/>
      <c r="AY130" s="272"/>
      <c r="AZ130" s="272"/>
      <c r="BA130" s="272"/>
      <c r="BB130" s="272"/>
    </row>
    <row r="131" spans="17:54" s="311" customFormat="1" ht="15" customHeight="1">
      <c r="Q131" s="54"/>
      <c r="R131" s="54"/>
      <c r="S131" s="54"/>
      <c r="T131" s="54"/>
      <c r="U131" s="52"/>
      <c r="V131" s="272"/>
      <c r="W131" s="272"/>
      <c r="X131" s="272"/>
      <c r="Y131" s="272"/>
      <c r="Z131" s="272"/>
      <c r="AA131" s="272"/>
      <c r="AB131" s="272"/>
      <c r="AC131" s="272"/>
      <c r="AD131" s="272"/>
      <c r="AE131" s="272"/>
      <c r="AF131" s="272"/>
      <c r="AG131" s="272"/>
      <c r="AH131" s="272"/>
      <c r="AI131" s="272"/>
      <c r="AJ131" s="272"/>
      <c r="AK131" s="272"/>
      <c r="AL131" s="272"/>
      <c r="AM131" s="272"/>
      <c r="AN131" s="272"/>
      <c r="AO131" s="272"/>
      <c r="AP131" s="272"/>
      <c r="AQ131" s="272"/>
      <c r="AR131" s="272"/>
      <c r="AS131" s="272"/>
      <c r="AT131" s="272"/>
      <c r="AU131" s="272"/>
      <c r="AV131" s="272"/>
      <c r="AW131" s="272"/>
      <c r="AX131" s="272"/>
      <c r="AY131" s="272"/>
      <c r="AZ131" s="272"/>
      <c r="BA131" s="272"/>
      <c r="BB131" s="272"/>
    </row>
    <row r="132" spans="17:54" s="311" customFormat="1" ht="15" customHeight="1">
      <c r="Q132" s="54"/>
      <c r="R132" s="54"/>
      <c r="S132" s="54"/>
      <c r="T132" s="54"/>
      <c r="U132" s="52"/>
      <c r="V132" s="272"/>
      <c r="W132" s="272"/>
      <c r="X132" s="272"/>
      <c r="Y132" s="272"/>
      <c r="Z132" s="272"/>
      <c r="AA132" s="272"/>
      <c r="AB132" s="272"/>
      <c r="AC132" s="272"/>
      <c r="AD132" s="272"/>
      <c r="AE132" s="272"/>
      <c r="AF132" s="272"/>
      <c r="AG132" s="272"/>
      <c r="AH132" s="272"/>
      <c r="AI132" s="272"/>
      <c r="AJ132" s="272"/>
      <c r="AK132" s="272"/>
      <c r="AL132" s="272"/>
      <c r="AM132" s="272"/>
      <c r="AN132" s="272"/>
      <c r="AO132" s="272"/>
      <c r="AP132" s="272"/>
      <c r="AQ132" s="272"/>
      <c r="AR132" s="272"/>
      <c r="AS132" s="272"/>
      <c r="AT132" s="272"/>
      <c r="AU132" s="272"/>
      <c r="AV132" s="272"/>
      <c r="AW132" s="272"/>
      <c r="AX132" s="272"/>
      <c r="AY132" s="272"/>
      <c r="AZ132" s="272"/>
      <c r="BA132" s="272"/>
      <c r="BB132" s="272"/>
    </row>
    <row r="133" spans="17:54" s="311" customFormat="1" ht="15" customHeight="1">
      <c r="Q133" s="54"/>
      <c r="R133" s="54"/>
      <c r="S133" s="54"/>
      <c r="T133" s="54"/>
      <c r="U133" s="52"/>
      <c r="V133" s="272"/>
      <c r="W133" s="272"/>
      <c r="X133" s="272"/>
      <c r="Y133" s="272"/>
      <c r="Z133" s="272"/>
      <c r="AA133" s="272"/>
      <c r="AB133" s="272"/>
      <c r="AC133" s="272"/>
      <c r="AD133" s="272"/>
      <c r="AE133" s="272"/>
      <c r="AF133" s="272"/>
      <c r="AG133" s="272"/>
      <c r="AH133" s="272"/>
      <c r="AI133" s="272"/>
      <c r="AJ133" s="272"/>
      <c r="AK133" s="272"/>
      <c r="AL133" s="272"/>
      <c r="AM133" s="272"/>
      <c r="AN133" s="272"/>
      <c r="AO133" s="272"/>
      <c r="AP133" s="272"/>
      <c r="AQ133" s="272"/>
      <c r="AR133" s="272"/>
      <c r="AS133" s="272"/>
      <c r="AT133" s="272"/>
      <c r="AU133" s="272"/>
      <c r="AV133" s="272"/>
      <c r="AW133" s="272"/>
      <c r="AX133" s="272"/>
      <c r="AY133" s="272"/>
      <c r="AZ133" s="272"/>
      <c r="BA133" s="272"/>
      <c r="BB133" s="272"/>
    </row>
    <row r="134" spans="17:54" s="311" customFormat="1" ht="15" customHeight="1">
      <c r="Q134" s="54"/>
      <c r="R134" s="54"/>
      <c r="S134" s="54"/>
      <c r="T134" s="54"/>
      <c r="U134" s="52"/>
      <c r="V134" s="272"/>
      <c r="W134" s="272"/>
      <c r="X134" s="272"/>
      <c r="Y134" s="272"/>
      <c r="Z134" s="272"/>
      <c r="AA134" s="272"/>
      <c r="AB134" s="272"/>
      <c r="AC134" s="272"/>
      <c r="AD134" s="272"/>
      <c r="AE134" s="272"/>
      <c r="AF134" s="272"/>
      <c r="AG134" s="272"/>
      <c r="AH134" s="272"/>
      <c r="AI134" s="272"/>
      <c r="AJ134" s="272"/>
      <c r="AK134" s="272"/>
      <c r="AL134" s="272"/>
      <c r="AM134" s="272"/>
      <c r="AN134" s="272"/>
      <c r="AO134" s="272"/>
      <c r="AP134" s="272"/>
      <c r="AQ134" s="272"/>
      <c r="AR134" s="272"/>
      <c r="AS134" s="272"/>
      <c r="AT134" s="272"/>
      <c r="AU134" s="272"/>
      <c r="AV134" s="272"/>
      <c r="AW134" s="272"/>
      <c r="AX134" s="272"/>
      <c r="AY134" s="272"/>
      <c r="AZ134" s="272"/>
      <c r="BA134" s="272"/>
      <c r="BB134" s="272"/>
    </row>
    <row r="135" spans="17:54" s="311" customFormat="1" ht="15" customHeight="1">
      <c r="Q135" s="54"/>
      <c r="R135" s="54"/>
      <c r="S135" s="54"/>
      <c r="T135" s="54"/>
      <c r="U135" s="52"/>
      <c r="V135" s="272"/>
      <c r="W135" s="272"/>
      <c r="X135" s="272"/>
      <c r="Y135" s="272"/>
      <c r="Z135" s="272"/>
      <c r="AA135" s="272"/>
      <c r="AB135" s="272"/>
      <c r="AC135" s="272"/>
      <c r="AD135" s="272"/>
      <c r="AE135" s="272"/>
      <c r="AF135" s="272"/>
      <c r="AG135" s="272"/>
      <c r="AH135" s="272"/>
      <c r="AI135" s="272"/>
      <c r="AJ135" s="272"/>
      <c r="AK135" s="272"/>
      <c r="AL135" s="272"/>
      <c r="AM135" s="272"/>
      <c r="AN135" s="272"/>
      <c r="AO135" s="272"/>
      <c r="AP135" s="272"/>
      <c r="AQ135" s="272"/>
      <c r="AR135" s="272"/>
      <c r="AS135" s="272"/>
      <c r="AT135" s="272"/>
      <c r="AU135" s="272"/>
      <c r="AV135" s="272"/>
      <c r="AW135" s="272"/>
      <c r="AX135" s="272"/>
      <c r="AY135" s="272"/>
      <c r="AZ135" s="272"/>
      <c r="BA135" s="272"/>
      <c r="BB135" s="272"/>
    </row>
    <row r="136" spans="17:54" s="311" customFormat="1" ht="15" customHeight="1">
      <c r="Q136" s="54"/>
      <c r="R136" s="54"/>
      <c r="S136" s="54"/>
      <c r="T136" s="54"/>
      <c r="U136" s="52"/>
      <c r="V136" s="272"/>
      <c r="W136" s="272"/>
      <c r="X136" s="272"/>
      <c r="Y136" s="272"/>
      <c r="Z136" s="272"/>
      <c r="AA136" s="272"/>
      <c r="AB136" s="272"/>
      <c r="AC136" s="272"/>
      <c r="AD136" s="272"/>
      <c r="AE136" s="272"/>
      <c r="AF136" s="272"/>
      <c r="AG136" s="272"/>
      <c r="AH136" s="272"/>
      <c r="AI136" s="272"/>
      <c r="AJ136" s="272"/>
      <c r="AK136" s="272"/>
      <c r="AL136" s="272"/>
      <c r="AM136" s="272"/>
      <c r="AN136" s="272"/>
      <c r="AO136" s="272"/>
      <c r="AP136" s="272"/>
      <c r="AQ136" s="272"/>
      <c r="AR136" s="272"/>
      <c r="AS136" s="272"/>
      <c r="AT136" s="272"/>
      <c r="AU136" s="272"/>
      <c r="AV136" s="272"/>
      <c r="AW136" s="272"/>
      <c r="AX136" s="272"/>
      <c r="AY136" s="272"/>
      <c r="AZ136" s="272"/>
      <c r="BA136" s="272"/>
      <c r="BB136" s="272"/>
    </row>
    <row r="137" spans="17:54" s="311" customFormat="1" ht="15" customHeight="1">
      <c r="Q137" s="54"/>
      <c r="R137" s="54"/>
      <c r="S137" s="54"/>
      <c r="T137" s="54"/>
      <c r="U137" s="52"/>
      <c r="V137" s="272"/>
      <c r="W137" s="272"/>
      <c r="X137" s="272"/>
      <c r="Y137" s="272"/>
      <c r="Z137" s="272"/>
      <c r="AA137" s="272"/>
      <c r="AB137" s="272"/>
      <c r="AC137" s="272"/>
      <c r="AD137" s="272"/>
      <c r="AE137" s="272"/>
      <c r="AF137" s="272"/>
      <c r="AG137" s="272"/>
      <c r="AH137" s="272"/>
      <c r="AI137" s="272"/>
      <c r="AJ137" s="272"/>
      <c r="AK137" s="272"/>
      <c r="AL137" s="272"/>
      <c r="AM137" s="272"/>
      <c r="AN137" s="272"/>
      <c r="AO137" s="272"/>
      <c r="AP137" s="272"/>
      <c r="AQ137" s="272"/>
      <c r="AR137" s="272"/>
      <c r="AS137" s="272"/>
      <c r="AT137" s="272"/>
      <c r="AU137" s="272"/>
      <c r="AV137" s="272"/>
      <c r="AW137" s="272"/>
      <c r="AX137" s="272"/>
      <c r="AY137" s="272"/>
      <c r="AZ137" s="272"/>
      <c r="BA137" s="272"/>
      <c r="BB137" s="272"/>
    </row>
    <row r="138" spans="17:54" s="311" customFormat="1" ht="15" customHeight="1">
      <c r="Q138" s="54"/>
      <c r="R138" s="54"/>
      <c r="S138" s="54"/>
      <c r="T138" s="54"/>
      <c r="U138" s="52"/>
      <c r="V138" s="272"/>
      <c r="W138" s="272"/>
      <c r="X138" s="272"/>
      <c r="Y138" s="272"/>
      <c r="Z138" s="272"/>
      <c r="AA138" s="272"/>
      <c r="AB138" s="272"/>
      <c r="AC138" s="272"/>
      <c r="AD138" s="272"/>
      <c r="AE138" s="272"/>
      <c r="AF138" s="272"/>
      <c r="AG138" s="272"/>
      <c r="AH138" s="272"/>
      <c r="AI138" s="272"/>
      <c r="AJ138" s="272"/>
      <c r="AK138" s="272"/>
      <c r="AL138" s="272"/>
      <c r="AM138" s="272"/>
      <c r="AN138" s="272"/>
      <c r="AO138" s="272"/>
      <c r="AP138" s="272"/>
      <c r="AQ138" s="272"/>
      <c r="AR138" s="272"/>
      <c r="AS138" s="272"/>
      <c r="AT138" s="272"/>
      <c r="AU138" s="272"/>
      <c r="AV138" s="272"/>
      <c r="AW138" s="272"/>
      <c r="AX138" s="272"/>
      <c r="AY138" s="272"/>
      <c r="AZ138" s="272"/>
      <c r="BA138" s="272"/>
      <c r="BB138" s="272"/>
    </row>
    <row r="139" spans="17:54" s="311" customFormat="1" ht="15" customHeight="1">
      <c r="Q139" s="54"/>
      <c r="R139" s="54"/>
      <c r="S139" s="54"/>
      <c r="T139" s="54"/>
      <c r="U139" s="52"/>
      <c r="V139" s="272"/>
      <c r="W139" s="272"/>
      <c r="X139" s="272"/>
      <c r="Y139" s="272"/>
      <c r="Z139" s="272"/>
      <c r="AA139" s="272"/>
      <c r="AB139" s="272"/>
      <c r="AC139" s="272"/>
      <c r="AD139" s="272"/>
      <c r="AE139" s="272"/>
      <c r="AF139" s="272"/>
      <c r="AG139" s="272"/>
      <c r="AH139" s="272"/>
      <c r="AI139" s="272"/>
      <c r="AJ139" s="272"/>
      <c r="AK139" s="272"/>
      <c r="AL139" s="272"/>
      <c r="AM139" s="272"/>
      <c r="AN139" s="272"/>
      <c r="AO139" s="272"/>
      <c r="AP139" s="272"/>
      <c r="AQ139" s="272"/>
      <c r="AR139" s="272"/>
      <c r="AS139" s="272"/>
      <c r="AT139" s="272"/>
      <c r="AU139" s="272"/>
      <c r="AV139" s="272"/>
      <c r="AW139" s="272"/>
      <c r="AX139" s="272"/>
      <c r="AY139" s="272"/>
      <c r="AZ139" s="272"/>
      <c r="BA139" s="272"/>
      <c r="BB139" s="272"/>
    </row>
    <row r="140" spans="17:54" s="311" customFormat="1" ht="15" customHeight="1">
      <c r="Q140" s="54"/>
      <c r="R140" s="54"/>
      <c r="S140" s="54"/>
      <c r="T140" s="54"/>
      <c r="U140" s="52"/>
      <c r="V140" s="272"/>
      <c r="W140" s="272"/>
      <c r="X140" s="272"/>
      <c r="Y140" s="272"/>
      <c r="Z140" s="272"/>
      <c r="AA140" s="272"/>
      <c r="AB140" s="272"/>
      <c r="AC140" s="272"/>
      <c r="AD140" s="272"/>
      <c r="AE140" s="272"/>
      <c r="AF140" s="272"/>
      <c r="AG140" s="272"/>
      <c r="AH140" s="272"/>
      <c r="AI140" s="272"/>
      <c r="AJ140" s="272"/>
      <c r="AK140" s="272"/>
      <c r="AL140" s="272"/>
      <c r="AM140" s="272"/>
      <c r="AN140" s="272"/>
      <c r="AO140" s="272"/>
      <c r="AP140" s="272"/>
      <c r="AQ140" s="272"/>
      <c r="AR140" s="272"/>
      <c r="AS140" s="272"/>
      <c r="AT140" s="272"/>
      <c r="AU140" s="272"/>
      <c r="AV140" s="272"/>
      <c r="AW140" s="272"/>
      <c r="AX140" s="272"/>
      <c r="AY140" s="272"/>
      <c r="AZ140" s="272"/>
      <c r="BA140" s="272"/>
      <c r="BB140" s="272"/>
    </row>
    <row r="141" spans="17:54" s="311" customFormat="1" ht="15" customHeight="1">
      <c r="Q141" s="54"/>
      <c r="R141" s="54"/>
      <c r="S141" s="54"/>
      <c r="T141" s="54"/>
      <c r="U141" s="52"/>
      <c r="V141" s="272"/>
      <c r="W141" s="272"/>
      <c r="X141" s="272"/>
      <c r="Y141" s="272"/>
      <c r="Z141" s="272"/>
      <c r="AA141" s="272"/>
      <c r="AB141" s="272"/>
      <c r="AC141" s="272"/>
      <c r="AD141" s="272"/>
      <c r="AE141" s="272"/>
      <c r="AF141" s="272"/>
      <c r="AG141" s="272"/>
      <c r="AH141" s="272"/>
      <c r="AI141" s="272"/>
      <c r="AJ141" s="272"/>
      <c r="AK141" s="272"/>
      <c r="AL141" s="272"/>
      <c r="AM141" s="272"/>
      <c r="AN141" s="272"/>
      <c r="AO141" s="272"/>
      <c r="AP141" s="272"/>
      <c r="AQ141" s="272"/>
      <c r="AR141" s="272"/>
      <c r="AS141" s="272"/>
      <c r="AT141" s="272"/>
      <c r="AU141" s="272"/>
      <c r="AV141" s="272"/>
      <c r="AW141" s="272"/>
      <c r="AX141" s="272"/>
      <c r="AY141" s="272"/>
      <c r="AZ141" s="272"/>
      <c r="BA141" s="272"/>
      <c r="BB141" s="272"/>
    </row>
    <row r="142" spans="17:54" s="311" customFormat="1" ht="15" customHeight="1">
      <c r="Q142" s="54"/>
      <c r="R142" s="54"/>
      <c r="S142" s="54"/>
      <c r="T142" s="54"/>
      <c r="U142" s="52"/>
      <c r="V142" s="272"/>
      <c r="W142" s="272"/>
      <c r="X142" s="272"/>
      <c r="Y142" s="272"/>
      <c r="Z142" s="272"/>
      <c r="AA142" s="272"/>
      <c r="AB142" s="272"/>
      <c r="AC142" s="272"/>
      <c r="AD142" s="272"/>
      <c r="AE142" s="272"/>
      <c r="AF142" s="272"/>
      <c r="AG142" s="272"/>
      <c r="AH142" s="272"/>
      <c r="AI142" s="272"/>
      <c r="AJ142" s="272"/>
      <c r="AK142" s="272"/>
      <c r="AL142" s="272"/>
      <c r="AM142" s="272"/>
      <c r="AN142" s="272"/>
      <c r="AO142" s="272"/>
      <c r="AP142" s="272"/>
      <c r="AQ142" s="272"/>
      <c r="AR142" s="272"/>
      <c r="AS142" s="272"/>
      <c r="AT142" s="272"/>
      <c r="AU142" s="272"/>
      <c r="AV142" s="272"/>
      <c r="AW142" s="272"/>
      <c r="AX142" s="272"/>
      <c r="AY142" s="272"/>
      <c r="AZ142" s="272"/>
      <c r="BA142" s="272"/>
      <c r="BB142" s="272"/>
    </row>
    <row r="143" spans="17:54" s="311" customFormat="1" ht="15" customHeight="1">
      <c r="Q143" s="54"/>
      <c r="R143" s="54"/>
      <c r="S143" s="54"/>
      <c r="T143" s="54"/>
      <c r="U143" s="52"/>
      <c r="V143" s="272"/>
      <c r="W143" s="272"/>
      <c r="X143" s="272"/>
      <c r="Y143" s="272"/>
      <c r="Z143" s="272"/>
      <c r="AA143" s="272"/>
      <c r="AB143" s="272"/>
      <c r="AC143" s="272"/>
      <c r="AD143" s="272"/>
      <c r="AE143" s="272"/>
      <c r="AF143" s="272"/>
      <c r="AG143" s="272"/>
      <c r="AH143" s="272"/>
      <c r="AI143" s="272"/>
      <c r="AJ143" s="272"/>
      <c r="AK143" s="272"/>
      <c r="AL143" s="272"/>
      <c r="AM143" s="272"/>
      <c r="AN143" s="272"/>
      <c r="AO143" s="272"/>
      <c r="AP143" s="272"/>
      <c r="AQ143" s="272"/>
      <c r="AR143" s="272"/>
      <c r="AS143" s="272"/>
      <c r="AT143" s="272"/>
      <c r="AU143" s="272"/>
      <c r="AV143" s="272"/>
      <c r="AW143" s="272"/>
      <c r="AX143" s="272"/>
      <c r="AY143" s="272"/>
      <c r="AZ143" s="272"/>
      <c r="BA143" s="272"/>
      <c r="BB143" s="272"/>
    </row>
    <row r="144" spans="17:54" s="311" customFormat="1" ht="15" customHeight="1">
      <c r="Q144" s="54"/>
      <c r="R144" s="54"/>
      <c r="S144" s="54"/>
      <c r="T144" s="54"/>
      <c r="U144" s="52"/>
      <c r="V144" s="272"/>
      <c r="W144" s="272"/>
      <c r="X144" s="272"/>
      <c r="Y144" s="272"/>
      <c r="Z144" s="272"/>
      <c r="AA144" s="272"/>
      <c r="AB144" s="272"/>
      <c r="AC144" s="272"/>
      <c r="AD144" s="272"/>
      <c r="AE144" s="272"/>
      <c r="AF144" s="272"/>
      <c r="AG144" s="272"/>
      <c r="AH144" s="272"/>
      <c r="AI144" s="272"/>
      <c r="AJ144" s="272"/>
      <c r="AK144" s="272"/>
      <c r="AL144" s="272"/>
      <c r="AM144" s="272"/>
      <c r="AN144" s="272"/>
      <c r="AO144" s="272"/>
      <c r="AP144" s="272"/>
      <c r="AQ144" s="272"/>
      <c r="AR144" s="272"/>
      <c r="AS144" s="272"/>
      <c r="AT144" s="272"/>
      <c r="AU144" s="272"/>
      <c r="AV144" s="272"/>
      <c r="AW144" s="272"/>
      <c r="AX144" s="272"/>
      <c r="AY144" s="272"/>
      <c r="AZ144" s="272"/>
      <c r="BA144" s="272"/>
      <c r="BB144" s="272"/>
    </row>
    <row r="145" spans="1:54" s="311" customFormat="1" ht="15" customHeight="1">
      <c r="Q145" s="54"/>
      <c r="R145" s="54"/>
      <c r="S145" s="54"/>
      <c r="T145" s="54"/>
      <c r="U145" s="52"/>
      <c r="V145" s="272"/>
      <c r="W145" s="272"/>
      <c r="X145" s="272"/>
      <c r="Y145" s="272"/>
      <c r="Z145" s="272"/>
      <c r="AA145" s="272"/>
      <c r="AB145" s="272"/>
      <c r="AC145" s="272"/>
      <c r="AD145" s="272"/>
      <c r="AE145" s="272"/>
      <c r="AF145" s="272"/>
      <c r="AG145" s="272"/>
      <c r="AH145" s="272"/>
      <c r="AI145" s="272"/>
      <c r="AJ145" s="272"/>
      <c r="AK145" s="272"/>
      <c r="AL145" s="272"/>
      <c r="AM145" s="272"/>
      <c r="AN145" s="272"/>
      <c r="AO145" s="272"/>
      <c r="AP145" s="272"/>
      <c r="AQ145" s="272"/>
      <c r="AR145" s="272"/>
      <c r="AS145" s="272"/>
      <c r="AT145" s="272"/>
      <c r="AU145" s="272"/>
      <c r="AV145" s="272"/>
      <c r="AW145" s="272"/>
      <c r="AX145" s="272"/>
      <c r="AY145" s="272"/>
      <c r="AZ145" s="272"/>
      <c r="BA145" s="272"/>
      <c r="BB145" s="272"/>
    </row>
    <row r="146" spans="1:54" s="311" customFormat="1" ht="15" customHeight="1">
      <c r="Q146" s="54"/>
      <c r="R146" s="54"/>
      <c r="S146" s="54"/>
      <c r="T146" s="54"/>
      <c r="U146" s="52"/>
      <c r="V146" s="272"/>
      <c r="W146" s="272"/>
      <c r="X146" s="272"/>
      <c r="Y146" s="272"/>
      <c r="Z146" s="272"/>
      <c r="AA146" s="272"/>
      <c r="AB146" s="272"/>
      <c r="AC146" s="272"/>
      <c r="AD146" s="272"/>
      <c r="AE146" s="272"/>
      <c r="AF146" s="272"/>
      <c r="AG146" s="272"/>
      <c r="AH146" s="272"/>
      <c r="AI146" s="272"/>
      <c r="AJ146" s="272"/>
      <c r="AK146" s="272"/>
      <c r="AL146" s="272"/>
      <c r="AM146" s="272"/>
      <c r="AN146" s="272"/>
      <c r="AO146" s="272"/>
      <c r="AP146" s="272"/>
      <c r="AQ146" s="272"/>
      <c r="AR146" s="272"/>
      <c r="AS146" s="272"/>
      <c r="AT146" s="272"/>
      <c r="AU146" s="272"/>
      <c r="AV146" s="272"/>
      <c r="AW146" s="272"/>
      <c r="AX146" s="272"/>
      <c r="AY146" s="272"/>
      <c r="AZ146" s="272"/>
      <c r="BA146" s="272"/>
      <c r="BB146" s="272"/>
    </row>
    <row r="147" spans="1:54" s="311" customFormat="1" ht="15" customHeight="1">
      <c r="Q147" s="54"/>
      <c r="R147" s="54"/>
      <c r="S147" s="54"/>
      <c r="T147" s="54"/>
      <c r="U147" s="52"/>
      <c r="V147" s="272"/>
      <c r="W147" s="272"/>
      <c r="X147" s="272"/>
      <c r="Y147" s="272"/>
      <c r="Z147" s="272"/>
      <c r="AA147" s="272"/>
      <c r="AB147" s="272"/>
      <c r="AC147" s="272"/>
      <c r="AD147" s="272"/>
      <c r="AE147" s="272"/>
      <c r="AF147" s="272"/>
      <c r="AG147" s="272"/>
      <c r="AH147" s="272"/>
      <c r="AI147" s="272"/>
      <c r="AJ147" s="272"/>
      <c r="AK147" s="272"/>
      <c r="AL147" s="272"/>
      <c r="AM147" s="272"/>
      <c r="AN147" s="272"/>
      <c r="AO147" s="272"/>
      <c r="AP147" s="272"/>
      <c r="AQ147" s="272"/>
      <c r="AR147" s="272"/>
      <c r="AS147" s="272"/>
      <c r="AT147" s="272"/>
      <c r="AU147" s="272"/>
      <c r="AV147" s="272"/>
      <c r="AW147" s="272"/>
      <c r="AX147" s="272"/>
      <c r="AY147" s="272"/>
      <c r="AZ147" s="272"/>
      <c r="BA147" s="272"/>
      <c r="BB147" s="272"/>
    </row>
    <row r="148" spans="1:54" s="311" customFormat="1" ht="15" customHeight="1">
      <c r="Q148" s="54"/>
      <c r="R148" s="54"/>
      <c r="S148" s="54"/>
      <c r="T148" s="54"/>
      <c r="U148" s="52"/>
      <c r="V148" s="272"/>
      <c r="W148" s="272"/>
      <c r="X148" s="272"/>
      <c r="Y148" s="272"/>
      <c r="Z148" s="272"/>
      <c r="AA148" s="272"/>
      <c r="AB148" s="272"/>
      <c r="AC148" s="272"/>
      <c r="AD148" s="272"/>
      <c r="AE148" s="272"/>
      <c r="AF148" s="272"/>
      <c r="AG148" s="272"/>
      <c r="AH148" s="272"/>
      <c r="AI148" s="272"/>
      <c r="AJ148" s="272"/>
      <c r="AK148" s="272"/>
      <c r="AL148" s="272"/>
      <c r="AM148" s="272"/>
      <c r="AN148" s="272"/>
      <c r="AO148" s="272"/>
      <c r="AP148" s="272"/>
      <c r="AQ148" s="272"/>
      <c r="AR148" s="272"/>
      <c r="AS148" s="272"/>
      <c r="AT148" s="272"/>
      <c r="AU148" s="272"/>
      <c r="AV148" s="272"/>
      <c r="AW148" s="272"/>
      <c r="AX148" s="272"/>
      <c r="AY148" s="272"/>
      <c r="AZ148" s="272"/>
      <c r="BA148" s="272"/>
      <c r="BB148" s="272"/>
    </row>
    <row r="149" spans="1:54" s="311" customFormat="1" ht="15" customHeight="1">
      <c r="Q149" s="54"/>
      <c r="R149" s="54"/>
      <c r="S149" s="54"/>
      <c r="T149" s="54"/>
      <c r="U149" s="52"/>
      <c r="V149" s="272"/>
      <c r="W149" s="272"/>
      <c r="X149" s="272"/>
      <c r="Y149" s="272"/>
      <c r="Z149" s="272"/>
      <c r="AA149" s="272"/>
      <c r="AB149" s="272"/>
      <c r="AC149" s="272"/>
      <c r="AD149" s="272"/>
      <c r="AE149" s="272"/>
      <c r="AF149" s="272"/>
      <c r="AG149" s="272"/>
      <c r="AH149" s="272"/>
      <c r="AI149" s="272"/>
      <c r="AJ149" s="272"/>
      <c r="AK149" s="272"/>
      <c r="AL149" s="272"/>
      <c r="AM149" s="272"/>
      <c r="AN149" s="272"/>
      <c r="AO149" s="272"/>
      <c r="AP149" s="272"/>
      <c r="AQ149" s="272"/>
      <c r="AR149" s="272"/>
      <c r="AS149" s="272"/>
      <c r="AT149" s="272"/>
      <c r="AU149" s="272"/>
      <c r="AV149" s="272"/>
      <c r="AW149" s="272"/>
      <c r="AX149" s="272"/>
      <c r="AY149" s="272"/>
      <c r="AZ149" s="272"/>
      <c r="BA149" s="272"/>
      <c r="BB149" s="272"/>
    </row>
    <row r="150" spans="1:54" s="311" customFormat="1" ht="15" customHeight="1">
      <c r="Q150" s="54"/>
      <c r="R150" s="54"/>
      <c r="S150" s="54"/>
      <c r="T150" s="54"/>
      <c r="U150" s="52"/>
      <c r="V150" s="272"/>
      <c r="W150" s="272"/>
      <c r="X150" s="272"/>
      <c r="Y150" s="272"/>
      <c r="Z150" s="272"/>
      <c r="AA150" s="272"/>
      <c r="AB150" s="272"/>
      <c r="AC150" s="272"/>
      <c r="AD150" s="272"/>
      <c r="AE150" s="272"/>
      <c r="AF150" s="272"/>
      <c r="AG150" s="272"/>
      <c r="AH150" s="272"/>
      <c r="AI150" s="272"/>
      <c r="AJ150" s="272"/>
      <c r="AK150" s="272"/>
      <c r="AL150" s="272"/>
      <c r="AM150" s="272"/>
      <c r="AN150" s="272"/>
      <c r="AO150" s="272"/>
      <c r="AP150" s="272"/>
      <c r="AQ150" s="272"/>
      <c r="AR150" s="272"/>
      <c r="AS150" s="272"/>
      <c r="AT150" s="272"/>
      <c r="AU150" s="272"/>
      <c r="AV150" s="272"/>
      <c r="AW150" s="272"/>
      <c r="AX150" s="272"/>
      <c r="AY150" s="272"/>
      <c r="AZ150" s="272"/>
      <c r="BA150" s="272"/>
      <c r="BB150" s="272"/>
    </row>
    <row r="151" spans="1:54" s="311" customFormat="1" ht="15" customHeight="1">
      <c r="A151" s="348"/>
      <c r="B151" s="348"/>
      <c r="C151" s="348"/>
      <c r="D151" s="348"/>
      <c r="E151" s="348"/>
      <c r="F151" s="348"/>
      <c r="G151" s="348"/>
      <c r="H151" s="348"/>
      <c r="I151" s="348"/>
      <c r="J151" s="348"/>
      <c r="K151" s="348"/>
      <c r="L151" s="348"/>
      <c r="M151" s="348"/>
      <c r="N151" s="348"/>
      <c r="O151" s="348"/>
      <c r="P151" s="348"/>
      <c r="Q151" s="348"/>
      <c r="R151" s="348"/>
      <c r="S151" s="348"/>
      <c r="T151" s="348"/>
      <c r="U151" s="348"/>
      <c r="V151" s="272"/>
      <c r="W151" s="272"/>
      <c r="X151" s="272"/>
      <c r="Y151" s="272"/>
      <c r="Z151" s="272"/>
      <c r="AA151" s="272"/>
      <c r="AB151" s="272"/>
      <c r="AC151" s="272"/>
      <c r="AD151" s="272"/>
      <c r="AE151" s="272"/>
      <c r="AF151" s="272"/>
      <c r="AG151" s="272"/>
      <c r="AH151" s="272"/>
      <c r="AI151" s="272"/>
      <c r="AJ151" s="272"/>
      <c r="AK151" s="272"/>
      <c r="AL151" s="272"/>
      <c r="AM151" s="272"/>
      <c r="AN151" s="272"/>
      <c r="AO151" s="272"/>
      <c r="AP151" s="272"/>
      <c r="AQ151" s="272"/>
      <c r="AR151" s="272"/>
      <c r="AS151" s="272"/>
      <c r="AT151" s="272"/>
      <c r="AU151" s="272"/>
      <c r="AV151" s="272"/>
      <c r="AW151" s="272"/>
      <c r="AX151" s="272"/>
      <c r="AY151" s="272"/>
      <c r="AZ151" s="272"/>
      <c r="BA151" s="272"/>
      <c r="BB151" s="272"/>
    </row>
    <row r="152" spans="1:54" s="311" customFormat="1" ht="15" customHeight="1">
      <c r="A152" s="348"/>
      <c r="B152" s="348"/>
      <c r="C152" s="348"/>
      <c r="D152" s="348"/>
      <c r="E152" s="348"/>
      <c r="F152" s="348"/>
      <c r="G152" s="348"/>
      <c r="H152" s="348"/>
      <c r="I152" s="348"/>
      <c r="J152" s="348"/>
      <c r="K152" s="348"/>
      <c r="L152" s="348"/>
      <c r="M152" s="348"/>
      <c r="N152" s="348"/>
      <c r="O152" s="348"/>
      <c r="P152" s="348"/>
      <c r="Q152" s="348"/>
      <c r="R152" s="348"/>
      <c r="S152" s="348"/>
      <c r="T152" s="348"/>
      <c r="U152" s="348"/>
      <c r="V152" s="272"/>
      <c r="W152" s="272"/>
      <c r="X152" s="272"/>
      <c r="Y152" s="272"/>
      <c r="Z152" s="272"/>
      <c r="AA152" s="272"/>
      <c r="AB152" s="272"/>
      <c r="AC152" s="272"/>
      <c r="AD152" s="272"/>
      <c r="AE152" s="272"/>
      <c r="AF152" s="272"/>
      <c r="AG152" s="272"/>
      <c r="AH152" s="272"/>
      <c r="AI152" s="272"/>
      <c r="AJ152" s="272"/>
      <c r="AK152" s="272"/>
      <c r="AL152" s="272"/>
      <c r="AM152" s="272"/>
      <c r="AN152" s="272"/>
      <c r="AO152" s="272"/>
      <c r="AP152" s="272"/>
      <c r="AQ152" s="272"/>
      <c r="AR152" s="272"/>
      <c r="AS152" s="272"/>
      <c r="AT152" s="272"/>
      <c r="AU152" s="272"/>
      <c r="AV152" s="272"/>
      <c r="AW152" s="272"/>
      <c r="AX152" s="272"/>
      <c r="AY152" s="272"/>
      <c r="AZ152" s="272"/>
      <c r="BA152" s="272"/>
      <c r="BB152" s="272"/>
    </row>
    <row r="153" spans="1:54" s="311" customFormat="1" ht="15" customHeight="1">
      <c r="A153" s="348"/>
      <c r="B153" s="348"/>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272"/>
      <c r="Y153" s="272"/>
      <c r="Z153" s="272"/>
      <c r="AA153" s="272"/>
      <c r="AB153" s="272"/>
      <c r="AC153" s="272"/>
      <c r="AD153" s="272"/>
      <c r="AE153" s="272"/>
      <c r="AF153" s="272"/>
      <c r="AG153" s="272"/>
      <c r="AH153" s="272"/>
      <c r="AI153" s="272"/>
      <c r="AJ153" s="272"/>
      <c r="AK153" s="272"/>
      <c r="AL153" s="272"/>
      <c r="AM153" s="272"/>
      <c r="AN153" s="272"/>
      <c r="AO153" s="272"/>
      <c r="AP153" s="272"/>
      <c r="AQ153" s="272"/>
      <c r="AR153" s="272"/>
      <c r="AS153" s="272"/>
      <c r="AT153" s="272"/>
      <c r="AU153" s="272"/>
      <c r="AV153" s="272"/>
      <c r="AW153" s="272"/>
      <c r="AX153" s="272"/>
      <c r="AY153" s="272"/>
      <c r="AZ153" s="272"/>
      <c r="BA153" s="272"/>
      <c r="BB153" s="272"/>
    </row>
    <row r="154" spans="1:54" s="311" customFormat="1" ht="15" customHeight="1">
      <c r="A154" s="348"/>
      <c r="B154" s="348"/>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272"/>
      <c r="Y154" s="272"/>
      <c r="Z154" s="272"/>
      <c r="AA154" s="272"/>
      <c r="AB154" s="272"/>
      <c r="AC154" s="272"/>
      <c r="AD154" s="272"/>
      <c r="AE154" s="272"/>
      <c r="AF154" s="272"/>
      <c r="AG154" s="272"/>
      <c r="AH154" s="272"/>
      <c r="AI154" s="272"/>
      <c r="AJ154" s="272"/>
      <c r="AK154" s="272"/>
      <c r="AL154" s="272"/>
      <c r="AM154" s="272"/>
      <c r="AN154" s="272"/>
      <c r="AO154" s="272"/>
      <c r="AP154" s="272"/>
      <c r="AQ154" s="272"/>
      <c r="AR154" s="272"/>
      <c r="AS154" s="272"/>
      <c r="AT154" s="272"/>
      <c r="AU154" s="272"/>
      <c r="AV154" s="272"/>
      <c r="AW154" s="272"/>
      <c r="AX154" s="272"/>
      <c r="AY154" s="272"/>
      <c r="AZ154" s="272"/>
      <c r="BA154" s="272"/>
      <c r="BB154" s="272"/>
    </row>
    <row r="155" spans="1:54" s="311" customFormat="1" ht="15" customHeight="1">
      <c r="A155" s="348"/>
      <c r="B155" s="348"/>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272"/>
      <c r="Y155" s="272"/>
      <c r="Z155" s="272"/>
      <c r="AA155" s="272"/>
      <c r="AB155" s="272"/>
      <c r="AC155" s="272"/>
      <c r="AD155" s="272"/>
      <c r="AE155" s="272"/>
      <c r="AF155" s="272"/>
      <c r="AG155" s="272"/>
      <c r="AH155" s="272"/>
      <c r="AI155" s="272"/>
      <c r="AJ155" s="272"/>
      <c r="AK155" s="272"/>
      <c r="AL155" s="272"/>
      <c r="AM155" s="272"/>
      <c r="AN155" s="272"/>
      <c r="AO155" s="272"/>
      <c r="AP155" s="272"/>
      <c r="AQ155" s="272"/>
      <c r="AR155" s="272"/>
      <c r="AS155" s="272"/>
      <c r="AT155" s="272"/>
      <c r="AU155" s="272"/>
      <c r="AV155" s="272"/>
      <c r="AW155" s="272"/>
      <c r="AX155" s="272"/>
      <c r="AY155" s="272"/>
      <c r="AZ155" s="272"/>
      <c r="BA155" s="272"/>
      <c r="BB155" s="272"/>
    </row>
    <row r="156" spans="1:54" s="311" customFormat="1" ht="15" customHeight="1">
      <c r="A156" s="348"/>
      <c r="B156" s="348"/>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272"/>
      <c r="Y156" s="272"/>
      <c r="Z156" s="272"/>
      <c r="AA156" s="272"/>
      <c r="AB156" s="272"/>
      <c r="AC156" s="272"/>
      <c r="AD156" s="272"/>
      <c r="AE156" s="272"/>
      <c r="AF156" s="272"/>
      <c r="AG156" s="272"/>
      <c r="AH156" s="272"/>
      <c r="AI156" s="272"/>
      <c r="AJ156" s="272"/>
      <c r="AK156" s="272"/>
      <c r="AL156" s="272"/>
      <c r="AM156" s="272"/>
      <c r="AN156" s="272"/>
      <c r="AO156" s="272"/>
      <c r="AP156" s="272"/>
      <c r="AQ156" s="272"/>
      <c r="AR156" s="272"/>
      <c r="AS156" s="272"/>
      <c r="AT156" s="272"/>
      <c r="AU156" s="272"/>
      <c r="AV156" s="272"/>
      <c r="AW156" s="272"/>
      <c r="AX156" s="272"/>
      <c r="AY156" s="272"/>
      <c r="AZ156" s="272"/>
      <c r="BA156" s="272"/>
      <c r="BB156" s="272"/>
    </row>
    <row r="157" spans="1:54" s="311" customFormat="1" ht="15" customHeight="1">
      <c r="A157" s="348"/>
      <c r="B157" s="348"/>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272"/>
      <c r="Y157" s="272"/>
      <c r="Z157" s="272"/>
      <c r="AA157" s="272"/>
      <c r="AB157" s="272"/>
      <c r="AC157" s="272"/>
      <c r="AD157" s="272"/>
      <c r="AE157" s="272"/>
      <c r="AF157" s="272"/>
      <c r="AG157" s="272"/>
      <c r="AH157" s="272"/>
      <c r="AI157" s="272"/>
      <c r="AJ157" s="272"/>
      <c r="AK157" s="272"/>
      <c r="AL157" s="272"/>
      <c r="AM157" s="272"/>
      <c r="AN157" s="272"/>
      <c r="AO157" s="272"/>
      <c r="AP157" s="272"/>
      <c r="AQ157" s="272"/>
      <c r="AR157" s="272"/>
      <c r="AS157" s="272"/>
      <c r="AT157" s="272"/>
      <c r="AU157" s="272"/>
      <c r="AV157" s="272"/>
      <c r="AW157" s="272"/>
      <c r="AX157" s="272"/>
      <c r="AY157" s="272"/>
      <c r="AZ157" s="272"/>
      <c r="BA157" s="272"/>
      <c r="BB157" s="272"/>
    </row>
    <row r="158" spans="1:54" s="311" customFormat="1" ht="15" customHeight="1">
      <c r="A158" s="348"/>
      <c r="B158" s="348"/>
      <c r="C158" s="348"/>
      <c r="D158" s="348"/>
      <c r="E158" s="348"/>
      <c r="F158" s="348"/>
      <c r="G158" s="348"/>
      <c r="H158" s="348"/>
      <c r="I158" s="348"/>
      <c r="J158" s="348"/>
      <c r="K158" s="348"/>
      <c r="L158" s="348"/>
      <c r="M158" s="348"/>
      <c r="N158" s="348"/>
      <c r="O158" s="348"/>
      <c r="P158" s="348"/>
      <c r="Q158" s="348"/>
      <c r="R158" s="348"/>
      <c r="S158" s="348"/>
      <c r="T158" s="348"/>
      <c r="U158" s="348"/>
      <c r="V158" s="348"/>
      <c r="W158" s="348"/>
      <c r="X158" s="272"/>
      <c r="Y158" s="272"/>
      <c r="Z158" s="272"/>
      <c r="AA158" s="272"/>
      <c r="AB158" s="272"/>
      <c r="AC158" s="272"/>
      <c r="AD158" s="272"/>
      <c r="AE158" s="272"/>
      <c r="AF158" s="272"/>
      <c r="AG158" s="272"/>
      <c r="AH158" s="272"/>
      <c r="AI158" s="272"/>
      <c r="AJ158" s="272"/>
      <c r="AK158" s="272"/>
      <c r="AL158" s="272"/>
      <c r="AM158" s="272"/>
      <c r="AN158" s="272"/>
      <c r="AO158" s="272"/>
      <c r="AP158" s="272"/>
      <c r="AQ158" s="272"/>
      <c r="AR158" s="272"/>
      <c r="AS158" s="272"/>
      <c r="AT158" s="272"/>
      <c r="AU158" s="272"/>
      <c r="AV158" s="272"/>
      <c r="AW158" s="272"/>
      <c r="AX158" s="272"/>
      <c r="AY158" s="272"/>
      <c r="AZ158" s="272"/>
      <c r="BA158" s="272"/>
      <c r="BB158" s="272"/>
    </row>
    <row r="159" spans="1:54" s="311" customFormat="1" ht="15" customHeight="1">
      <c r="A159" s="348"/>
      <c r="B159" s="348"/>
      <c r="C159" s="348"/>
      <c r="D159" s="348"/>
      <c r="E159" s="348"/>
      <c r="F159" s="348"/>
      <c r="G159" s="348"/>
      <c r="H159" s="348"/>
      <c r="I159" s="348"/>
      <c r="J159" s="348"/>
      <c r="K159" s="348"/>
      <c r="L159" s="348"/>
      <c r="M159" s="348"/>
      <c r="N159" s="348"/>
      <c r="O159" s="348"/>
      <c r="P159" s="348"/>
      <c r="Q159" s="348"/>
      <c r="R159" s="348"/>
      <c r="S159" s="348"/>
      <c r="T159" s="348"/>
      <c r="U159" s="348"/>
      <c r="V159" s="348"/>
      <c r="W159" s="348"/>
      <c r="X159" s="272"/>
      <c r="Y159" s="272"/>
      <c r="Z159" s="272"/>
      <c r="AA159" s="272"/>
      <c r="AB159" s="272"/>
      <c r="AC159" s="272"/>
      <c r="AD159" s="272"/>
      <c r="AE159" s="272"/>
      <c r="AF159" s="272"/>
      <c r="AG159" s="272"/>
      <c r="AH159" s="272"/>
      <c r="AI159" s="272"/>
      <c r="AJ159" s="272"/>
      <c r="AK159" s="272"/>
      <c r="AL159" s="272"/>
      <c r="AM159" s="272"/>
      <c r="AN159" s="272"/>
      <c r="AO159" s="272"/>
      <c r="AP159" s="272"/>
      <c r="AQ159" s="272"/>
      <c r="AR159" s="272"/>
      <c r="AS159" s="272"/>
      <c r="AT159" s="272"/>
      <c r="AU159" s="272"/>
      <c r="AV159" s="272"/>
      <c r="AW159" s="272"/>
      <c r="AX159" s="272"/>
      <c r="AY159" s="272"/>
      <c r="AZ159" s="272"/>
      <c r="BA159" s="272"/>
      <c r="BB159" s="272"/>
    </row>
    <row r="160" spans="1:54" s="311" customFormat="1" ht="15" customHeight="1">
      <c r="A160" s="348"/>
      <c r="B160" s="348"/>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272"/>
      <c r="Y160" s="272"/>
      <c r="Z160" s="272"/>
      <c r="AA160" s="272"/>
      <c r="AB160" s="272"/>
      <c r="AC160" s="272"/>
      <c r="AD160" s="272"/>
      <c r="AE160" s="272"/>
      <c r="AF160" s="272"/>
      <c r="AG160" s="272"/>
      <c r="AH160" s="272"/>
      <c r="AI160" s="272"/>
      <c r="AJ160" s="272"/>
      <c r="AK160" s="272"/>
      <c r="AL160" s="272"/>
      <c r="AM160" s="272"/>
      <c r="AN160" s="272"/>
      <c r="AO160" s="272"/>
      <c r="AP160" s="272"/>
      <c r="AQ160" s="272"/>
      <c r="AR160" s="272"/>
      <c r="AS160" s="272"/>
      <c r="AT160" s="272"/>
      <c r="AU160" s="272"/>
      <c r="AV160" s="272"/>
      <c r="AW160" s="272"/>
      <c r="AX160" s="272"/>
      <c r="AY160" s="272"/>
      <c r="AZ160" s="272"/>
      <c r="BA160" s="272"/>
      <c r="BB160" s="272"/>
    </row>
    <row r="161" spans="1:54" s="311" customFormat="1" ht="15" customHeight="1">
      <c r="A161" s="348"/>
      <c r="B161" s="348"/>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272"/>
      <c r="Y161" s="272"/>
      <c r="Z161" s="272"/>
      <c r="AA161" s="272"/>
      <c r="AB161" s="272"/>
      <c r="AC161" s="272"/>
      <c r="AD161" s="272"/>
      <c r="AE161" s="272"/>
      <c r="AF161" s="272"/>
      <c r="AG161" s="272"/>
      <c r="AH161" s="272"/>
      <c r="AI161" s="272"/>
      <c r="AJ161" s="272"/>
      <c r="AK161" s="272"/>
      <c r="AL161" s="272"/>
      <c r="AM161" s="272"/>
      <c r="AN161" s="272"/>
      <c r="AO161" s="272"/>
      <c r="AP161" s="272"/>
      <c r="AQ161" s="272"/>
      <c r="AR161" s="272"/>
      <c r="AS161" s="272"/>
      <c r="AT161" s="272"/>
      <c r="AU161" s="272"/>
      <c r="AV161" s="272"/>
      <c r="AW161" s="272"/>
      <c r="AX161" s="272"/>
      <c r="AY161" s="272"/>
      <c r="AZ161" s="272"/>
      <c r="BA161" s="272"/>
      <c r="BB161" s="272"/>
    </row>
    <row r="162" spans="1:54" s="311" customFormat="1" ht="15" customHeight="1">
      <c r="A162" s="348"/>
      <c r="B162" s="348"/>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272"/>
      <c r="Y162" s="272"/>
      <c r="Z162" s="272"/>
      <c r="AA162" s="272"/>
      <c r="AB162" s="272"/>
      <c r="AC162" s="272"/>
      <c r="AD162" s="272"/>
      <c r="AE162" s="272"/>
      <c r="AF162" s="272"/>
      <c r="AG162" s="272"/>
      <c r="AH162" s="272"/>
      <c r="AI162" s="272"/>
      <c r="AJ162" s="272"/>
      <c r="AK162" s="272"/>
      <c r="AL162" s="272"/>
      <c r="AM162" s="272"/>
      <c r="AN162" s="272"/>
      <c r="AO162" s="272"/>
      <c r="AP162" s="272"/>
      <c r="AQ162" s="272"/>
      <c r="AR162" s="272"/>
      <c r="AS162" s="272"/>
      <c r="AT162" s="272"/>
      <c r="AU162" s="272"/>
      <c r="AV162" s="272"/>
      <c r="AW162" s="272"/>
      <c r="AX162" s="272"/>
      <c r="AY162" s="272"/>
      <c r="AZ162" s="272"/>
      <c r="BA162" s="272"/>
      <c r="BB162" s="272"/>
    </row>
    <row r="163" spans="1:54" s="311" customFormat="1" ht="15" customHeight="1">
      <c r="A163" s="348"/>
      <c r="B163" s="348"/>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272"/>
      <c r="Y163" s="272"/>
      <c r="Z163" s="272"/>
      <c r="AA163" s="272"/>
      <c r="AB163" s="272"/>
      <c r="AC163" s="272"/>
      <c r="AD163" s="272"/>
      <c r="AE163" s="272"/>
      <c r="AF163" s="272"/>
      <c r="AG163" s="272"/>
      <c r="AH163" s="272"/>
      <c r="AI163" s="272"/>
      <c r="AJ163" s="272"/>
      <c r="AK163" s="272"/>
      <c r="AL163" s="272"/>
      <c r="AM163" s="272"/>
      <c r="AN163" s="272"/>
      <c r="AO163" s="272"/>
      <c r="AP163" s="272"/>
      <c r="AQ163" s="272"/>
      <c r="AR163" s="272"/>
      <c r="AS163" s="272"/>
      <c r="AT163" s="272"/>
      <c r="AU163" s="272"/>
      <c r="AV163" s="272"/>
      <c r="AW163" s="272"/>
      <c r="AX163" s="272"/>
      <c r="AY163" s="272"/>
      <c r="AZ163" s="272"/>
      <c r="BA163" s="272"/>
      <c r="BB163" s="272"/>
    </row>
    <row r="164" spans="1:54" s="311" customFormat="1" ht="15" customHeight="1">
      <c r="A164" s="348"/>
      <c r="B164" s="348"/>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272"/>
      <c r="Y164" s="272"/>
      <c r="Z164" s="272"/>
      <c r="AA164" s="272"/>
      <c r="AB164" s="272"/>
      <c r="AC164" s="272"/>
      <c r="AD164" s="272"/>
      <c r="AE164" s="272"/>
      <c r="AF164" s="272"/>
      <c r="AG164" s="272"/>
      <c r="AH164" s="272"/>
      <c r="AI164" s="272"/>
      <c r="AJ164" s="272"/>
      <c r="AK164" s="272"/>
      <c r="AL164" s="272"/>
      <c r="AM164" s="272"/>
      <c r="AN164" s="272"/>
      <c r="AO164" s="272"/>
      <c r="AP164" s="272"/>
      <c r="AQ164" s="272"/>
      <c r="AR164" s="272"/>
      <c r="AS164" s="272"/>
      <c r="AT164" s="272"/>
      <c r="AU164" s="272"/>
      <c r="AV164" s="272"/>
      <c r="AW164" s="272"/>
      <c r="AX164" s="272"/>
      <c r="AY164" s="272"/>
      <c r="AZ164" s="272"/>
      <c r="BA164" s="272"/>
      <c r="BB164" s="272"/>
    </row>
    <row r="165" spans="1:54" s="311" customFormat="1" ht="15" customHeight="1">
      <c r="A165" s="348"/>
      <c r="B165" s="348"/>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272"/>
      <c r="Y165" s="272"/>
      <c r="Z165" s="272"/>
      <c r="AA165" s="272"/>
      <c r="AB165" s="272"/>
      <c r="AC165" s="272"/>
      <c r="AD165" s="272"/>
      <c r="AE165" s="272"/>
      <c r="AF165" s="272"/>
      <c r="AG165" s="272"/>
      <c r="AH165" s="272"/>
      <c r="AI165" s="272"/>
      <c r="AJ165" s="272"/>
      <c r="AK165" s="272"/>
      <c r="AL165" s="272"/>
      <c r="AM165" s="272"/>
      <c r="AN165" s="272"/>
      <c r="AO165" s="272"/>
      <c r="AP165" s="272"/>
      <c r="AQ165" s="272"/>
      <c r="AR165" s="272"/>
      <c r="AS165" s="272"/>
      <c r="AT165" s="272"/>
      <c r="AU165" s="272"/>
      <c r="AV165" s="272"/>
      <c r="AW165" s="272"/>
      <c r="AX165" s="272"/>
      <c r="AY165" s="272"/>
      <c r="AZ165" s="272"/>
      <c r="BA165" s="272"/>
      <c r="BB165" s="272"/>
    </row>
    <row r="166" spans="1:54" s="311" customFormat="1" ht="15" customHeight="1">
      <c r="A166" s="348"/>
      <c r="B166" s="348"/>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272"/>
      <c r="Y166" s="272"/>
      <c r="Z166" s="272"/>
      <c r="AA166" s="272"/>
      <c r="AB166" s="272"/>
      <c r="AC166" s="272"/>
      <c r="AD166" s="272"/>
      <c r="AE166" s="272"/>
      <c r="AF166" s="272"/>
      <c r="AG166" s="272"/>
      <c r="AH166" s="272"/>
      <c r="AI166" s="272"/>
      <c r="AJ166" s="272"/>
      <c r="AK166" s="272"/>
      <c r="AL166" s="272"/>
      <c r="AM166" s="272"/>
      <c r="AN166" s="272"/>
      <c r="AO166" s="272"/>
      <c r="AP166" s="272"/>
      <c r="AQ166" s="272"/>
      <c r="AR166" s="272"/>
      <c r="AS166" s="272"/>
      <c r="AT166" s="272"/>
      <c r="AU166" s="272"/>
      <c r="AV166" s="272"/>
      <c r="AW166" s="272"/>
      <c r="AX166" s="272"/>
      <c r="AY166" s="272"/>
      <c r="AZ166" s="272"/>
      <c r="BA166" s="272"/>
      <c r="BB166" s="272"/>
    </row>
    <row r="167" spans="1:54" s="311" customFormat="1" ht="15" customHeight="1">
      <c r="A167" s="348"/>
      <c r="B167" s="348"/>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272"/>
      <c r="Y167" s="272"/>
      <c r="Z167" s="272"/>
      <c r="AA167" s="272"/>
      <c r="AB167" s="272"/>
      <c r="AC167" s="272"/>
      <c r="AD167" s="272"/>
      <c r="AE167" s="272"/>
      <c r="AF167" s="272"/>
      <c r="AG167" s="272"/>
      <c r="AH167" s="272"/>
      <c r="AI167" s="272"/>
      <c r="AJ167" s="272"/>
      <c r="AK167" s="272"/>
      <c r="AL167" s="272"/>
      <c r="AM167" s="272"/>
      <c r="AN167" s="272"/>
      <c r="AO167" s="272"/>
      <c r="AP167" s="272"/>
      <c r="AQ167" s="272"/>
      <c r="AR167" s="272"/>
      <c r="AS167" s="272"/>
      <c r="AT167" s="272"/>
      <c r="AU167" s="272"/>
      <c r="AV167" s="272"/>
      <c r="AW167" s="272"/>
      <c r="AX167" s="272"/>
      <c r="AY167" s="272"/>
      <c r="AZ167" s="272"/>
      <c r="BA167" s="272"/>
      <c r="BB167" s="272"/>
    </row>
    <row r="168" spans="1:54" s="311" customFormat="1" ht="15" customHeight="1">
      <c r="A168" s="348"/>
      <c r="B168" s="348"/>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272"/>
      <c r="Y168" s="272"/>
      <c r="Z168" s="272"/>
      <c r="AA168" s="272"/>
      <c r="AB168" s="272"/>
      <c r="AC168" s="272"/>
      <c r="AD168" s="272"/>
      <c r="AE168" s="272"/>
      <c r="AF168" s="272"/>
      <c r="AG168" s="272"/>
      <c r="AH168" s="272"/>
      <c r="AI168" s="272"/>
      <c r="AJ168" s="272"/>
      <c r="AK168" s="272"/>
      <c r="AL168" s="272"/>
      <c r="AM168" s="272"/>
      <c r="AN168" s="272"/>
      <c r="AO168" s="272"/>
      <c r="AP168" s="272"/>
      <c r="AQ168" s="272"/>
      <c r="AR168" s="272"/>
      <c r="AS168" s="272"/>
      <c r="AT168" s="272"/>
      <c r="AU168" s="272"/>
      <c r="AV168" s="272"/>
      <c r="AW168" s="272"/>
      <c r="AX168" s="272"/>
      <c r="AY168" s="272"/>
      <c r="AZ168" s="272"/>
      <c r="BA168" s="272"/>
      <c r="BB168" s="272"/>
    </row>
    <row r="169" spans="1:54" s="311" customFormat="1" ht="15" customHeight="1">
      <c r="A169" s="348"/>
      <c r="B169" s="348"/>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272"/>
      <c r="Y169" s="272"/>
      <c r="Z169" s="272"/>
      <c r="AA169" s="272"/>
      <c r="AB169" s="272"/>
      <c r="AC169" s="272"/>
      <c r="AD169" s="272"/>
      <c r="AE169" s="272"/>
      <c r="AF169" s="272"/>
      <c r="AG169" s="272"/>
      <c r="AH169" s="272"/>
      <c r="AI169" s="272"/>
      <c r="AJ169" s="272"/>
      <c r="AK169" s="272"/>
      <c r="AL169" s="272"/>
      <c r="AM169" s="272"/>
      <c r="AN169" s="272"/>
      <c r="AO169" s="272"/>
      <c r="AP169" s="272"/>
      <c r="AQ169" s="272"/>
      <c r="AR169" s="272"/>
      <c r="AS169" s="272"/>
      <c r="AT169" s="272"/>
      <c r="AU169" s="272"/>
      <c r="AV169" s="272"/>
      <c r="AW169" s="272"/>
      <c r="AX169" s="272"/>
      <c r="AY169" s="272"/>
      <c r="AZ169" s="272"/>
      <c r="BA169" s="272"/>
      <c r="BB169" s="272"/>
    </row>
    <row r="170" spans="1:54" s="311" customFormat="1" ht="15" customHeight="1">
      <c r="A170" s="348"/>
      <c r="B170" s="348"/>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272"/>
      <c r="Y170" s="272"/>
      <c r="Z170" s="272"/>
      <c r="AA170" s="272"/>
      <c r="AB170" s="272"/>
      <c r="AC170" s="272"/>
      <c r="AD170" s="272"/>
      <c r="AE170" s="272"/>
      <c r="AF170" s="272"/>
      <c r="AG170" s="272"/>
      <c r="AH170" s="272"/>
      <c r="AI170" s="272"/>
      <c r="AJ170" s="272"/>
      <c r="AK170" s="272"/>
      <c r="AL170" s="272"/>
      <c r="AM170" s="272"/>
      <c r="AN170" s="272"/>
      <c r="AO170" s="272"/>
      <c r="AP170" s="272"/>
      <c r="AQ170" s="272"/>
      <c r="AR170" s="272"/>
      <c r="AS170" s="272"/>
      <c r="AT170" s="272"/>
      <c r="AU170" s="272"/>
      <c r="AV170" s="272"/>
      <c r="AW170" s="272"/>
      <c r="AX170" s="272"/>
      <c r="AY170" s="272"/>
      <c r="AZ170" s="272"/>
      <c r="BA170" s="272"/>
      <c r="BB170" s="272"/>
    </row>
    <row r="171" spans="1:54" s="311" customFormat="1" ht="15" customHeight="1">
      <c r="A171" s="348"/>
      <c r="B171" s="348"/>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272"/>
      <c r="Y171" s="272"/>
      <c r="Z171" s="272"/>
      <c r="AA171" s="272"/>
      <c r="AB171" s="272"/>
      <c r="AC171" s="272"/>
      <c r="AD171" s="272"/>
      <c r="AE171" s="272"/>
      <c r="AF171" s="272"/>
      <c r="AG171" s="272"/>
      <c r="AH171" s="272"/>
      <c r="AI171" s="272"/>
      <c r="AJ171" s="272"/>
      <c r="AK171" s="272"/>
      <c r="AL171" s="272"/>
      <c r="AM171" s="272"/>
      <c r="AN171" s="272"/>
      <c r="AO171" s="272"/>
      <c r="AP171" s="272"/>
      <c r="AQ171" s="272"/>
      <c r="AR171" s="272"/>
      <c r="AS171" s="272"/>
      <c r="AT171" s="272"/>
      <c r="AU171" s="272"/>
      <c r="AV171" s="272"/>
      <c r="AW171" s="272"/>
      <c r="AX171" s="272"/>
      <c r="AY171" s="272"/>
      <c r="AZ171" s="272"/>
      <c r="BA171" s="272"/>
      <c r="BB171" s="272"/>
    </row>
    <row r="172" spans="1:54" s="311" customFormat="1" ht="15" customHeight="1">
      <c r="A172" s="348"/>
      <c r="B172" s="348"/>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272"/>
      <c r="Y172" s="272"/>
      <c r="Z172" s="272"/>
      <c r="AA172" s="272"/>
      <c r="AB172" s="272"/>
      <c r="AC172" s="272"/>
      <c r="AD172" s="272"/>
      <c r="AE172" s="272"/>
      <c r="AF172" s="272"/>
      <c r="AG172" s="272"/>
      <c r="AH172" s="272"/>
      <c r="AI172" s="272"/>
      <c r="AJ172" s="272"/>
      <c r="AK172" s="272"/>
      <c r="AL172" s="272"/>
      <c r="AM172" s="272"/>
      <c r="AN172" s="272"/>
      <c r="AO172" s="272"/>
      <c r="AP172" s="272"/>
      <c r="AQ172" s="272"/>
      <c r="AR172" s="272"/>
      <c r="AS172" s="272"/>
      <c r="AT172" s="272"/>
      <c r="AU172" s="272"/>
      <c r="AV172" s="272"/>
      <c r="AW172" s="272"/>
      <c r="AX172" s="272"/>
      <c r="AY172" s="272"/>
      <c r="AZ172" s="272"/>
      <c r="BA172" s="272"/>
      <c r="BB172" s="272"/>
    </row>
    <row r="173" spans="1:54" s="311" customFormat="1" ht="15" customHeight="1">
      <c r="A173" s="348"/>
      <c r="B173" s="348"/>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272"/>
      <c r="Y173" s="272"/>
      <c r="Z173" s="272"/>
      <c r="AA173" s="272"/>
      <c r="AB173" s="272"/>
      <c r="AC173" s="272"/>
      <c r="AD173" s="272"/>
      <c r="AE173" s="272"/>
      <c r="AF173" s="272"/>
      <c r="AG173" s="272"/>
      <c r="AH173" s="272"/>
      <c r="AI173" s="272"/>
      <c r="AJ173" s="272"/>
      <c r="AK173" s="272"/>
      <c r="AL173" s="272"/>
      <c r="AM173" s="272"/>
      <c r="AN173" s="272"/>
      <c r="AO173" s="272"/>
      <c r="AP173" s="272"/>
      <c r="AQ173" s="272"/>
      <c r="AR173" s="272"/>
      <c r="AS173" s="272"/>
      <c r="AT173" s="272"/>
      <c r="AU173" s="272"/>
      <c r="AV173" s="272"/>
      <c r="AW173" s="272"/>
      <c r="AX173" s="272"/>
      <c r="AY173" s="272"/>
      <c r="AZ173" s="272"/>
      <c r="BA173" s="272"/>
      <c r="BB173" s="272"/>
    </row>
    <row r="174" spans="1:54" s="311" customFormat="1" ht="15" customHeight="1">
      <c r="A174" s="348"/>
      <c r="B174" s="348"/>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272"/>
      <c r="Y174" s="272"/>
      <c r="Z174" s="272"/>
      <c r="AA174" s="272"/>
      <c r="AB174" s="272"/>
      <c r="AC174" s="272"/>
      <c r="AD174" s="272"/>
      <c r="AE174" s="272"/>
      <c r="AF174" s="272"/>
      <c r="AG174" s="272"/>
      <c r="AH174" s="272"/>
      <c r="AI174" s="272"/>
      <c r="AJ174" s="272"/>
      <c r="AK174" s="272"/>
      <c r="AL174" s="272"/>
      <c r="AM174" s="272"/>
      <c r="AN174" s="272"/>
      <c r="AO174" s="272"/>
      <c r="AP174" s="272"/>
      <c r="AQ174" s="272"/>
      <c r="AR174" s="272"/>
      <c r="AS174" s="272"/>
      <c r="AT174" s="272"/>
      <c r="AU174" s="272"/>
      <c r="AV174" s="272"/>
      <c r="AW174" s="272"/>
      <c r="AX174" s="272"/>
      <c r="AY174" s="272"/>
      <c r="AZ174" s="272"/>
      <c r="BA174" s="272"/>
      <c r="BB174" s="272"/>
    </row>
    <row r="175" spans="1:54" s="311" customFormat="1" ht="15" customHeight="1">
      <c r="A175" s="348"/>
      <c r="B175" s="348"/>
      <c r="C175" s="348"/>
      <c r="D175" s="348"/>
      <c r="E175" s="348"/>
      <c r="F175" s="348"/>
      <c r="G175" s="348"/>
      <c r="H175" s="348"/>
      <c r="I175" s="348"/>
      <c r="J175" s="348"/>
      <c r="K175" s="348"/>
      <c r="L175" s="348"/>
      <c r="M175" s="348"/>
      <c r="N175" s="348"/>
      <c r="O175" s="348"/>
      <c r="P175" s="348"/>
      <c r="Q175" s="348"/>
      <c r="R175" s="348"/>
      <c r="S175" s="348"/>
      <c r="T175" s="348"/>
      <c r="U175" s="348"/>
      <c r="V175" s="348"/>
      <c r="W175" s="348"/>
      <c r="X175" s="272"/>
      <c r="Y175" s="272"/>
      <c r="Z175" s="272"/>
      <c r="AA175" s="272"/>
      <c r="AB175" s="272"/>
      <c r="AC175" s="272"/>
      <c r="AD175" s="272"/>
      <c r="AE175" s="272"/>
      <c r="AF175" s="272"/>
      <c r="AG175" s="272"/>
      <c r="AH175" s="272"/>
      <c r="AI175" s="272"/>
      <c r="AJ175" s="272"/>
      <c r="AK175" s="272"/>
      <c r="AL175" s="272"/>
      <c r="AM175" s="272"/>
      <c r="AN175" s="272"/>
      <c r="AO175" s="272"/>
      <c r="AP175" s="272"/>
      <c r="AQ175" s="272"/>
      <c r="AR175" s="272"/>
      <c r="AS175" s="272"/>
      <c r="AT175" s="272"/>
      <c r="AU175" s="272"/>
      <c r="AV175" s="272"/>
      <c r="AW175" s="272"/>
      <c r="AX175" s="272"/>
      <c r="AY175" s="272"/>
      <c r="AZ175" s="272"/>
      <c r="BA175" s="272"/>
      <c r="BB175" s="272"/>
    </row>
    <row r="176" spans="1:54" s="311" customFormat="1" ht="15" customHeight="1">
      <c r="A176" s="348"/>
      <c r="B176" s="348"/>
      <c r="C176" s="348"/>
      <c r="D176" s="348"/>
      <c r="E176" s="348"/>
      <c r="F176" s="348"/>
      <c r="G176" s="348"/>
      <c r="H176" s="348"/>
      <c r="I176" s="348"/>
      <c r="J176" s="348"/>
      <c r="K176" s="348"/>
      <c r="L176" s="348"/>
      <c r="M176" s="348"/>
      <c r="N176" s="348"/>
      <c r="O176" s="348"/>
      <c r="P176" s="348"/>
      <c r="Q176" s="348"/>
      <c r="R176" s="348"/>
      <c r="S176" s="348"/>
      <c r="T176" s="348"/>
      <c r="U176" s="348"/>
      <c r="V176" s="348"/>
      <c r="W176" s="348"/>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row>
    <row r="177" spans="1:54" s="311" customFormat="1" ht="15" customHeight="1">
      <c r="A177" s="348"/>
      <c r="B177" s="348"/>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272"/>
      <c r="Y177" s="272"/>
      <c r="Z177" s="272"/>
      <c r="AA177" s="272"/>
      <c r="AB177" s="272"/>
      <c r="AC177" s="272"/>
      <c r="AD177" s="272"/>
      <c r="AE177" s="272"/>
      <c r="AF177" s="272"/>
      <c r="AG177" s="272"/>
      <c r="AH177" s="272"/>
      <c r="AI177" s="272"/>
      <c r="AJ177" s="272"/>
      <c r="AK177" s="272"/>
      <c r="AL177" s="272"/>
      <c r="AM177" s="272"/>
      <c r="AN177" s="272"/>
      <c r="AO177" s="272"/>
      <c r="AP177" s="272"/>
      <c r="AQ177" s="272"/>
      <c r="AR177" s="272"/>
      <c r="AS177" s="272"/>
      <c r="AT177" s="272"/>
      <c r="AU177" s="272"/>
      <c r="AV177" s="272"/>
      <c r="AW177" s="272"/>
      <c r="AX177" s="272"/>
      <c r="AY177" s="272"/>
      <c r="AZ177" s="272"/>
      <c r="BA177" s="272"/>
      <c r="BB177" s="272"/>
    </row>
    <row r="178" spans="1:54" s="311" customFormat="1" ht="15" customHeight="1">
      <c r="A178" s="348"/>
      <c r="B178" s="348"/>
      <c r="C178" s="348"/>
      <c r="D178" s="348"/>
      <c r="E178" s="348"/>
      <c r="F178" s="348"/>
      <c r="G178" s="348"/>
      <c r="H178" s="348"/>
      <c r="I178" s="348"/>
      <c r="J178" s="348"/>
      <c r="K178" s="348"/>
      <c r="L178" s="348"/>
      <c r="M178" s="348"/>
      <c r="N178" s="348"/>
      <c r="O178" s="348"/>
      <c r="P178" s="348"/>
      <c r="Q178" s="348"/>
      <c r="R178" s="348"/>
      <c r="S178" s="348"/>
      <c r="T178" s="348"/>
      <c r="U178" s="348"/>
      <c r="V178" s="348"/>
      <c r="W178" s="348"/>
      <c r="X178" s="272"/>
      <c r="Y178" s="272"/>
      <c r="Z178" s="272"/>
      <c r="AA178" s="272"/>
      <c r="AB178" s="272"/>
      <c r="AC178" s="272"/>
      <c r="AD178" s="272"/>
      <c r="AE178" s="272"/>
      <c r="AF178" s="272"/>
      <c r="AG178" s="272"/>
      <c r="AH178" s="272"/>
      <c r="AI178" s="272"/>
      <c r="AJ178" s="272"/>
      <c r="AK178" s="272"/>
      <c r="AL178" s="272"/>
      <c r="AM178" s="272"/>
      <c r="AN178" s="272"/>
      <c r="AO178" s="272"/>
      <c r="AP178" s="272"/>
      <c r="AQ178" s="272"/>
      <c r="AR178" s="272"/>
      <c r="AS178" s="272"/>
      <c r="AT178" s="272"/>
      <c r="AU178" s="272"/>
      <c r="AV178" s="272"/>
      <c r="AW178" s="272"/>
      <c r="AX178" s="272"/>
      <c r="AY178" s="272"/>
      <c r="AZ178" s="272"/>
      <c r="BA178" s="272"/>
      <c r="BB178" s="272"/>
    </row>
    <row r="179" spans="1:54" s="311" customFormat="1" ht="15" customHeight="1">
      <c r="A179" s="348"/>
      <c r="B179" s="348"/>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272"/>
      <c r="Y179" s="272"/>
      <c r="Z179" s="272"/>
      <c r="AA179" s="272"/>
      <c r="AB179" s="272"/>
      <c r="AC179" s="272"/>
      <c r="AD179" s="272"/>
      <c r="AE179" s="272"/>
      <c r="AF179" s="272"/>
      <c r="AG179" s="272"/>
      <c r="AH179" s="272"/>
      <c r="AI179" s="272"/>
      <c r="AJ179" s="272"/>
      <c r="AK179" s="272"/>
      <c r="AL179" s="272"/>
      <c r="AM179" s="272"/>
      <c r="AN179" s="272"/>
      <c r="AO179" s="272"/>
      <c r="AP179" s="272"/>
      <c r="AQ179" s="272"/>
      <c r="AR179" s="272"/>
      <c r="AS179" s="272"/>
      <c r="AT179" s="272"/>
      <c r="AU179" s="272"/>
      <c r="AV179" s="272"/>
      <c r="AW179" s="272"/>
      <c r="AX179" s="272"/>
      <c r="AY179" s="272"/>
      <c r="AZ179" s="272"/>
      <c r="BA179" s="272"/>
      <c r="BB179" s="272"/>
    </row>
    <row r="180" spans="1:54" s="311" customFormat="1" ht="15" customHeight="1">
      <c r="A180" s="348"/>
      <c r="B180" s="348"/>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272"/>
      <c r="Y180" s="272"/>
      <c r="Z180" s="272"/>
      <c r="AA180" s="272"/>
      <c r="AB180" s="272"/>
      <c r="AC180" s="272"/>
      <c r="AD180" s="272"/>
      <c r="AE180" s="272"/>
      <c r="AF180" s="272"/>
      <c r="AG180" s="272"/>
      <c r="AH180" s="272"/>
      <c r="AI180" s="272"/>
      <c r="AJ180" s="272"/>
      <c r="AK180" s="272"/>
      <c r="AL180" s="272"/>
      <c r="AM180" s="272"/>
      <c r="AN180" s="272"/>
      <c r="AO180" s="272"/>
      <c r="AP180" s="272"/>
      <c r="AQ180" s="272"/>
      <c r="AR180" s="272"/>
      <c r="AS180" s="272"/>
      <c r="AT180" s="272"/>
      <c r="AU180" s="272"/>
      <c r="AV180" s="272"/>
      <c r="AW180" s="272"/>
      <c r="AX180" s="272"/>
      <c r="AY180" s="272"/>
      <c r="AZ180" s="272"/>
      <c r="BA180" s="272"/>
      <c r="BB180" s="272"/>
    </row>
    <row r="181" spans="1:54" s="311" customFormat="1" ht="15" customHeight="1">
      <c r="A181" s="348"/>
      <c r="B181" s="348"/>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272"/>
      <c r="Y181" s="272"/>
      <c r="Z181" s="272"/>
      <c r="AA181" s="272"/>
      <c r="AB181" s="272"/>
      <c r="AC181" s="272"/>
      <c r="AD181" s="272"/>
      <c r="AE181" s="272"/>
      <c r="AF181" s="272"/>
      <c r="AG181" s="272"/>
      <c r="AH181" s="272"/>
      <c r="AI181" s="272"/>
      <c r="AJ181" s="272"/>
      <c r="AK181" s="272"/>
      <c r="AL181" s="272"/>
      <c r="AM181" s="272"/>
      <c r="AN181" s="272"/>
      <c r="AO181" s="272"/>
      <c r="AP181" s="272"/>
      <c r="AQ181" s="272"/>
      <c r="AR181" s="272"/>
      <c r="AS181" s="272"/>
      <c r="AT181" s="272"/>
      <c r="AU181" s="272"/>
      <c r="AV181" s="272"/>
      <c r="AW181" s="272"/>
      <c r="AX181" s="272"/>
      <c r="AY181" s="272"/>
      <c r="AZ181" s="272"/>
      <c r="BA181" s="272"/>
      <c r="BB181" s="272"/>
    </row>
    <row r="182" spans="1:54" s="311" customFormat="1" ht="15" customHeight="1">
      <c r="A182" s="348"/>
      <c r="B182" s="348"/>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272"/>
      <c r="Y182" s="272"/>
      <c r="Z182" s="272"/>
      <c r="AA182" s="272"/>
      <c r="AB182" s="272"/>
      <c r="AC182" s="272"/>
      <c r="AD182" s="272"/>
      <c r="AE182" s="272"/>
      <c r="AF182" s="272"/>
      <c r="AG182" s="272"/>
      <c r="AH182" s="272"/>
      <c r="AI182" s="272"/>
      <c r="AJ182" s="272"/>
      <c r="AK182" s="272"/>
      <c r="AL182" s="272"/>
      <c r="AM182" s="272"/>
      <c r="AN182" s="272"/>
      <c r="AO182" s="272"/>
      <c r="AP182" s="272"/>
      <c r="AQ182" s="272"/>
      <c r="AR182" s="272"/>
      <c r="AS182" s="272"/>
      <c r="AT182" s="272"/>
      <c r="AU182" s="272"/>
      <c r="AV182" s="272"/>
      <c r="AW182" s="272"/>
      <c r="AX182" s="272"/>
      <c r="AY182" s="272"/>
      <c r="AZ182" s="272"/>
      <c r="BA182" s="272"/>
      <c r="BB182" s="272"/>
    </row>
    <row r="183" spans="1:54" s="311" customFormat="1" ht="15" customHeight="1">
      <c r="A183" s="348"/>
      <c r="B183" s="348"/>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272"/>
      <c r="Y183" s="272"/>
      <c r="Z183" s="272"/>
      <c r="AA183" s="272"/>
      <c r="AB183" s="272"/>
      <c r="AC183" s="272"/>
      <c r="AD183" s="272"/>
      <c r="AE183" s="272"/>
      <c r="AF183" s="272"/>
      <c r="AG183" s="272"/>
      <c r="AH183" s="272"/>
      <c r="AI183" s="272"/>
      <c r="AJ183" s="272"/>
      <c r="AK183" s="272"/>
      <c r="AL183" s="272"/>
      <c r="AM183" s="272"/>
      <c r="AN183" s="272"/>
      <c r="AO183" s="272"/>
      <c r="AP183" s="272"/>
      <c r="AQ183" s="272"/>
      <c r="AR183" s="272"/>
      <c r="AS183" s="272"/>
      <c r="AT183" s="272"/>
      <c r="AU183" s="272"/>
      <c r="AV183" s="272"/>
      <c r="AW183" s="272"/>
      <c r="AX183" s="272"/>
      <c r="AY183" s="272"/>
      <c r="AZ183" s="272"/>
      <c r="BA183" s="272"/>
      <c r="BB183" s="272"/>
    </row>
    <row r="184" spans="1:54" s="311" customFormat="1" ht="15" customHeight="1">
      <c r="A184" s="348"/>
      <c r="B184" s="348"/>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272"/>
      <c r="Y184" s="272"/>
      <c r="Z184" s="272"/>
      <c r="AA184" s="272"/>
      <c r="AB184" s="272"/>
      <c r="AC184" s="272"/>
      <c r="AD184" s="272"/>
      <c r="AE184" s="272"/>
      <c r="AF184" s="272"/>
      <c r="AG184" s="272"/>
      <c r="AH184" s="272"/>
      <c r="AI184" s="272"/>
      <c r="AJ184" s="272"/>
      <c r="AK184" s="272"/>
      <c r="AL184" s="272"/>
      <c r="AM184" s="272"/>
      <c r="AN184" s="272"/>
      <c r="AO184" s="272"/>
      <c r="AP184" s="272"/>
      <c r="AQ184" s="272"/>
      <c r="AR184" s="272"/>
      <c r="AS184" s="272"/>
      <c r="AT184" s="272"/>
      <c r="AU184" s="272"/>
      <c r="AV184" s="272"/>
      <c r="AW184" s="272"/>
      <c r="AX184" s="272"/>
      <c r="AY184" s="272"/>
      <c r="AZ184" s="272"/>
      <c r="BA184" s="272"/>
      <c r="BB184" s="272"/>
    </row>
    <row r="185" spans="1:54" s="311" customFormat="1" ht="15" customHeight="1">
      <c r="A185" s="348"/>
      <c r="B185" s="348"/>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272"/>
      <c r="Y185" s="272"/>
      <c r="Z185" s="272"/>
      <c r="AA185" s="272"/>
      <c r="AB185" s="272"/>
      <c r="AC185" s="272"/>
      <c r="AD185" s="272"/>
      <c r="AE185" s="272"/>
      <c r="AF185" s="272"/>
      <c r="AG185" s="272"/>
      <c r="AH185" s="272"/>
      <c r="AI185" s="272"/>
      <c r="AJ185" s="272"/>
      <c r="AK185" s="272"/>
      <c r="AL185" s="272"/>
      <c r="AM185" s="272"/>
      <c r="AN185" s="272"/>
      <c r="AO185" s="272"/>
      <c r="AP185" s="272"/>
      <c r="AQ185" s="272"/>
      <c r="AR185" s="272"/>
      <c r="AS185" s="272"/>
      <c r="AT185" s="272"/>
      <c r="AU185" s="272"/>
      <c r="AV185" s="272"/>
      <c r="AW185" s="272"/>
      <c r="AX185" s="272"/>
      <c r="AY185" s="272"/>
      <c r="AZ185" s="272"/>
      <c r="BA185" s="272"/>
      <c r="BB185" s="272"/>
    </row>
    <row r="186" spans="1:54" s="311" customFormat="1" ht="15" customHeight="1">
      <c r="A186" s="348"/>
      <c r="B186" s="348"/>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272"/>
      <c r="Y186" s="272"/>
      <c r="Z186" s="272"/>
      <c r="AA186" s="272"/>
      <c r="AB186" s="272"/>
      <c r="AC186" s="272"/>
      <c r="AD186" s="272"/>
      <c r="AE186" s="272"/>
      <c r="AF186" s="272"/>
      <c r="AG186" s="272"/>
      <c r="AH186" s="272"/>
      <c r="AI186" s="272"/>
      <c r="AJ186" s="272"/>
      <c r="AK186" s="272"/>
      <c r="AL186" s="272"/>
      <c r="AM186" s="272"/>
      <c r="AN186" s="272"/>
      <c r="AO186" s="272"/>
      <c r="AP186" s="272"/>
      <c r="AQ186" s="272"/>
      <c r="AR186" s="272"/>
      <c r="AS186" s="272"/>
      <c r="AT186" s="272"/>
      <c r="AU186" s="272"/>
      <c r="AV186" s="272"/>
      <c r="AW186" s="272"/>
      <c r="AX186" s="272"/>
      <c r="AY186" s="272"/>
      <c r="AZ186" s="272"/>
      <c r="BA186" s="272"/>
      <c r="BB186" s="272"/>
    </row>
    <row r="187" spans="1:54" s="311" customFormat="1" ht="15" customHeight="1">
      <c r="A187" s="348"/>
      <c r="B187" s="348"/>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272"/>
      <c r="Y187" s="272"/>
      <c r="Z187" s="272"/>
      <c r="AA187" s="272"/>
      <c r="AB187" s="272"/>
      <c r="AC187" s="272"/>
      <c r="AD187" s="272"/>
      <c r="AE187" s="272"/>
      <c r="AF187" s="272"/>
      <c r="AG187" s="272"/>
      <c r="AH187" s="272"/>
      <c r="AI187" s="272"/>
      <c r="AJ187" s="272"/>
      <c r="AK187" s="272"/>
      <c r="AL187" s="272"/>
      <c r="AM187" s="272"/>
      <c r="AN187" s="272"/>
      <c r="AO187" s="272"/>
      <c r="AP187" s="272"/>
      <c r="AQ187" s="272"/>
      <c r="AR187" s="272"/>
      <c r="AS187" s="272"/>
      <c r="AT187" s="272"/>
      <c r="AU187" s="272"/>
      <c r="AV187" s="272"/>
      <c r="AW187" s="272"/>
      <c r="AX187" s="272"/>
      <c r="AY187" s="272"/>
      <c r="AZ187" s="272"/>
      <c r="BA187" s="272"/>
      <c r="BB187" s="272"/>
    </row>
    <row r="188" spans="1:54" s="311" customFormat="1" ht="15" customHeight="1">
      <c r="A188" s="348"/>
      <c r="B188" s="348"/>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272"/>
      <c r="Y188" s="272"/>
      <c r="Z188" s="272"/>
      <c r="AA188" s="272"/>
      <c r="AB188" s="272"/>
      <c r="AC188" s="272"/>
      <c r="AD188" s="272"/>
      <c r="AE188" s="272"/>
      <c r="AF188" s="272"/>
      <c r="AG188" s="272"/>
      <c r="AH188" s="272"/>
      <c r="AI188" s="272"/>
      <c r="AJ188" s="272"/>
      <c r="AK188" s="272"/>
      <c r="AL188" s="272"/>
      <c r="AM188" s="272"/>
      <c r="AN188" s="272"/>
      <c r="AO188" s="272"/>
      <c r="AP188" s="272"/>
      <c r="AQ188" s="272"/>
      <c r="AR188" s="272"/>
      <c r="AS188" s="272"/>
      <c r="AT188" s="272"/>
      <c r="AU188" s="272"/>
      <c r="AV188" s="272"/>
      <c r="AW188" s="272"/>
      <c r="AX188" s="272"/>
      <c r="AY188" s="272"/>
      <c r="AZ188" s="272"/>
      <c r="BA188" s="272"/>
      <c r="BB188" s="272"/>
    </row>
    <row r="189" spans="1:54" s="311" customFormat="1" ht="15" customHeight="1">
      <c r="A189" s="348"/>
      <c r="B189" s="348"/>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272"/>
      <c r="Y189" s="272"/>
      <c r="Z189" s="272"/>
      <c r="AA189" s="272"/>
      <c r="AB189" s="272"/>
      <c r="AC189" s="272"/>
      <c r="AD189" s="272"/>
      <c r="AE189" s="272"/>
      <c r="AF189" s="272"/>
      <c r="AG189" s="272"/>
      <c r="AH189" s="272"/>
      <c r="AI189" s="272"/>
      <c r="AJ189" s="272"/>
      <c r="AK189" s="272"/>
      <c r="AL189" s="272"/>
      <c r="AM189" s="272"/>
      <c r="AN189" s="272"/>
      <c r="AO189" s="272"/>
      <c r="AP189" s="272"/>
      <c r="AQ189" s="272"/>
      <c r="AR189" s="272"/>
      <c r="AS189" s="272"/>
      <c r="AT189" s="272"/>
      <c r="AU189" s="272"/>
      <c r="AV189" s="272"/>
      <c r="AW189" s="272"/>
      <c r="AX189" s="272"/>
      <c r="AY189" s="272"/>
      <c r="AZ189" s="272"/>
      <c r="BA189" s="272"/>
      <c r="BB189" s="272"/>
    </row>
    <row r="190" spans="1:54" s="311" customFormat="1" ht="15" customHeight="1">
      <c r="A190" s="348"/>
      <c r="B190" s="348"/>
      <c r="C190" s="348"/>
      <c r="D190" s="348"/>
      <c r="E190" s="348"/>
      <c r="F190" s="348"/>
      <c r="G190" s="348"/>
      <c r="H190" s="348"/>
      <c r="I190" s="348"/>
      <c r="J190" s="348"/>
      <c r="K190" s="348"/>
      <c r="L190" s="348"/>
      <c r="M190" s="348"/>
      <c r="N190" s="348"/>
      <c r="O190" s="348"/>
      <c r="P190" s="348"/>
      <c r="Q190" s="348"/>
      <c r="R190" s="348"/>
      <c r="S190" s="348"/>
      <c r="T190" s="348"/>
      <c r="U190" s="348"/>
      <c r="V190" s="348"/>
      <c r="W190" s="348"/>
      <c r="X190" s="272"/>
      <c r="Y190" s="272"/>
      <c r="Z190" s="272"/>
      <c r="AA190" s="272"/>
      <c r="AB190" s="272"/>
      <c r="AC190" s="272"/>
      <c r="AD190" s="272"/>
      <c r="AE190" s="272"/>
      <c r="AF190" s="272"/>
      <c r="AG190" s="272"/>
      <c r="AH190" s="272"/>
      <c r="AI190" s="272"/>
      <c r="AJ190" s="272"/>
      <c r="AK190" s="272"/>
      <c r="AL190" s="272"/>
      <c r="AM190" s="272"/>
      <c r="AN190" s="272"/>
      <c r="AO190" s="272"/>
      <c r="AP190" s="272"/>
      <c r="AQ190" s="272"/>
      <c r="AR190" s="272"/>
      <c r="AS190" s="272"/>
      <c r="AT190" s="272"/>
      <c r="AU190" s="272"/>
      <c r="AV190" s="272"/>
      <c r="AW190" s="272"/>
      <c r="AX190" s="272"/>
      <c r="AY190" s="272"/>
      <c r="AZ190" s="272"/>
      <c r="BA190" s="272"/>
      <c r="BB190" s="272"/>
    </row>
    <row r="191" spans="1:54" s="311" customFormat="1" ht="15" customHeight="1">
      <c r="A191" s="348"/>
      <c r="B191" s="348"/>
      <c r="C191" s="348"/>
      <c r="D191" s="348"/>
      <c r="E191" s="348"/>
      <c r="F191" s="348"/>
      <c r="G191" s="348"/>
      <c r="H191" s="348"/>
      <c r="I191" s="348"/>
      <c r="J191" s="348"/>
      <c r="K191" s="348"/>
      <c r="L191" s="348"/>
      <c r="M191" s="348"/>
      <c r="N191" s="348"/>
      <c r="O191" s="348"/>
      <c r="P191" s="348"/>
      <c r="Q191" s="348"/>
      <c r="R191" s="348"/>
      <c r="S191" s="348"/>
      <c r="T191" s="348"/>
      <c r="U191" s="348"/>
      <c r="V191" s="348"/>
      <c r="W191" s="348"/>
      <c r="X191" s="272"/>
      <c r="Y191" s="272"/>
      <c r="Z191" s="272"/>
      <c r="AA191" s="272"/>
      <c r="AB191" s="272"/>
      <c r="AC191" s="272"/>
      <c r="AD191" s="272"/>
      <c r="AE191" s="272"/>
      <c r="AF191" s="272"/>
      <c r="AG191" s="272"/>
      <c r="AH191" s="272"/>
      <c r="AI191" s="272"/>
      <c r="AJ191" s="272"/>
      <c r="AK191" s="272"/>
      <c r="AL191" s="272"/>
      <c r="AM191" s="272"/>
      <c r="AN191" s="272"/>
      <c r="AO191" s="272"/>
      <c r="AP191" s="272"/>
      <c r="AQ191" s="272"/>
      <c r="AR191" s="272"/>
      <c r="AS191" s="272"/>
      <c r="AT191" s="272"/>
      <c r="AU191" s="272"/>
      <c r="AV191" s="272"/>
      <c r="AW191" s="272"/>
      <c r="AX191" s="272"/>
      <c r="AY191" s="272"/>
      <c r="AZ191" s="272"/>
      <c r="BA191" s="272"/>
      <c r="BB191" s="272"/>
    </row>
    <row r="192" spans="1:54" s="311" customFormat="1" ht="15" customHeight="1">
      <c r="A192" s="348"/>
      <c r="B192" s="348"/>
      <c r="C192" s="348"/>
      <c r="D192" s="348"/>
      <c r="E192" s="348"/>
      <c r="F192" s="348"/>
      <c r="G192" s="348"/>
      <c r="H192" s="348"/>
      <c r="I192" s="348"/>
      <c r="J192" s="348"/>
      <c r="K192" s="348"/>
      <c r="L192" s="348"/>
      <c r="M192" s="348"/>
      <c r="N192" s="348"/>
      <c r="O192" s="348"/>
      <c r="P192" s="348"/>
      <c r="Q192" s="348"/>
      <c r="R192" s="348"/>
      <c r="S192" s="348"/>
      <c r="T192" s="348"/>
      <c r="U192" s="348"/>
      <c r="V192" s="348"/>
      <c r="W192" s="348"/>
      <c r="X192" s="272"/>
      <c r="Y192" s="272"/>
      <c r="Z192" s="272"/>
      <c r="AA192" s="272"/>
      <c r="AB192" s="272"/>
      <c r="AC192" s="272"/>
      <c r="AD192" s="272"/>
      <c r="AE192" s="272"/>
      <c r="AF192" s="272"/>
      <c r="AG192" s="272"/>
      <c r="AH192" s="272"/>
      <c r="AI192" s="272"/>
      <c r="AJ192" s="272"/>
      <c r="AK192" s="272"/>
      <c r="AL192" s="272"/>
      <c r="AM192" s="272"/>
      <c r="AN192" s="272"/>
      <c r="AO192" s="272"/>
      <c r="AP192" s="272"/>
      <c r="AQ192" s="272"/>
      <c r="AR192" s="272"/>
      <c r="AS192" s="272"/>
      <c r="AT192" s="272"/>
      <c r="AU192" s="272"/>
      <c r="AV192" s="272"/>
      <c r="AW192" s="272"/>
      <c r="AX192" s="272"/>
      <c r="AY192" s="272"/>
      <c r="AZ192" s="272"/>
      <c r="BA192" s="272"/>
      <c r="BB192" s="272"/>
    </row>
    <row r="193" spans="1:54" s="311" customFormat="1" ht="15" customHeight="1">
      <c r="A193" s="348"/>
      <c r="B193" s="348"/>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272"/>
      <c r="Y193" s="272"/>
      <c r="Z193" s="272"/>
      <c r="AA193" s="272"/>
      <c r="AB193" s="272"/>
      <c r="AC193" s="272"/>
      <c r="AD193" s="272"/>
      <c r="AE193" s="272"/>
      <c r="AF193" s="272"/>
      <c r="AG193" s="272"/>
      <c r="AH193" s="272"/>
      <c r="AI193" s="272"/>
      <c r="AJ193" s="272"/>
      <c r="AK193" s="272"/>
      <c r="AL193" s="272"/>
      <c r="AM193" s="272"/>
      <c r="AN193" s="272"/>
      <c r="AO193" s="272"/>
      <c r="AP193" s="272"/>
      <c r="AQ193" s="272"/>
      <c r="AR193" s="272"/>
      <c r="AS193" s="272"/>
      <c r="AT193" s="272"/>
      <c r="AU193" s="272"/>
      <c r="AV193" s="272"/>
      <c r="AW193" s="272"/>
      <c r="AX193" s="272"/>
      <c r="AY193" s="272"/>
      <c r="AZ193" s="272"/>
      <c r="BA193" s="272"/>
      <c r="BB193" s="272"/>
    </row>
    <row r="194" spans="1:54" s="311" customFormat="1" ht="15" customHeight="1">
      <c r="A194" s="348"/>
      <c r="B194" s="348"/>
      <c r="C194" s="348"/>
      <c r="D194" s="348"/>
      <c r="E194" s="348"/>
      <c r="F194" s="348"/>
      <c r="G194" s="348"/>
      <c r="H194" s="348"/>
      <c r="I194" s="348"/>
      <c r="J194" s="348"/>
      <c r="K194" s="348"/>
      <c r="L194" s="348"/>
      <c r="M194" s="348"/>
      <c r="N194" s="348"/>
      <c r="O194" s="348"/>
      <c r="P194" s="348"/>
      <c r="Q194" s="348"/>
      <c r="R194" s="348"/>
      <c r="S194" s="348"/>
      <c r="T194" s="348"/>
      <c r="U194" s="348"/>
      <c r="V194" s="348"/>
      <c r="W194" s="348"/>
      <c r="X194" s="272"/>
      <c r="Y194" s="272"/>
      <c r="Z194" s="272"/>
      <c r="AA194" s="272"/>
      <c r="AB194" s="272"/>
      <c r="AC194" s="272"/>
      <c r="AD194" s="272"/>
      <c r="AE194" s="272"/>
      <c r="AF194" s="272"/>
      <c r="AG194" s="272"/>
      <c r="AH194" s="272"/>
      <c r="AI194" s="272"/>
      <c r="AJ194" s="272"/>
      <c r="AK194" s="272"/>
      <c r="AL194" s="272"/>
      <c r="AM194" s="272"/>
      <c r="AN194" s="272"/>
      <c r="AO194" s="272"/>
      <c r="AP194" s="272"/>
      <c r="AQ194" s="272"/>
      <c r="AR194" s="272"/>
      <c r="AS194" s="272"/>
      <c r="AT194" s="272"/>
      <c r="AU194" s="272"/>
      <c r="AV194" s="272"/>
      <c r="AW194" s="272"/>
      <c r="AX194" s="272"/>
      <c r="AY194" s="272"/>
      <c r="AZ194" s="272"/>
      <c r="BA194" s="272"/>
      <c r="BB194" s="272"/>
    </row>
    <row r="195" spans="1:54" s="311" customFormat="1" ht="15" customHeight="1">
      <c r="A195" s="348"/>
      <c r="B195" s="348"/>
      <c r="C195" s="348"/>
      <c r="D195" s="348"/>
      <c r="E195" s="348"/>
      <c r="F195" s="348"/>
      <c r="G195" s="348"/>
      <c r="H195" s="348"/>
      <c r="I195" s="348"/>
      <c r="J195" s="348"/>
      <c r="K195" s="348"/>
      <c r="L195" s="348"/>
      <c r="M195" s="348"/>
      <c r="N195" s="348"/>
      <c r="O195" s="348"/>
      <c r="P195" s="348"/>
      <c r="Q195" s="348"/>
      <c r="R195" s="348"/>
      <c r="S195" s="348"/>
      <c r="T195" s="348"/>
      <c r="U195" s="348"/>
      <c r="V195" s="348"/>
      <c r="W195" s="348"/>
      <c r="X195" s="272"/>
      <c r="Y195" s="272"/>
      <c r="Z195" s="272"/>
      <c r="AA195" s="272"/>
      <c r="AB195" s="272"/>
      <c r="AC195" s="272"/>
      <c r="AD195" s="272"/>
      <c r="AE195" s="272"/>
      <c r="AF195" s="272"/>
      <c r="AG195" s="272"/>
      <c r="AH195" s="272"/>
      <c r="AI195" s="272"/>
      <c r="AJ195" s="272"/>
      <c r="AK195" s="272"/>
      <c r="AL195" s="272"/>
      <c r="AM195" s="272"/>
      <c r="AN195" s="272"/>
      <c r="AO195" s="272"/>
      <c r="AP195" s="272"/>
      <c r="AQ195" s="272"/>
      <c r="AR195" s="272"/>
      <c r="AS195" s="272"/>
      <c r="AT195" s="272"/>
      <c r="AU195" s="272"/>
      <c r="AV195" s="272"/>
      <c r="AW195" s="272"/>
      <c r="AX195" s="272"/>
      <c r="AY195" s="272"/>
      <c r="AZ195" s="272"/>
      <c r="BA195" s="272"/>
      <c r="BB195" s="272"/>
    </row>
    <row r="196" spans="1:54" s="311" customFormat="1" ht="15" customHeight="1">
      <c r="A196" s="348"/>
      <c r="B196" s="348"/>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272"/>
      <c r="Y196" s="272"/>
      <c r="Z196" s="272"/>
      <c r="AA196" s="272"/>
      <c r="AB196" s="272"/>
      <c r="AC196" s="272"/>
      <c r="AD196" s="272"/>
      <c r="AE196" s="272"/>
      <c r="AF196" s="272"/>
      <c r="AG196" s="272"/>
      <c r="AH196" s="272"/>
      <c r="AI196" s="272"/>
      <c r="AJ196" s="272"/>
      <c r="AK196" s="272"/>
      <c r="AL196" s="272"/>
      <c r="AM196" s="272"/>
      <c r="AN196" s="272"/>
      <c r="AO196" s="272"/>
      <c r="AP196" s="272"/>
      <c r="AQ196" s="272"/>
      <c r="AR196" s="272"/>
      <c r="AS196" s="272"/>
      <c r="AT196" s="272"/>
      <c r="AU196" s="272"/>
      <c r="AV196" s="272"/>
      <c r="AW196" s="272"/>
      <c r="AX196" s="272"/>
      <c r="AY196" s="272"/>
      <c r="AZ196" s="272"/>
      <c r="BA196" s="272"/>
      <c r="BB196" s="272"/>
    </row>
    <row r="197" spans="1:54" s="311" customFormat="1" ht="15" customHeight="1">
      <c r="A197" s="348"/>
      <c r="B197" s="348"/>
      <c r="C197" s="348"/>
      <c r="D197" s="348"/>
      <c r="E197" s="348"/>
      <c r="F197" s="348"/>
      <c r="G197" s="348"/>
      <c r="H197" s="348"/>
      <c r="I197" s="348"/>
      <c r="J197" s="348"/>
      <c r="K197" s="348"/>
      <c r="L197" s="348"/>
      <c r="M197" s="348"/>
      <c r="N197" s="348"/>
      <c r="O197" s="348"/>
      <c r="P197" s="348"/>
      <c r="Q197" s="348"/>
      <c r="R197" s="348"/>
      <c r="S197" s="348"/>
      <c r="T197" s="348"/>
      <c r="U197" s="348"/>
      <c r="V197" s="348"/>
      <c r="W197" s="348"/>
      <c r="X197" s="272"/>
      <c r="Y197" s="272"/>
      <c r="Z197" s="272"/>
      <c r="AA197" s="272"/>
      <c r="AB197" s="272"/>
      <c r="AC197" s="272"/>
      <c r="AD197" s="272"/>
      <c r="AE197" s="272"/>
      <c r="AF197" s="272"/>
      <c r="AG197" s="272"/>
      <c r="AH197" s="272"/>
      <c r="AI197" s="272"/>
      <c r="AJ197" s="272"/>
      <c r="AK197" s="272"/>
      <c r="AL197" s="272"/>
      <c r="AM197" s="272"/>
      <c r="AN197" s="272"/>
      <c r="AO197" s="272"/>
      <c r="AP197" s="272"/>
      <c r="AQ197" s="272"/>
      <c r="AR197" s="272"/>
      <c r="AS197" s="272"/>
      <c r="AT197" s="272"/>
      <c r="AU197" s="272"/>
      <c r="AV197" s="272"/>
      <c r="AW197" s="272"/>
      <c r="AX197" s="272"/>
      <c r="AY197" s="272"/>
      <c r="AZ197" s="272"/>
      <c r="BA197" s="272"/>
      <c r="BB197" s="272"/>
    </row>
    <row r="198" spans="1:54" s="311" customFormat="1" ht="15" customHeight="1">
      <c r="A198" s="348"/>
      <c r="B198" s="348"/>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272"/>
      <c r="Y198" s="272"/>
      <c r="Z198" s="272"/>
      <c r="AA198" s="272"/>
      <c r="AB198" s="272"/>
      <c r="AC198" s="272"/>
      <c r="AD198" s="272"/>
      <c r="AE198" s="272"/>
      <c r="AF198" s="272"/>
      <c r="AG198" s="272"/>
      <c r="AH198" s="272"/>
      <c r="AI198" s="272"/>
      <c r="AJ198" s="272"/>
      <c r="AK198" s="272"/>
      <c r="AL198" s="272"/>
      <c r="AM198" s="272"/>
      <c r="AN198" s="272"/>
      <c r="AO198" s="272"/>
      <c r="AP198" s="272"/>
      <c r="AQ198" s="272"/>
      <c r="AR198" s="272"/>
      <c r="AS198" s="272"/>
      <c r="AT198" s="272"/>
      <c r="AU198" s="272"/>
      <c r="AV198" s="272"/>
      <c r="AW198" s="272"/>
      <c r="AX198" s="272"/>
      <c r="AY198" s="272"/>
      <c r="AZ198" s="272"/>
      <c r="BA198" s="272"/>
      <c r="BB198" s="272"/>
    </row>
    <row r="199" spans="1:54" s="311" customFormat="1" ht="15" customHeight="1">
      <c r="A199" s="348"/>
      <c r="B199" s="348"/>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272"/>
      <c r="Y199" s="272"/>
      <c r="Z199" s="272"/>
      <c r="AA199" s="272"/>
      <c r="AB199" s="272"/>
      <c r="AC199" s="272"/>
      <c r="AD199" s="272"/>
      <c r="AE199" s="272"/>
      <c r="AF199" s="272"/>
      <c r="AG199" s="272"/>
      <c r="AH199" s="272"/>
      <c r="AI199" s="272"/>
      <c r="AJ199" s="272"/>
      <c r="AK199" s="272"/>
      <c r="AL199" s="272"/>
      <c r="AM199" s="272"/>
      <c r="AN199" s="272"/>
      <c r="AO199" s="272"/>
      <c r="AP199" s="272"/>
      <c r="AQ199" s="272"/>
      <c r="AR199" s="272"/>
      <c r="AS199" s="272"/>
      <c r="AT199" s="272"/>
      <c r="AU199" s="272"/>
      <c r="AV199" s="272"/>
      <c r="AW199" s="272"/>
      <c r="AX199" s="272"/>
      <c r="AY199" s="272"/>
      <c r="AZ199" s="272"/>
      <c r="BA199" s="272"/>
      <c r="BB199" s="272"/>
    </row>
    <row r="200" spans="1:54" s="311" customFormat="1" ht="15" customHeight="1">
      <c r="A200" s="348"/>
      <c r="B200" s="348"/>
      <c r="C200" s="348"/>
      <c r="D200" s="348"/>
      <c r="E200" s="348"/>
      <c r="F200" s="348"/>
      <c r="G200" s="348"/>
      <c r="H200" s="348"/>
      <c r="I200" s="348"/>
      <c r="J200" s="348"/>
      <c r="K200" s="348"/>
      <c r="L200" s="348"/>
      <c r="M200" s="348"/>
      <c r="N200" s="348"/>
      <c r="O200" s="348"/>
      <c r="P200" s="348"/>
      <c r="Q200" s="348"/>
      <c r="R200" s="348"/>
      <c r="S200" s="348"/>
      <c r="T200" s="348"/>
      <c r="U200" s="348"/>
      <c r="V200" s="348"/>
      <c r="W200" s="348"/>
      <c r="X200" s="272"/>
      <c r="Y200" s="272"/>
      <c r="Z200" s="272"/>
      <c r="AA200" s="272"/>
      <c r="AB200" s="272"/>
      <c r="AC200" s="272"/>
      <c r="AD200" s="272"/>
      <c r="AE200" s="272"/>
      <c r="AF200" s="272"/>
      <c r="AG200" s="272"/>
      <c r="AH200" s="272"/>
      <c r="AI200" s="272"/>
      <c r="AJ200" s="272"/>
      <c r="AK200" s="272"/>
      <c r="AL200" s="272"/>
      <c r="AM200" s="272"/>
      <c r="AN200" s="272"/>
      <c r="AO200" s="272"/>
      <c r="AP200" s="272"/>
      <c r="AQ200" s="272"/>
      <c r="AR200" s="272"/>
      <c r="AS200" s="272"/>
      <c r="AT200" s="272"/>
      <c r="AU200" s="272"/>
      <c r="AV200" s="272"/>
      <c r="AW200" s="272"/>
      <c r="AX200" s="272"/>
      <c r="AY200" s="272"/>
      <c r="AZ200" s="272"/>
      <c r="BA200" s="272"/>
      <c r="BB200" s="272"/>
    </row>
    <row r="201" spans="1:54" s="311" customFormat="1" ht="15" customHeight="1">
      <c r="A201" s="348"/>
      <c r="B201" s="348"/>
      <c r="C201" s="348"/>
      <c r="D201" s="348"/>
      <c r="E201" s="348"/>
      <c r="F201" s="348"/>
      <c r="G201" s="348"/>
      <c r="H201" s="348"/>
      <c r="I201" s="348"/>
      <c r="J201" s="348"/>
      <c r="K201" s="348"/>
      <c r="L201" s="348"/>
      <c r="M201" s="348"/>
      <c r="N201" s="348"/>
      <c r="O201" s="348"/>
      <c r="P201" s="348"/>
      <c r="Q201" s="348"/>
      <c r="R201" s="348"/>
      <c r="S201" s="348"/>
      <c r="T201" s="348"/>
      <c r="U201" s="348"/>
      <c r="V201" s="348"/>
      <c r="W201" s="348"/>
      <c r="X201" s="272"/>
      <c r="Y201" s="272"/>
      <c r="Z201" s="272"/>
      <c r="AA201" s="272"/>
      <c r="AB201" s="272"/>
      <c r="AC201" s="272"/>
      <c r="AD201" s="272"/>
      <c r="AE201" s="272"/>
      <c r="AF201" s="272"/>
      <c r="AG201" s="272"/>
      <c r="AH201" s="272"/>
      <c r="AI201" s="272"/>
      <c r="AJ201" s="272"/>
      <c r="AK201" s="272"/>
      <c r="AL201" s="272"/>
      <c r="AM201" s="272"/>
      <c r="AN201" s="272"/>
      <c r="AO201" s="272"/>
      <c r="AP201" s="272"/>
      <c r="AQ201" s="272"/>
      <c r="AR201" s="272"/>
      <c r="AS201" s="272"/>
      <c r="AT201" s="272"/>
      <c r="AU201" s="272"/>
      <c r="AV201" s="272"/>
      <c r="AW201" s="272"/>
      <c r="AX201" s="272"/>
      <c r="AY201" s="272"/>
      <c r="AZ201" s="272"/>
      <c r="BA201" s="272"/>
      <c r="BB201" s="272"/>
    </row>
    <row r="202" spans="1:54" s="311" customFormat="1" ht="15" customHeight="1">
      <c r="A202" s="348"/>
      <c r="B202" s="348"/>
      <c r="C202" s="348"/>
      <c r="D202" s="348"/>
      <c r="E202" s="348"/>
      <c r="F202" s="348"/>
      <c r="G202" s="348"/>
      <c r="H202" s="348"/>
      <c r="I202" s="348"/>
      <c r="J202" s="348"/>
      <c r="K202" s="348"/>
      <c r="L202" s="348"/>
      <c r="M202" s="348"/>
      <c r="N202" s="348"/>
      <c r="O202" s="348"/>
      <c r="P202" s="348"/>
      <c r="Q202" s="348"/>
      <c r="R202" s="348"/>
      <c r="S202" s="348"/>
      <c r="T202" s="348"/>
      <c r="U202" s="348"/>
      <c r="V202" s="348"/>
      <c r="W202" s="348"/>
      <c r="X202" s="272"/>
      <c r="Y202" s="272"/>
      <c r="Z202" s="272"/>
      <c r="AA202" s="272"/>
      <c r="AB202" s="272"/>
      <c r="AC202" s="272"/>
      <c r="AD202" s="272"/>
      <c r="AE202" s="272"/>
      <c r="AF202" s="272"/>
      <c r="AG202" s="272"/>
      <c r="AH202" s="272"/>
      <c r="AI202" s="272"/>
      <c r="AJ202" s="272"/>
      <c r="AK202" s="272"/>
      <c r="AL202" s="272"/>
      <c r="AM202" s="272"/>
      <c r="AN202" s="272"/>
      <c r="AO202" s="272"/>
      <c r="AP202" s="272"/>
      <c r="AQ202" s="272"/>
      <c r="AR202" s="272"/>
      <c r="AS202" s="272"/>
      <c r="AT202" s="272"/>
      <c r="AU202" s="272"/>
      <c r="AV202" s="272"/>
      <c r="AW202" s="272"/>
      <c r="AX202" s="272"/>
      <c r="AY202" s="272"/>
      <c r="AZ202" s="272"/>
      <c r="BA202" s="272"/>
      <c r="BB202" s="272"/>
    </row>
    <row r="203" spans="1:54" s="311" customFormat="1" ht="15" customHeight="1">
      <c r="A203" s="348"/>
      <c r="B203" s="348"/>
      <c r="C203" s="348"/>
      <c r="D203" s="348"/>
      <c r="E203" s="348"/>
      <c r="F203" s="348"/>
      <c r="G203" s="348"/>
      <c r="H203" s="348"/>
      <c r="I203" s="348"/>
      <c r="J203" s="348"/>
      <c r="K203" s="348"/>
      <c r="L203" s="348"/>
      <c r="M203" s="348"/>
      <c r="N203" s="348"/>
      <c r="O203" s="348"/>
      <c r="P203" s="348"/>
      <c r="Q203" s="348"/>
      <c r="R203" s="348"/>
      <c r="S203" s="348"/>
      <c r="T203" s="348"/>
      <c r="U203" s="348"/>
      <c r="V203" s="348"/>
      <c r="W203" s="348"/>
      <c r="X203" s="272"/>
      <c r="Y203" s="272"/>
      <c r="Z203" s="272"/>
      <c r="AA203" s="272"/>
      <c r="AB203" s="272"/>
      <c r="AC203" s="272"/>
      <c r="AD203" s="272"/>
      <c r="AE203" s="272"/>
      <c r="AF203" s="272"/>
      <c r="AG203" s="272"/>
      <c r="AH203" s="272"/>
      <c r="AI203" s="272"/>
      <c r="AJ203" s="272"/>
      <c r="AK203" s="272"/>
      <c r="AL203" s="272"/>
      <c r="AM203" s="272"/>
      <c r="AN203" s="272"/>
      <c r="AO203" s="272"/>
      <c r="AP203" s="272"/>
      <c r="AQ203" s="272"/>
      <c r="AR203" s="272"/>
      <c r="AS203" s="272"/>
      <c r="AT203" s="272"/>
      <c r="AU203" s="272"/>
      <c r="AV203" s="272"/>
      <c r="AW203" s="272"/>
      <c r="AX203" s="272"/>
      <c r="AY203" s="272"/>
      <c r="AZ203" s="272"/>
      <c r="BA203" s="272"/>
      <c r="BB203" s="272"/>
    </row>
    <row r="204" spans="1:54" s="311" customFormat="1" ht="15" customHeight="1">
      <c r="A204" s="348"/>
      <c r="B204" s="348"/>
      <c r="C204" s="348"/>
      <c r="D204" s="348"/>
      <c r="E204" s="348"/>
      <c r="F204" s="348"/>
      <c r="G204" s="348"/>
      <c r="H204" s="348"/>
      <c r="I204" s="348"/>
      <c r="J204" s="348"/>
      <c r="K204" s="348"/>
      <c r="L204" s="348"/>
      <c r="M204" s="348"/>
      <c r="N204" s="348"/>
      <c r="O204" s="348"/>
      <c r="P204" s="348"/>
      <c r="Q204" s="348"/>
      <c r="R204" s="348"/>
      <c r="S204" s="348"/>
      <c r="T204" s="348"/>
      <c r="U204" s="348"/>
      <c r="V204" s="348"/>
      <c r="W204" s="348"/>
      <c r="X204" s="272"/>
      <c r="Y204" s="272"/>
      <c r="Z204" s="272"/>
      <c r="AA204" s="272"/>
      <c r="AB204" s="272"/>
      <c r="AC204" s="272"/>
      <c r="AD204" s="272"/>
      <c r="AE204" s="272"/>
      <c r="AF204" s="272"/>
      <c r="AG204" s="272"/>
      <c r="AH204" s="272"/>
      <c r="AI204" s="272"/>
      <c r="AJ204" s="272"/>
      <c r="AK204" s="272"/>
      <c r="AL204" s="272"/>
      <c r="AM204" s="272"/>
      <c r="AN204" s="272"/>
      <c r="AO204" s="272"/>
      <c r="AP204" s="272"/>
      <c r="AQ204" s="272"/>
      <c r="AR204" s="272"/>
      <c r="AS204" s="272"/>
      <c r="AT204" s="272"/>
      <c r="AU204" s="272"/>
      <c r="AV204" s="272"/>
      <c r="AW204" s="272"/>
      <c r="AX204" s="272"/>
      <c r="AY204" s="272"/>
      <c r="AZ204" s="272"/>
      <c r="BA204" s="272"/>
      <c r="BB204" s="272"/>
    </row>
    <row r="205" spans="1:54" s="311" customFormat="1" ht="15" customHeight="1">
      <c r="A205" s="348"/>
      <c r="B205" s="348"/>
      <c r="C205" s="348"/>
      <c r="D205" s="348"/>
      <c r="E205" s="348"/>
      <c r="F205" s="348"/>
      <c r="G205" s="348"/>
      <c r="H205" s="348"/>
      <c r="I205" s="348"/>
      <c r="J205" s="348"/>
      <c r="K205" s="348"/>
      <c r="L205" s="348"/>
      <c r="M205" s="348"/>
      <c r="N205" s="348"/>
      <c r="O205" s="348"/>
      <c r="P205" s="348"/>
      <c r="Q205" s="348"/>
      <c r="R205" s="348"/>
      <c r="S205" s="348"/>
      <c r="T205" s="348"/>
      <c r="U205" s="348"/>
      <c r="V205" s="348"/>
      <c r="W205" s="348"/>
      <c r="X205" s="272"/>
      <c r="Y205" s="272"/>
      <c r="Z205" s="272"/>
      <c r="AA205" s="272"/>
      <c r="AB205" s="272"/>
      <c r="AC205" s="272"/>
      <c r="AD205" s="272"/>
      <c r="AE205" s="272"/>
      <c r="AF205" s="272"/>
      <c r="AG205" s="272"/>
      <c r="AH205" s="272"/>
      <c r="AI205" s="272"/>
      <c r="AJ205" s="272"/>
      <c r="AK205" s="272"/>
      <c r="AL205" s="272"/>
      <c r="AM205" s="272"/>
      <c r="AN205" s="272"/>
      <c r="AO205" s="272"/>
      <c r="AP205" s="272"/>
      <c r="AQ205" s="272"/>
      <c r="AR205" s="272"/>
      <c r="AS205" s="272"/>
      <c r="AT205" s="272"/>
      <c r="AU205" s="272"/>
      <c r="AV205" s="272"/>
      <c r="AW205" s="272"/>
      <c r="AX205" s="272"/>
      <c r="AY205" s="272"/>
      <c r="AZ205" s="272"/>
      <c r="BA205" s="272"/>
      <c r="BB205" s="272"/>
    </row>
    <row r="206" spans="1:54" s="311" customFormat="1" ht="15" customHeight="1">
      <c r="A206" s="348"/>
      <c r="B206" s="348"/>
      <c r="C206" s="348"/>
      <c r="D206" s="348"/>
      <c r="E206" s="348"/>
      <c r="F206" s="348"/>
      <c r="G206" s="348"/>
      <c r="H206" s="348"/>
      <c r="I206" s="348"/>
      <c r="J206" s="348"/>
      <c r="K206" s="348"/>
      <c r="L206" s="348"/>
      <c r="M206" s="348"/>
      <c r="N206" s="348"/>
      <c r="O206" s="348"/>
      <c r="P206" s="348"/>
      <c r="Q206" s="348"/>
      <c r="R206" s="348"/>
      <c r="S206" s="348"/>
      <c r="T206" s="348"/>
      <c r="U206" s="348"/>
      <c r="V206" s="348"/>
      <c r="W206" s="348"/>
      <c r="X206" s="272"/>
      <c r="Y206" s="272"/>
      <c r="Z206" s="272"/>
      <c r="AA206" s="272"/>
      <c r="AB206" s="272"/>
      <c r="AC206" s="272"/>
      <c r="AD206" s="272"/>
      <c r="AE206" s="272"/>
      <c r="AF206" s="272"/>
      <c r="AG206" s="272"/>
      <c r="AH206" s="272"/>
      <c r="AI206" s="272"/>
      <c r="AJ206" s="272"/>
      <c r="AK206" s="272"/>
      <c r="AL206" s="272"/>
      <c r="AM206" s="272"/>
      <c r="AN206" s="272"/>
      <c r="AO206" s="272"/>
      <c r="AP206" s="272"/>
      <c r="AQ206" s="272"/>
      <c r="AR206" s="272"/>
      <c r="AS206" s="272"/>
      <c r="AT206" s="272"/>
      <c r="AU206" s="272"/>
      <c r="AV206" s="272"/>
      <c r="AW206" s="272"/>
      <c r="AX206" s="272"/>
      <c r="AY206" s="272"/>
      <c r="AZ206" s="272"/>
      <c r="BA206" s="272"/>
      <c r="BB206" s="272"/>
    </row>
    <row r="207" spans="1:54" s="311" customFormat="1" ht="15" customHeight="1">
      <c r="A207" s="348"/>
      <c r="B207" s="348"/>
      <c r="C207" s="348"/>
      <c r="D207" s="348"/>
      <c r="E207" s="348"/>
      <c r="F207" s="348"/>
      <c r="G207" s="348"/>
      <c r="H207" s="348"/>
      <c r="I207" s="348"/>
      <c r="J207" s="348"/>
      <c r="K207" s="348"/>
      <c r="L207" s="348"/>
      <c r="M207" s="348"/>
      <c r="N207" s="348"/>
      <c r="O207" s="348"/>
      <c r="P207" s="348"/>
      <c r="Q207" s="348"/>
      <c r="R207" s="348"/>
      <c r="S207" s="348"/>
      <c r="T207" s="348"/>
      <c r="U207" s="348"/>
      <c r="V207" s="348"/>
      <c r="W207" s="348"/>
      <c r="X207" s="272"/>
      <c r="Y207" s="272"/>
      <c r="Z207" s="272"/>
      <c r="AA207" s="272"/>
      <c r="AB207" s="272"/>
      <c r="AC207" s="272"/>
      <c r="AD207" s="272"/>
      <c r="AE207" s="272"/>
      <c r="AF207" s="272"/>
      <c r="AG207" s="272"/>
      <c r="AH207" s="272"/>
      <c r="AI207" s="272"/>
      <c r="AJ207" s="272"/>
      <c r="AK207" s="272"/>
      <c r="AL207" s="272"/>
      <c r="AM207" s="272"/>
      <c r="AN207" s="272"/>
      <c r="AO207" s="272"/>
      <c r="AP207" s="272"/>
      <c r="AQ207" s="272"/>
      <c r="AR207" s="272"/>
      <c r="AS207" s="272"/>
      <c r="AT207" s="272"/>
      <c r="AU207" s="272"/>
      <c r="AV207" s="272"/>
      <c r="AW207" s="272"/>
      <c r="AX207" s="272"/>
      <c r="AY207" s="272"/>
      <c r="AZ207" s="272"/>
      <c r="BA207" s="272"/>
      <c r="BB207" s="272"/>
    </row>
    <row r="208" spans="1:54" s="311" customFormat="1" ht="15" customHeight="1">
      <c r="A208" s="348"/>
      <c r="B208" s="348"/>
      <c r="C208" s="348"/>
      <c r="D208" s="348"/>
      <c r="E208" s="348"/>
      <c r="F208" s="348"/>
      <c r="G208" s="348"/>
      <c r="H208" s="348"/>
      <c r="I208" s="348"/>
      <c r="J208" s="348"/>
      <c r="K208" s="348"/>
      <c r="L208" s="348"/>
      <c r="M208" s="348"/>
      <c r="N208" s="348"/>
      <c r="O208" s="348"/>
      <c r="P208" s="348"/>
      <c r="Q208" s="348"/>
      <c r="R208" s="348"/>
      <c r="S208" s="348"/>
      <c r="T208" s="348"/>
      <c r="U208" s="348"/>
      <c r="V208" s="348"/>
      <c r="W208" s="348"/>
      <c r="X208" s="272"/>
      <c r="Y208" s="272"/>
      <c r="Z208" s="272"/>
      <c r="AA208" s="272"/>
      <c r="AB208" s="272"/>
      <c r="AC208" s="272"/>
      <c r="AD208" s="272"/>
      <c r="AE208" s="272"/>
      <c r="AF208" s="272"/>
      <c r="AG208" s="272"/>
      <c r="AH208" s="272"/>
      <c r="AI208" s="272"/>
      <c r="AJ208" s="272"/>
      <c r="AK208" s="272"/>
      <c r="AL208" s="272"/>
      <c r="AM208" s="272"/>
      <c r="AN208" s="272"/>
      <c r="AO208" s="272"/>
      <c r="AP208" s="272"/>
      <c r="AQ208" s="272"/>
      <c r="AR208" s="272"/>
      <c r="AS208" s="272"/>
      <c r="AT208" s="272"/>
      <c r="AU208" s="272"/>
      <c r="AV208" s="272"/>
      <c r="AW208" s="272"/>
      <c r="AX208" s="272"/>
      <c r="AY208" s="272"/>
      <c r="AZ208" s="272"/>
      <c r="BA208" s="272"/>
      <c r="BB208" s="272"/>
    </row>
    <row r="209" spans="1:54" s="311" customFormat="1" ht="15" customHeight="1">
      <c r="A209" s="348"/>
      <c r="B209" s="348"/>
      <c r="C209" s="348"/>
      <c r="D209" s="348"/>
      <c r="E209" s="348"/>
      <c r="F209" s="348"/>
      <c r="G209" s="348"/>
      <c r="H209" s="348"/>
      <c r="I209" s="348"/>
      <c r="J209" s="348"/>
      <c r="K209" s="348"/>
      <c r="L209" s="348"/>
      <c r="M209" s="348"/>
      <c r="N209" s="348"/>
      <c r="O209" s="348"/>
      <c r="P209" s="348"/>
      <c r="Q209" s="348"/>
      <c r="R209" s="348"/>
      <c r="S209" s="348"/>
      <c r="T209" s="348"/>
      <c r="U209" s="348"/>
      <c r="V209" s="348"/>
      <c r="W209" s="348"/>
      <c r="X209" s="272"/>
      <c r="Y209" s="272"/>
      <c r="Z209" s="272"/>
      <c r="AA209" s="272"/>
      <c r="AB209" s="272"/>
      <c r="AC209" s="272"/>
      <c r="AD209" s="272"/>
      <c r="AE209" s="272"/>
      <c r="AF209" s="272"/>
      <c r="AG209" s="272"/>
      <c r="AH209" s="272"/>
      <c r="AI209" s="272"/>
      <c r="AJ209" s="272"/>
      <c r="AK209" s="272"/>
      <c r="AL209" s="272"/>
      <c r="AM209" s="272"/>
      <c r="AN209" s="272"/>
      <c r="AO209" s="272"/>
      <c r="AP209" s="272"/>
      <c r="AQ209" s="272"/>
      <c r="AR209" s="272"/>
      <c r="AS209" s="272"/>
      <c r="AT209" s="272"/>
      <c r="AU209" s="272"/>
      <c r="AV209" s="272"/>
      <c r="AW209" s="272"/>
      <c r="AX209" s="272"/>
      <c r="AY209" s="272"/>
      <c r="AZ209" s="272"/>
      <c r="BA209" s="272"/>
      <c r="BB209" s="272"/>
    </row>
    <row r="210" spans="1:54" s="311" customFormat="1" ht="15" customHeight="1">
      <c r="A210" s="348"/>
      <c r="B210" s="348"/>
      <c r="C210" s="348"/>
      <c r="D210" s="348"/>
      <c r="E210" s="348"/>
      <c r="F210" s="348"/>
      <c r="G210" s="348"/>
      <c r="H210" s="348"/>
      <c r="I210" s="348"/>
      <c r="J210" s="348"/>
      <c r="K210" s="348"/>
      <c r="L210" s="348"/>
      <c r="M210" s="348"/>
      <c r="N210" s="348"/>
      <c r="O210" s="348"/>
      <c r="P210" s="348"/>
      <c r="Q210" s="348"/>
      <c r="R210" s="348"/>
      <c r="S210" s="348"/>
      <c r="T210" s="348"/>
      <c r="U210" s="348"/>
      <c r="V210" s="348"/>
      <c r="W210" s="348"/>
      <c r="X210" s="272"/>
      <c r="Y210" s="272"/>
      <c r="Z210" s="272"/>
      <c r="AA210" s="272"/>
      <c r="AB210" s="272"/>
      <c r="AC210" s="272"/>
      <c r="AD210" s="272"/>
      <c r="AE210" s="272"/>
      <c r="AF210" s="272"/>
      <c r="AG210" s="272"/>
      <c r="AH210" s="272"/>
      <c r="AI210" s="272"/>
      <c r="AJ210" s="272"/>
      <c r="AK210" s="272"/>
      <c r="AL210" s="272"/>
      <c r="AM210" s="272"/>
      <c r="AN210" s="272"/>
      <c r="AO210" s="272"/>
      <c r="AP210" s="272"/>
      <c r="AQ210" s="272"/>
      <c r="AR210" s="272"/>
      <c r="AS210" s="272"/>
      <c r="AT210" s="272"/>
      <c r="AU210" s="272"/>
      <c r="AV210" s="272"/>
      <c r="AW210" s="272"/>
      <c r="AX210" s="272"/>
      <c r="AY210" s="272"/>
      <c r="AZ210" s="272"/>
      <c r="BA210" s="272"/>
      <c r="BB210" s="272"/>
    </row>
    <row r="211" spans="1:54" s="311" customFormat="1" ht="15" customHeight="1">
      <c r="A211" s="348"/>
      <c r="B211" s="348"/>
      <c r="C211" s="348"/>
      <c r="D211" s="348"/>
      <c r="E211" s="348"/>
      <c r="F211" s="348"/>
      <c r="G211" s="348"/>
      <c r="H211" s="348"/>
      <c r="I211" s="348"/>
      <c r="J211" s="348"/>
      <c r="K211" s="348"/>
      <c r="L211" s="348"/>
      <c r="M211" s="348"/>
      <c r="N211" s="348"/>
      <c r="O211" s="348"/>
      <c r="P211" s="348"/>
      <c r="Q211" s="348"/>
      <c r="R211" s="348"/>
      <c r="S211" s="348"/>
      <c r="T211" s="348"/>
      <c r="U211" s="348"/>
      <c r="V211" s="348"/>
      <c r="W211" s="348"/>
      <c r="X211" s="272"/>
      <c r="Y211" s="272"/>
      <c r="Z211" s="272"/>
      <c r="AA211" s="272"/>
      <c r="AB211" s="272"/>
      <c r="AC211" s="272"/>
      <c r="AD211" s="272"/>
      <c r="AE211" s="272"/>
      <c r="AF211" s="272"/>
      <c r="AG211" s="272"/>
      <c r="AH211" s="272"/>
      <c r="AI211" s="272"/>
      <c r="AJ211" s="272"/>
      <c r="AK211" s="272"/>
      <c r="AL211" s="272"/>
      <c r="AM211" s="272"/>
      <c r="AN211" s="272"/>
      <c r="AO211" s="272"/>
      <c r="AP211" s="272"/>
      <c r="AQ211" s="272"/>
      <c r="AR211" s="272"/>
      <c r="AS211" s="272"/>
      <c r="AT211" s="272"/>
      <c r="AU211" s="272"/>
      <c r="AV211" s="272"/>
      <c r="AW211" s="272"/>
      <c r="AX211" s="272"/>
      <c r="AY211" s="272"/>
      <c r="AZ211" s="272"/>
      <c r="BA211" s="272"/>
      <c r="BB211" s="272"/>
    </row>
    <row r="212" spans="1:54" s="311" customFormat="1" ht="15" customHeight="1">
      <c r="A212" s="348"/>
      <c r="B212" s="348"/>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272"/>
      <c r="Y212" s="272"/>
      <c r="Z212" s="272"/>
      <c r="AA212" s="272"/>
      <c r="AB212" s="272"/>
      <c r="AC212" s="272"/>
      <c r="AD212" s="272"/>
      <c r="AE212" s="272"/>
      <c r="AF212" s="272"/>
      <c r="AG212" s="272"/>
      <c r="AH212" s="272"/>
      <c r="AI212" s="272"/>
      <c r="AJ212" s="272"/>
      <c r="AK212" s="272"/>
      <c r="AL212" s="272"/>
      <c r="AM212" s="272"/>
      <c r="AN212" s="272"/>
      <c r="AO212" s="272"/>
      <c r="AP212" s="272"/>
      <c r="AQ212" s="272"/>
      <c r="AR212" s="272"/>
      <c r="AS212" s="272"/>
      <c r="AT212" s="272"/>
      <c r="AU212" s="272"/>
      <c r="AV212" s="272"/>
      <c r="AW212" s="272"/>
      <c r="AX212" s="272"/>
      <c r="AY212" s="272"/>
      <c r="AZ212" s="272"/>
      <c r="BA212" s="272"/>
      <c r="BB212" s="272"/>
    </row>
    <row r="213" spans="1:54" s="311" customFormat="1" ht="15" customHeight="1">
      <c r="A213" s="348"/>
      <c r="B213" s="348"/>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272"/>
      <c r="Y213" s="272"/>
      <c r="Z213" s="272"/>
      <c r="AA213" s="272"/>
      <c r="AB213" s="272"/>
      <c r="AC213" s="272"/>
      <c r="AD213" s="272"/>
      <c r="AE213" s="272"/>
      <c r="AF213" s="272"/>
      <c r="AG213" s="272"/>
      <c r="AH213" s="272"/>
      <c r="AI213" s="272"/>
      <c r="AJ213" s="272"/>
      <c r="AK213" s="272"/>
      <c r="AL213" s="272"/>
      <c r="AM213" s="272"/>
      <c r="AN213" s="272"/>
      <c r="AO213" s="272"/>
      <c r="AP213" s="272"/>
      <c r="AQ213" s="272"/>
      <c r="AR213" s="272"/>
      <c r="AS213" s="272"/>
      <c r="AT213" s="272"/>
      <c r="AU213" s="272"/>
      <c r="AV213" s="272"/>
      <c r="AW213" s="272"/>
      <c r="AX213" s="272"/>
      <c r="AY213" s="272"/>
      <c r="AZ213" s="272"/>
      <c r="BA213" s="272"/>
      <c r="BB213" s="272"/>
    </row>
    <row r="214" spans="1:54" s="311" customFormat="1" ht="15" customHeight="1">
      <c r="A214" s="348"/>
      <c r="B214" s="348"/>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272"/>
      <c r="Y214" s="272"/>
      <c r="Z214" s="272"/>
      <c r="AA214" s="272"/>
      <c r="AB214" s="272"/>
      <c r="AC214" s="272"/>
      <c r="AD214" s="272"/>
      <c r="AE214" s="272"/>
      <c r="AF214" s="272"/>
      <c r="AG214" s="272"/>
      <c r="AH214" s="272"/>
      <c r="AI214" s="272"/>
      <c r="AJ214" s="272"/>
      <c r="AK214" s="272"/>
      <c r="AL214" s="272"/>
      <c r="AM214" s="272"/>
      <c r="AN214" s="272"/>
      <c r="AO214" s="272"/>
      <c r="AP214" s="272"/>
      <c r="AQ214" s="272"/>
      <c r="AR214" s="272"/>
      <c r="AS214" s="272"/>
      <c r="AT214" s="272"/>
      <c r="AU214" s="272"/>
      <c r="AV214" s="272"/>
      <c r="AW214" s="272"/>
      <c r="AX214" s="272"/>
      <c r="AY214" s="272"/>
      <c r="AZ214" s="272"/>
      <c r="BA214" s="272"/>
      <c r="BB214" s="272"/>
    </row>
    <row r="215" spans="1:54" s="311" customFormat="1" ht="15" customHeight="1">
      <c r="A215" s="348"/>
      <c r="B215" s="348"/>
      <c r="C215" s="348"/>
      <c r="D215" s="348"/>
      <c r="E215" s="348"/>
      <c r="F215" s="348"/>
      <c r="G215" s="348"/>
      <c r="H215" s="348"/>
      <c r="I215" s="348"/>
      <c r="J215" s="348"/>
      <c r="K215" s="348"/>
      <c r="L215" s="348"/>
      <c r="M215" s="348"/>
      <c r="N215" s="348"/>
      <c r="O215" s="348"/>
      <c r="P215" s="348"/>
      <c r="Q215" s="348"/>
      <c r="R215" s="348"/>
      <c r="S215" s="348"/>
      <c r="T215" s="348"/>
      <c r="U215" s="348"/>
      <c r="V215" s="348"/>
      <c r="W215" s="348"/>
      <c r="X215" s="272"/>
      <c r="Y215" s="272"/>
      <c r="Z215" s="272"/>
      <c r="AA215" s="272"/>
      <c r="AB215" s="272"/>
      <c r="AC215" s="272"/>
      <c r="AD215" s="272"/>
      <c r="AE215" s="272"/>
      <c r="AF215" s="272"/>
      <c r="AG215" s="272"/>
      <c r="AH215" s="272"/>
      <c r="AI215" s="272"/>
      <c r="AJ215" s="272"/>
      <c r="AK215" s="272"/>
      <c r="AL215" s="272"/>
      <c r="AM215" s="272"/>
      <c r="AN215" s="272"/>
      <c r="AO215" s="272"/>
      <c r="AP215" s="272"/>
      <c r="AQ215" s="272"/>
      <c r="AR215" s="272"/>
      <c r="AS215" s="272"/>
      <c r="AT215" s="272"/>
      <c r="AU215" s="272"/>
      <c r="AV215" s="272"/>
      <c r="AW215" s="272"/>
      <c r="AX215" s="272"/>
      <c r="AY215" s="272"/>
      <c r="AZ215" s="272"/>
      <c r="BA215" s="272"/>
      <c r="BB215" s="272"/>
    </row>
    <row r="216" spans="1:54" s="311" customFormat="1" ht="15" customHeight="1">
      <c r="A216" s="348"/>
      <c r="B216" s="348"/>
      <c r="C216" s="348"/>
      <c r="D216" s="348"/>
      <c r="E216" s="348"/>
      <c r="F216" s="348"/>
      <c r="G216" s="348"/>
      <c r="H216" s="348"/>
      <c r="I216" s="348"/>
      <c r="J216" s="348"/>
      <c r="K216" s="348"/>
      <c r="L216" s="348"/>
      <c r="M216" s="348"/>
      <c r="N216" s="348"/>
      <c r="O216" s="348"/>
      <c r="P216" s="348"/>
      <c r="Q216" s="348"/>
      <c r="R216" s="348"/>
      <c r="S216" s="348"/>
      <c r="T216" s="348"/>
      <c r="U216" s="348"/>
      <c r="V216" s="348"/>
      <c r="W216" s="348"/>
      <c r="X216" s="272"/>
      <c r="Y216" s="272"/>
      <c r="Z216" s="272"/>
      <c r="AA216" s="272"/>
      <c r="AB216" s="272"/>
      <c r="AC216" s="272"/>
      <c r="AD216" s="272"/>
      <c r="AE216" s="272"/>
      <c r="AF216" s="272"/>
      <c r="AG216" s="272"/>
      <c r="AH216" s="272"/>
      <c r="AI216" s="272"/>
      <c r="AJ216" s="272"/>
      <c r="AK216" s="272"/>
      <c r="AL216" s="272"/>
      <c r="AM216" s="272"/>
      <c r="AN216" s="272"/>
      <c r="AO216" s="272"/>
      <c r="AP216" s="272"/>
      <c r="AQ216" s="272"/>
      <c r="AR216" s="272"/>
      <c r="AS216" s="272"/>
      <c r="AT216" s="272"/>
      <c r="AU216" s="272"/>
      <c r="AV216" s="272"/>
      <c r="AW216" s="272"/>
      <c r="AX216" s="272"/>
      <c r="AY216" s="272"/>
      <c r="AZ216" s="272"/>
      <c r="BA216" s="272"/>
      <c r="BB216" s="272"/>
    </row>
    <row r="217" spans="1:54" s="311" customFormat="1" ht="15" customHeight="1">
      <c r="A217" s="348"/>
      <c r="B217" s="348"/>
      <c r="C217" s="348"/>
      <c r="D217" s="348"/>
      <c r="E217" s="348"/>
      <c r="F217" s="348"/>
      <c r="G217" s="348"/>
      <c r="H217" s="348"/>
      <c r="I217" s="348"/>
      <c r="J217" s="348"/>
      <c r="K217" s="348"/>
      <c r="L217" s="348"/>
      <c r="M217" s="348"/>
      <c r="N217" s="348"/>
      <c r="O217" s="348"/>
      <c r="P217" s="348"/>
      <c r="Q217" s="348"/>
      <c r="R217" s="348"/>
      <c r="S217" s="348"/>
      <c r="T217" s="348"/>
      <c r="U217" s="348"/>
      <c r="V217" s="348"/>
      <c r="W217" s="348"/>
      <c r="X217" s="272"/>
      <c r="Y217" s="272"/>
      <c r="Z217" s="272"/>
      <c r="AA217" s="272"/>
      <c r="AB217" s="272"/>
      <c r="AC217" s="272"/>
      <c r="AD217" s="272"/>
      <c r="AE217" s="272"/>
      <c r="AF217" s="272"/>
      <c r="AG217" s="272"/>
      <c r="AH217" s="272"/>
      <c r="AI217" s="272"/>
      <c r="AJ217" s="272"/>
      <c r="AK217" s="272"/>
      <c r="AL217" s="272"/>
      <c r="AM217" s="272"/>
      <c r="AN217" s="272"/>
      <c r="AO217" s="272"/>
      <c r="AP217" s="272"/>
      <c r="AQ217" s="272"/>
      <c r="AR217" s="272"/>
      <c r="AS217" s="272"/>
      <c r="AT217" s="272"/>
      <c r="AU217" s="272"/>
      <c r="AV217" s="272"/>
      <c r="AW217" s="272"/>
      <c r="AX217" s="272"/>
      <c r="AY217" s="272"/>
      <c r="AZ217" s="272"/>
      <c r="BA217" s="272"/>
      <c r="BB217" s="272"/>
    </row>
    <row r="218" spans="1:54" s="311" customFormat="1" ht="15" customHeight="1">
      <c r="A218" s="348"/>
      <c r="B218" s="348"/>
      <c r="C218" s="348"/>
      <c r="D218" s="348"/>
      <c r="E218" s="348"/>
      <c r="F218" s="348"/>
      <c r="G218" s="348"/>
      <c r="H218" s="348"/>
      <c r="I218" s="348"/>
      <c r="J218" s="348"/>
      <c r="K218" s="348"/>
      <c r="L218" s="348"/>
      <c r="M218" s="348"/>
      <c r="N218" s="348"/>
      <c r="O218" s="348"/>
      <c r="P218" s="348"/>
      <c r="Q218" s="348"/>
      <c r="R218" s="348"/>
      <c r="S218" s="348"/>
      <c r="T218" s="348"/>
      <c r="U218" s="348"/>
      <c r="V218" s="348"/>
      <c r="W218" s="348"/>
      <c r="X218" s="272"/>
      <c r="Y218" s="272"/>
      <c r="Z218" s="272"/>
      <c r="AA218" s="272"/>
      <c r="AB218" s="272"/>
      <c r="AC218" s="272"/>
      <c r="AD218" s="272"/>
      <c r="AE218" s="272"/>
      <c r="AF218" s="272"/>
      <c r="AG218" s="272"/>
      <c r="AH218" s="272"/>
      <c r="AI218" s="272"/>
      <c r="AJ218" s="272"/>
      <c r="AK218" s="272"/>
      <c r="AL218" s="272"/>
      <c r="AM218" s="272"/>
      <c r="AN218" s="272"/>
      <c r="AO218" s="272"/>
      <c r="AP218" s="272"/>
      <c r="AQ218" s="272"/>
      <c r="AR218" s="272"/>
      <c r="AS218" s="272"/>
      <c r="AT218" s="272"/>
      <c r="AU218" s="272"/>
      <c r="AV218" s="272"/>
      <c r="AW218" s="272"/>
      <c r="AX218" s="272"/>
      <c r="AY218" s="272"/>
      <c r="AZ218" s="272"/>
      <c r="BA218" s="272"/>
      <c r="BB218" s="272"/>
    </row>
    <row r="219" spans="1:54" s="311" customFormat="1" ht="15" customHeight="1">
      <c r="A219" s="348"/>
      <c r="B219" s="348"/>
      <c r="C219" s="348"/>
      <c r="D219" s="348"/>
      <c r="E219" s="348"/>
      <c r="F219" s="348"/>
      <c r="G219" s="348"/>
      <c r="H219" s="348"/>
      <c r="I219" s="348"/>
      <c r="J219" s="348"/>
      <c r="K219" s="348"/>
      <c r="L219" s="348"/>
      <c r="M219" s="348"/>
      <c r="N219" s="348"/>
      <c r="O219" s="348"/>
      <c r="P219" s="348"/>
      <c r="Q219" s="348"/>
      <c r="R219" s="348"/>
      <c r="S219" s="348"/>
      <c r="T219" s="348"/>
      <c r="U219" s="348"/>
      <c r="V219" s="348"/>
      <c r="W219" s="348"/>
      <c r="X219" s="272"/>
      <c r="Y219" s="272"/>
      <c r="Z219" s="272"/>
      <c r="AA219" s="272"/>
      <c r="AB219" s="272"/>
      <c r="AC219" s="272"/>
      <c r="AD219" s="272"/>
      <c r="AE219" s="272"/>
      <c r="AF219" s="272"/>
      <c r="AG219" s="272"/>
      <c r="AH219" s="272"/>
      <c r="AI219" s="272"/>
      <c r="AJ219" s="272"/>
      <c r="AK219" s="272"/>
      <c r="AL219" s="272"/>
      <c r="AM219" s="272"/>
      <c r="AN219" s="272"/>
      <c r="AO219" s="272"/>
      <c r="AP219" s="272"/>
      <c r="AQ219" s="272"/>
      <c r="AR219" s="272"/>
      <c r="AS219" s="272"/>
      <c r="AT219" s="272"/>
      <c r="AU219" s="272"/>
      <c r="AV219" s="272"/>
      <c r="AW219" s="272"/>
      <c r="AX219" s="272"/>
      <c r="AY219" s="272"/>
      <c r="AZ219" s="272"/>
      <c r="BA219" s="272"/>
      <c r="BB219" s="272"/>
    </row>
    <row r="220" spans="1:54" s="311" customFormat="1" ht="15" customHeight="1">
      <c r="A220" s="348"/>
      <c r="B220" s="348"/>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272"/>
      <c r="Y220" s="272"/>
      <c r="Z220" s="272"/>
      <c r="AA220" s="272"/>
      <c r="AB220" s="272"/>
      <c r="AC220" s="272"/>
      <c r="AD220" s="272"/>
      <c r="AE220" s="272"/>
      <c r="AF220" s="272"/>
      <c r="AG220" s="272"/>
      <c r="AH220" s="272"/>
      <c r="AI220" s="272"/>
      <c r="AJ220" s="272"/>
      <c r="AK220" s="272"/>
      <c r="AL220" s="272"/>
      <c r="AM220" s="272"/>
      <c r="AN220" s="272"/>
      <c r="AO220" s="272"/>
      <c r="AP220" s="272"/>
      <c r="AQ220" s="272"/>
      <c r="AR220" s="272"/>
      <c r="AS220" s="272"/>
      <c r="AT220" s="272"/>
      <c r="AU220" s="272"/>
      <c r="AV220" s="272"/>
      <c r="AW220" s="272"/>
      <c r="AX220" s="272"/>
      <c r="AY220" s="272"/>
      <c r="AZ220" s="272"/>
      <c r="BA220" s="272"/>
      <c r="BB220" s="272"/>
    </row>
    <row r="221" spans="1:54" s="311" customFormat="1" ht="15" customHeight="1">
      <c r="A221" s="348"/>
      <c r="B221" s="348"/>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272"/>
      <c r="Y221" s="272"/>
      <c r="Z221" s="272"/>
      <c r="AA221" s="272"/>
      <c r="AB221" s="272"/>
      <c r="AC221" s="272"/>
      <c r="AD221" s="272"/>
      <c r="AE221" s="272"/>
      <c r="AF221" s="272"/>
      <c r="AG221" s="272"/>
      <c r="AH221" s="272"/>
      <c r="AI221" s="272"/>
      <c r="AJ221" s="272"/>
      <c r="AK221" s="272"/>
      <c r="AL221" s="272"/>
      <c r="AM221" s="272"/>
      <c r="AN221" s="272"/>
      <c r="AO221" s="272"/>
      <c r="AP221" s="272"/>
      <c r="AQ221" s="272"/>
      <c r="AR221" s="272"/>
      <c r="AS221" s="272"/>
      <c r="AT221" s="272"/>
      <c r="AU221" s="272"/>
      <c r="AV221" s="272"/>
      <c r="AW221" s="272"/>
      <c r="AX221" s="272"/>
      <c r="AY221" s="272"/>
      <c r="AZ221" s="272"/>
      <c r="BA221" s="272"/>
      <c r="BB221" s="272"/>
    </row>
    <row r="222" spans="1:54" s="311" customFormat="1" ht="15" customHeight="1">
      <c r="A222" s="348"/>
      <c r="B222" s="348"/>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272"/>
      <c r="Y222" s="272"/>
      <c r="Z222" s="272"/>
      <c r="AA222" s="272"/>
      <c r="AB222" s="272"/>
      <c r="AC222" s="272"/>
      <c r="AD222" s="272"/>
      <c r="AE222" s="272"/>
      <c r="AF222" s="272"/>
      <c r="AG222" s="272"/>
      <c r="AH222" s="272"/>
      <c r="AI222" s="272"/>
      <c r="AJ222" s="272"/>
      <c r="AK222" s="272"/>
      <c r="AL222" s="272"/>
      <c r="AM222" s="272"/>
      <c r="AN222" s="272"/>
      <c r="AO222" s="272"/>
      <c r="AP222" s="272"/>
      <c r="AQ222" s="272"/>
      <c r="AR222" s="272"/>
      <c r="AS222" s="272"/>
      <c r="AT222" s="272"/>
      <c r="AU222" s="272"/>
      <c r="AV222" s="272"/>
      <c r="AW222" s="272"/>
      <c r="AX222" s="272"/>
      <c r="AY222" s="272"/>
      <c r="AZ222" s="272"/>
      <c r="BA222" s="272"/>
      <c r="BB222" s="272"/>
    </row>
    <row r="223" spans="1:54" s="311" customFormat="1" ht="15" customHeight="1">
      <c r="A223" s="348"/>
      <c r="B223" s="348"/>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272"/>
      <c r="Y223" s="272"/>
      <c r="Z223" s="272"/>
      <c r="AA223" s="272"/>
      <c r="AB223" s="272"/>
      <c r="AC223" s="272"/>
      <c r="AD223" s="272"/>
      <c r="AE223" s="272"/>
      <c r="AF223" s="272"/>
      <c r="AG223" s="272"/>
      <c r="AH223" s="272"/>
      <c r="AI223" s="272"/>
      <c r="AJ223" s="272"/>
      <c r="AK223" s="272"/>
      <c r="AL223" s="272"/>
      <c r="AM223" s="272"/>
      <c r="AN223" s="272"/>
      <c r="AO223" s="272"/>
      <c r="AP223" s="272"/>
      <c r="AQ223" s="272"/>
      <c r="AR223" s="272"/>
      <c r="AS223" s="272"/>
      <c r="AT223" s="272"/>
      <c r="AU223" s="272"/>
      <c r="AV223" s="272"/>
      <c r="AW223" s="272"/>
      <c r="AX223" s="272"/>
      <c r="AY223" s="272"/>
      <c r="AZ223" s="272"/>
      <c r="BA223" s="272"/>
      <c r="BB223" s="272"/>
    </row>
    <row r="224" spans="1:54" s="311" customFormat="1" ht="15" customHeight="1">
      <c r="A224" s="348"/>
      <c r="B224" s="348"/>
      <c r="C224" s="348"/>
      <c r="D224" s="348"/>
      <c r="E224" s="348"/>
      <c r="F224" s="348"/>
      <c r="G224" s="348"/>
      <c r="H224" s="348"/>
      <c r="I224" s="348"/>
      <c r="J224" s="348"/>
      <c r="K224" s="348"/>
      <c r="L224" s="348"/>
      <c r="M224" s="348"/>
      <c r="N224" s="348"/>
      <c r="O224" s="348"/>
      <c r="P224" s="348"/>
      <c r="Q224" s="348"/>
      <c r="R224" s="348"/>
      <c r="S224" s="348"/>
      <c r="T224" s="348"/>
      <c r="U224" s="348"/>
      <c r="V224" s="348"/>
      <c r="W224" s="348"/>
      <c r="X224" s="272"/>
      <c r="Y224" s="272"/>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2"/>
      <c r="AY224" s="272"/>
      <c r="AZ224" s="272"/>
      <c r="BA224" s="272"/>
      <c r="BB224" s="272"/>
    </row>
    <row r="225" spans="1:54" s="311" customFormat="1" ht="15" customHeight="1">
      <c r="A225" s="348"/>
      <c r="B225" s="348"/>
      <c r="C225" s="348"/>
      <c r="D225" s="348"/>
      <c r="E225" s="348"/>
      <c r="F225" s="348"/>
      <c r="G225" s="348"/>
      <c r="H225" s="348"/>
      <c r="I225" s="348"/>
      <c r="J225" s="348"/>
      <c r="K225" s="348"/>
      <c r="L225" s="348"/>
      <c r="M225" s="348"/>
      <c r="N225" s="348"/>
      <c r="O225" s="348"/>
      <c r="P225" s="348"/>
      <c r="Q225" s="348"/>
      <c r="R225" s="348"/>
      <c r="S225" s="348"/>
      <c r="T225" s="348"/>
      <c r="U225" s="348"/>
      <c r="V225" s="348"/>
      <c r="W225" s="348"/>
      <c r="X225" s="272"/>
      <c r="Y225" s="272"/>
      <c r="Z225" s="272"/>
      <c r="AA225" s="272"/>
      <c r="AB225" s="272"/>
      <c r="AC225" s="272"/>
      <c r="AD225" s="272"/>
      <c r="AE225" s="272"/>
      <c r="AF225" s="272"/>
      <c r="AG225" s="272"/>
      <c r="AH225" s="272"/>
      <c r="AI225" s="272"/>
      <c r="AJ225" s="272"/>
      <c r="AK225" s="272"/>
      <c r="AL225" s="272"/>
      <c r="AM225" s="272"/>
      <c r="AN225" s="272"/>
      <c r="AO225" s="272"/>
      <c r="AP225" s="272"/>
      <c r="AQ225" s="272"/>
      <c r="AR225" s="272"/>
      <c r="AS225" s="272"/>
      <c r="AT225" s="272"/>
      <c r="AU225" s="272"/>
      <c r="AV225" s="272"/>
      <c r="AW225" s="272"/>
      <c r="AX225" s="272"/>
      <c r="AY225" s="272"/>
      <c r="AZ225" s="272"/>
      <c r="BA225" s="272"/>
      <c r="BB225" s="272"/>
    </row>
    <row r="226" spans="1:54" s="311" customFormat="1" ht="15" customHeight="1">
      <c r="A226" s="348"/>
      <c r="B226" s="348"/>
      <c r="C226" s="348"/>
      <c r="D226" s="348"/>
      <c r="E226" s="348"/>
      <c r="F226" s="348"/>
      <c r="G226" s="348"/>
      <c r="H226" s="348"/>
      <c r="I226" s="348"/>
      <c r="J226" s="348"/>
      <c r="K226" s="348"/>
      <c r="L226" s="348"/>
      <c r="M226" s="348"/>
      <c r="N226" s="348"/>
      <c r="O226" s="348"/>
      <c r="P226" s="348"/>
      <c r="Q226" s="348"/>
      <c r="R226" s="348"/>
      <c r="S226" s="348"/>
      <c r="T226" s="348"/>
      <c r="U226" s="348"/>
      <c r="V226" s="348"/>
      <c r="W226" s="348"/>
      <c r="X226" s="272"/>
      <c r="Y226" s="272"/>
      <c r="Z226" s="272"/>
      <c r="AA226" s="272"/>
      <c r="AB226" s="272"/>
      <c r="AC226" s="272"/>
      <c r="AD226" s="272"/>
      <c r="AE226" s="272"/>
      <c r="AF226" s="272"/>
      <c r="AG226" s="272"/>
      <c r="AH226" s="272"/>
      <c r="AI226" s="272"/>
      <c r="AJ226" s="272"/>
      <c r="AK226" s="272"/>
      <c r="AL226" s="272"/>
      <c r="AM226" s="272"/>
      <c r="AN226" s="272"/>
      <c r="AO226" s="272"/>
      <c r="AP226" s="272"/>
      <c r="AQ226" s="272"/>
      <c r="AR226" s="272"/>
      <c r="AS226" s="272"/>
      <c r="AT226" s="272"/>
      <c r="AU226" s="272"/>
      <c r="AV226" s="272"/>
      <c r="AW226" s="272"/>
      <c r="AX226" s="272"/>
      <c r="AY226" s="272"/>
      <c r="AZ226" s="272"/>
      <c r="BA226" s="272"/>
      <c r="BB226" s="272"/>
    </row>
    <row r="227" spans="1:54" s="311" customFormat="1" ht="15" customHeight="1">
      <c r="A227" s="348"/>
      <c r="B227" s="348"/>
      <c r="C227" s="348"/>
      <c r="D227" s="348"/>
      <c r="E227" s="348"/>
      <c r="F227" s="348"/>
      <c r="G227" s="348"/>
      <c r="H227" s="348"/>
      <c r="I227" s="348"/>
      <c r="J227" s="348"/>
      <c r="K227" s="348"/>
      <c r="L227" s="348"/>
      <c r="M227" s="348"/>
      <c r="N227" s="348"/>
      <c r="O227" s="348"/>
      <c r="P227" s="348"/>
      <c r="Q227" s="348"/>
      <c r="R227" s="348"/>
      <c r="S227" s="348"/>
      <c r="T227" s="348"/>
      <c r="U227" s="348"/>
      <c r="V227" s="348"/>
      <c r="W227" s="348"/>
      <c r="X227" s="272"/>
      <c r="Y227" s="272"/>
      <c r="Z227" s="272"/>
      <c r="AA227" s="272"/>
      <c r="AB227" s="272"/>
      <c r="AC227" s="272"/>
      <c r="AD227" s="272"/>
      <c r="AE227" s="272"/>
      <c r="AF227" s="272"/>
      <c r="AG227" s="272"/>
      <c r="AH227" s="272"/>
      <c r="AI227" s="272"/>
      <c r="AJ227" s="272"/>
      <c r="AK227" s="272"/>
      <c r="AL227" s="272"/>
      <c r="AM227" s="272"/>
      <c r="AN227" s="272"/>
      <c r="AO227" s="272"/>
      <c r="AP227" s="272"/>
      <c r="AQ227" s="272"/>
      <c r="AR227" s="272"/>
      <c r="AS227" s="272"/>
      <c r="AT227" s="272"/>
      <c r="AU227" s="272"/>
      <c r="AV227" s="272"/>
      <c r="AW227" s="272"/>
      <c r="AX227" s="272"/>
      <c r="AY227" s="272"/>
      <c r="AZ227" s="272"/>
      <c r="BA227" s="272"/>
      <c r="BB227" s="272"/>
    </row>
    <row r="228" spans="1:54" s="311" customFormat="1" ht="15" customHeight="1">
      <c r="A228" s="348"/>
      <c r="B228" s="348"/>
      <c r="C228" s="348"/>
      <c r="D228" s="348"/>
      <c r="E228" s="348"/>
      <c r="F228" s="348"/>
      <c r="G228" s="348"/>
      <c r="H228" s="348"/>
      <c r="I228" s="348"/>
      <c r="J228" s="348"/>
      <c r="K228" s="348"/>
      <c r="L228" s="348"/>
      <c r="M228" s="348"/>
      <c r="N228" s="348"/>
      <c r="O228" s="348"/>
      <c r="P228" s="348"/>
      <c r="Q228" s="348"/>
      <c r="R228" s="348"/>
      <c r="S228" s="348"/>
      <c r="T228" s="348"/>
      <c r="U228" s="348"/>
      <c r="V228" s="348"/>
      <c r="W228" s="348"/>
      <c r="X228" s="272"/>
      <c r="Y228" s="272"/>
      <c r="Z228" s="272"/>
      <c r="AA228" s="272"/>
      <c r="AB228" s="272"/>
      <c r="AC228" s="272"/>
      <c r="AD228" s="272"/>
      <c r="AE228" s="272"/>
      <c r="AF228" s="272"/>
      <c r="AG228" s="272"/>
      <c r="AH228" s="272"/>
      <c r="AI228" s="272"/>
      <c r="AJ228" s="272"/>
      <c r="AK228" s="272"/>
      <c r="AL228" s="272"/>
      <c r="AM228" s="272"/>
      <c r="AN228" s="272"/>
      <c r="AO228" s="272"/>
      <c r="AP228" s="272"/>
      <c r="AQ228" s="272"/>
      <c r="AR228" s="272"/>
      <c r="AS228" s="272"/>
      <c r="AT228" s="272"/>
      <c r="AU228" s="272"/>
      <c r="AV228" s="272"/>
      <c r="AW228" s="272"/>
      <c r="AX228" s="272"/>
      <c r="AY228" s="272"/>
      <c r="AZ228" s="272"/>
      <c r="BA228" s="272"/>
      <c r="BB228" s="272"/>
    </row>
    <row r="229" spans="1:54" s="311" customFormat="1" ht="15">
      <c r="A229" s="348"/>
      <c r="B229" s="348"/>
      <c r="C229" s="348"/>
      <c r="D229" s="348"/>
      <c r="E229" s="348"/>
      <c r="F229" s="348"/>
      <c r="G229" s="348"/>
      <c r="H229" s="348"/>
      <c r="I229" s="348"/>
      <c r="J229" s="348"/>
      <c r="K229" s="348"/>
      <c r="L229" s="348"/>
      <c r="M229" s="348"/>
      <c r="N229" s="348"/>
      <c r="O229" s="348"/>
      <c r="P229" s="348"/>
      <c r="Q229" s="348"/>
      <c r="R229" s="348"/>
      <c r="S229" s="348"/>
      <c r="T229" s="348"/>
      <c r="U229" s="348"/>
      <c r="V229" s="348"/>
      <c r="W229" s="348"/>
      <c r="X229" s="272"/>
      <c r="Y229" s="272"/>
      <c r="Z229" s="272"/>
      <c r="AA229" s="272"/>
      <c r="AB229" s="272"/>
      <c r="AC229" s="272"/>
      <c r="AD229" s="272"/>
      <c r="AE229" s="272"/>
      <c r="AF229" s="272"/>
      <c r="AG229" s="272"/>
      <c r="AH229" s="272"/>
      <c r="AI229" s="272"/>
      <c r="AJ229" s="272"/>
      <c r="AK229" s="272"/>
      <c r="AL229" s="272"/>
      <c r="AM229" s="272"/>
      <c r="AN229" s="272"/>
      <c r="AO229" s="272"/>
      <c r="AP229" s="272"/>
      <c r="AQ229" s="272"/>
      <c r="AR229" s="272"/>
      <c r="AS229" s="272"/>
      <c r="AT229" s="272"/>
      <c r="AU229" s="272"/>
      <c r="AV229" s="272"/>
      <c r="AW229" s="272"/>
      <c r="AX229" s="272"/>
      <c r="AY229" s="272"/>
      <c r="AZ229" s="272"/>
      <c r="BA229" s="272"/>
      <c r="BB229" s="272"/>
    </row>
    <row r="230" spans="1:54" s="311" customFormat="1" ht="15">
      <c r="A230" s="348"/>
      <c r="B230" s="348"/>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272"/>
      <c r="Y230" s="272"/>
      <c r="Z230" s="272"/>
      <c r="AA230" s="272"/>
      <c r="AB230" s="272"/>
      <c r="AC230" s="272"/>
      <c r="AD230" s="272"/>
      <c r="AE230" s="272"/>
      <c r="AF230" s="272"/>
      <c r="AG230" s="272"/>
      <c r="AH230" s="272"/>
      <c r="AI230" s="272"/>
      <c r="AJ230" s="272"/>
      <c r="AK230" s="272"/>
      <c r="AL230" s="272"/>
      <c r="AM230" s="272"/>
      <c r="AN230" s="272"/>
      <c r="AO230" s="272"/>
      <c r="AP230" s="272"/>
      <c r="AQ230" s="272"/>
      <c r="AR230" s="272"/>
      <c r="AS230" s="272"/>
      <c r="AT230" s="272"/>
      <c r="AU230" s="272"/>
      <c r="AV230" s="272"/>
      <c r="AW230" s="272"/>
      <c r="AX230" s="272"/>
      <c r="AY230" s="272"/>
      <c r="AZ230" s="272"/>
      <c r="BA230" s="272"/>
      <c r="BB230" s="272"/>
    </row>
    <row r="231" spans="1:54" s="311" customFormat="1" ht="15">
      <c r="A231" s="348"/>
      <c r="B231" s="348"/>
      <c r="C231" s="348"/>
      <c r="D231" s="348"/>
      <c r="E231" s="348"/>
      <c r="F231" s="348"/>
      <c r="G231" s="348"/>
      <c r="H231" s="348"/>
      <c r="I231" s="348"/>
      <c r="J231" s="348"/>
      <c r="K231" s="348"/>
      <c r="L231" s="348"/>
      <c r="M231" s="348"/>
      <c r="N231" s="348"/>
      <c r="O231" s="348"/>
      <c r="P231" s="348"/>
      <c r="Q231" s="348"/>
      <c r="R231" s="348"/>
      <c r="S231" s="348"/>
      <c r="T231" s="348"/>
      <c r="U231" s="348"/>
      <c r="V231" s="348"/>
      <c r="W231" s="348"/>
      <c r="X231" s="272"/>
      <c r="Y231" s="272"/>
      <c r="Z231" s="272"/>
      <c r="AA231" s="272"/>
      <c r="AB231" s="272"/>
      <c r="AC231" s="272"/>
      <c r="AD231" s="272"/>
      <c r="AE231" s="272"/>
      <c r="AF231" s="272"/>
      <c r="AG231" s="272"/>
      <c r="AH231" s="272"/>
      <c r="AI231" s="272"/>
      <c r="AJ231" s="272"/>
      <c r="AK231" s="272"/>
      <c r="AL231" s="272"/>
      <c r="AM231" s="272"/>
      <c r="AN231" s="272"/>
      <c r="AO231" s="272"/>
      <c r="AP231" s="272"/>
      <c r="AQ231" s="272"/>
      <c r="AR231" s="272"/>
      <c r="AS231" s="272"/>
      <c r="AT231" s="272"/>
      <c r="AU231" s="272"/>
      <c r="AV231" s="272"/>
      <c r="AW231" s="272"/>
      <c r="AX231" s="272"/>
      <c r="AY231" s="272"/>
      <c r="AZ231" s="272"/>
      <c r="BA231" s="272"/>
      <c r="BB231" s="272"/>
    </row>
    <row r="232" spans="1:54" s="311" customFormat="1" ht="15">
      <c r="A232" s="348"/>
      <c r="B232" s="348"/>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272"/>
      <c r="Y232" s="272"/>
      <c r="Z232" s="272"/>
      <c r="AA232" s="272"/>
      <c r="AB232" s="272"/>
      <c r="AC232" s="272"/>
      <c r="AD232" s="272"/>
      <c r="AE232" s="272"/>
      <c r="AF232" s="272"/>
      <c r="AG232" s="272"/>
      <c r="AH232" s="272"/>
      <c r="AI232" s="272"/>
      <c r="AJ232" s="272"/>
      <c r="AK232" s="272"/>
      <c r="AL232" s="272"/>
      <c r="AM232" s="272"/>
      <c r="AN232" s="272"/>
      <c r="AO232" s="272"/>
      <c r="AP232" s="272"/>
      <c r="AQ232" s="272"/>
      <c r="AR232" s="272"/>
      <c r="AS232" s="272"/>
      <c r="AT232" s="272"/>
      <c r="AU232" s="272"/>
      <c r="AV232" s="272"/>
      <c r="AW232" s="272"/>
      <c r="AX232" s="272"/>
      <c r="AY232" s="272"/>
      <c r="AZ232" s="272"/>
      <c r="BA232" s="272"/>
      <c r="BB232" s="272"/>
    </row>
    <row r="233" spans="1:54" s="311" customFormat="1" ht="15">
      <c r="A233" s="348"/>
      <c r="B233" s="348"/>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272"/>
      <c r="Y233" s="272"/>
      <c r="Z233" s="272"/>
      <c r="AA233" s="272"/>
      <c r="AB233" s="272"/>
      <c r="AC233" s="272"/>
      <c r="AD233" s="272"/>
      <c r="AE233" s="272"/>
      <c r="AF233" s="272"/>
      <c r="AG233" s="272"/>
      <c r="AH233" s="272"/>
      <c r="AI233" s="272"/>
      <c r="AJ233" s="272"/>
      <c r="AK233" s="272"/>
      <c r="AL233" s="272"/>
      <c r="AM233" s="272"/>
      <c r="AN233" s="272"/>
      <c r="AO233" s="272"/>
      <c r="AP233" s="272"/>
      <c r="AQ233" s="272"/>
      <c r="AR233" s="272"/>
      <c r="AS233" s="272"/>
      <c r="AT233" s="272"/>
      <c r="AU233" s="272"/>
      <c r="AV233" s="272"/>
      <c r="AW233" s="272"/>
      <c r="AX233" s="272"/>
      <c r="AY233" s="272"/>
      <c r="AZ233" s="272"/>
      <c r="BA233" s="272"/>
      <c r="BB233" s="272"/>
    </row>
    <row r="234" spans="1:54" s="311" customFormat="1" ht="15">
      <c r="A234" s="348"/>
      <c r="B234" s="348"/>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272"/>
      <c r="Y234" s="272"/>
      <c r="Z234" s="272"/>
      <c r="AA234" s="272"/>
      <c r="AB234" s="272"/>
      <c r="AC234" s="272"/>
      <c r="AD234" s="272"/>
      <c r="AE234" s="272"/>
      <c r="AF234" s="272"/>
      <c r="AG234" s="272"/>
      <c r="AH234" s="272"/>
      <c r="AI234" s="272"/>
      <c r="AJ234" s="272"/>
      <c r="AK234" s="272"/>
      <c r="AL234" s="272"/>
      <c r="AM234" s="272"/>
      <c r="AN234" s="272"/>
      <c r="AO234" s="272"/>
      <c r="AP234" s="272"/>
      <c r="AQ234" s="272"/>
      <c r="AR234" s="272"/>
      <c r="AS234" s="272"/>
      <c r="AT234" s="272"/>
      <c r="AU234" s="272"/>
      <c r="AV234" s="272"/>
      <c r="AW234" s="272"/>
      <c r="AX234" s="272"/>
      <c r="AY234" s="272"/>
      <c r="AZ234" s="272"/>
      <c r="BA234" s="272"/>
      <c r="BB234" s="272"/>
    </row>
    <row r="235" spans="1:54" s="311" customFormat="1" ht="15">
      <c r="A235" s="348"/>
      <c r="B235" s="348"/>
      <c r="C235" s="348"/>
      <c r="D235" s="348"/>
      <c r="E235" s="348"/>
      <c r="F235" s="348"/>
      <c r="G235" s="348"/>
      <c r="H235" s="348"/>
      <c r="I235" s="348"/>
      <c r="J235" s="348"/>
      <c r="K235" s="348"/>
      <c r="L235" s="348"/>
      <c r="M235" s="348"/>
      <c r="N235" s="348"/>
      <c r="O235" s="348"/>
      <c r="P235" s="348"/>
      <c r="Q235" s="348"/>
      <c r="R235" s="348"/>
      <c r="S235" s="348"/>
      <c r="T235" s="348"/>
      <c r="U235" s="348"/>
      <c r="V235" s="348"/>
      <c r="W235" s="348"/>
      <c r="X235" s="272"/>
      <c r="Y235" s="272"/>
      <c r="Z235" s="272"/>
      <c r="AA235" s="272"/>
      <c r="AB235" s="272"/>
      <c r="AC235" s="272"/>
      <c r="AD235" s="272"/>
      <c r="AE235" s="272"/>
      <c r="AF235" s="272"/>
      <c r="AG235" s="272"/>
      <c r="AH235" s="272"/>
      <c r="AI235" s="272"/>
      <c r="AJ235" s="272"/>
      <c r="AK235" s="272"/>
      <c r="AL235" s="272"/>
      <c r="AM235" s="272"/>
      <c r="AN235" s="272"/>
      <c r="AO235" s="272"/>
      <c r="AP235" s="272"/>
      <c r="AQ235" s="272"/>
      <c r="AR235" s="272"/>
      <c r="AS235" s="272"/>
      <c r="AT235" s="272"/>
      <c r="AU235" s="272"/>
      <c r="AV235" s="272"/>
      <c r="AW235" s="272"/>
      <c r="AX235" s="272"/>
      <c r="AY235" s="272"/>
      <c r="AZ235" s="272"/>
      <c r="BA235" s="272"/>
      <c r="BB235" s="272"/>
    </row>
    <row r="236" spans="1:54" s="311" customFormat="1" ht="15">
      <c r="A236" s="348"/>
      <c r="B236" s="348"/>
      <c r="C236" s="348"/>
      <c r="D236" s="348"/>
      <c r="E236" s="348"/>
      <c r="F236" s="348"/>
      <c r="G236" s="348"/>
      <c r="H236" s="348"/>
      <c r="I236" s="348"/>
      <c r="J236" s="348"/>
      <c r="K236" s="348"/>
      <c r="L236" s="348"/>
      <c r="M236" s="348"/>
      <c r="N236" s="348"/>
      <c r="O236" s="348"/>
      <c r="P236" s="348"/>
      <c r="Q236" s="348"/>
      <c r="R236" s="348"/>
      <c r="S236" s="348"/>
      <c r="T236" s="348"/>
      <c r="U236" s="348"/>
      <c r="V236" s="348"/>
      <c r="W236" s="348"/>
      <c r="X236" s="272"/>
      <c r="Y236" s="272"/>
      <c r="Z236" s="272"/>
      <c r="AA236" s="272"/>
      <c r="AB236" s="272"/>
      <c r="AC236" s="272"/>
      <c r="AD236" s="272"/>
      <c r="AE236" s="272"/>
      <c r="AF236" s="272"/>
      <c r="AG236" s="272"/>
      <c r="AH236" s="272"/>
      <c r="AI236" s="272"/>
      <c r="AJ236" s="272"/>
      <c r="AK236" s="272"/>
      <c r="AL236" s="272"/>
      <c r="AM236" s="272"/>
      <c r="AN236" s="272"/>
      <c r="AO236" s="272"/>
      <c r="AP236" s="272"/>
      <c r="AQ236" s="272"/>
      <c r="AR236" s="272"/>
      <c r="AS236" s="272"/>
      <c r="AT236" s="272"/>
      <c r="AU236" s="272"/>
      <c r="AV236" s="272"/>
      <c r="AW236" s="272"/>
      <c r="AX236" s="272"/>
      <c r="AY236" s="272"/>
      <c r="AZ236" s="272"/>
      <c r="BA236" s="272"/>
      <c r="BB236" s="272"/>
    </row>
    <row r="237" spans="1:54" s="311" customFormat="1" ht="15">
      <c r="A237" s="348"/>
      <c r="B237" s="348"/>
      <c r="C237" s="348"/>
      <c r="D237" s="348"/>
      <c r="E237" s="348"/>
      <c r="F237" s="348"/>
      <c r="G237" s="348"/>
      <c r="H237" s="348"/>
      <c r="I237" s="348"/>
      <c r="J237" s="348"/>
      <c r="K237" s="348"/>
      <c r="L237" s="348"/>
      <c r="M237" s="348"/>
      <c r="N237" s="348"/>
      <c r="O237" s="348"/>
      <c r="P237" s="348"/>
      <c r="Q237" s="348"/>
      <c r="R237" s="348"/>
      <c r="S237" s="348"/>
      <c r="T237" s="348"/>
      <c r="U237" s="348"/>
      <c r="V237" s="348"/>
      <c r="W237" s="348"/>
      <c r="X237" s="272"/>
      <c r="Y237" s="272"/>
      <c r="Z237" s="272"/>
      <c r="AA237" s="272"/>
      <c r="AB237" s="272"/>
      <c r="AC237" s="272"/>
      <c r="AD237" s="272"/>
      <c r="AE237" s="272"/>
      <c r="AF237" s="272"/>
      <c r="AG237" s="272"/>
      <c r="AH237" s="272"/>
      <c r="AI237" s="272"/>
      <c r="AJ237" s="272"/>
      <c r="AK237" s="272"/>
      <c r="AL237" s="272"/>
      <c r="AM237" s="272"/>
      <c r="AN237" s="272"/>
      <c r="AO237" s="272"/>
      <c r="AP237" s="272"/>
      <c r="AQ237" s="272"/>
      <c r="AR237" s="272"/>
      <c r="AS237" s="272"/>
      <c r="AT237" s="272"/>
      <c r="AU237" s="272"/>
      <c r="AV237" s="272"/>
      <c r="AW237" s="272"/>
      <c r="AX237" s="272"/>
      <c r="AY237" s="272"/>
      <c r="AZ237" s="272"/>
      <c r="BA237" s="272"/>
      <c r="BB237" s="272"/>
    </row>
    <row r="238" spans="1:54" s="311" customFormat="1" ht="15">
      <c r="A238" s="348"/>
      <c r="B238" s="348"/>
      <c r="C238" s="348"/>
      <c r="D238" s="348"/>
      <c r="E238" s="348"/>
      <c r="F238" s="348"/>
      <c r="G238" s="348"/>
      <c r="H238" s="348"/>
      <c r="I238" s="348"/>
      <c r="J238" s="348"/>
      <c r="K238" s="348"/>
      <c r="L238" s="348"/>
      <c r="M238" s="348"/>
      <c r="N238" s="348"/>
      <c r="O238" s="348"/>
      <c r="P238" s="348"/>
      <c r="Q238" s="348"/>
      <c r="R238" s="348"/>
      <c r="S238" s="348"/>
      <c r="T238" s="348"/>
      <c r="U238" s="348"/>
      <c r="V238" s="348"/>
      <c r="W238" s="348"/>
      <c r="X238" s="272"/>
      <c r="Y238" s="272"/>
      <c r="Z238" s="272"/>
      <c r="AA238" s="272"/>
      <c r="AB238" s="272"/>
      <c r="AC238" s="272"/>
      <c r="AD238" s="272"/>
      <c r="AE238" s="272"/>
      <c r="AF238" s="272"/>
      <c r="AG238" s="272"/>
      <c r="AH238" s="272"/>
      <c r="AI238" s="272"/>
      <c r="AJ238" s="272"/>
      <c r="AK238" s="272"/>
      <c r="AL238" s="272"/>
      <c r="AM238" s="272"/>
      <c r="AN238" s="272"/>
      <c r="AO238" s="272"/>
      <c r="AP238" s="272"/>
      <c r="AQ238" s="272"/>
      <c r="AR238" s="272"/>
      <c r="AS238" s="272"/>
      <c r="AT238" s="272"/>
      <c r="AU238" s="272"/>
      <c r="AV238" s="272"/>
      <c r="AW238" s="272"/>
      <c r="AX238" s="272"/>
      <c r="AY238" s="272"/>
      <c r="AZ238" s="272"/>
      <c r="BA238" s="272"/>
      <c r="BB238" s="272"/>
    </row>
    <row r="239" spans="1:54" s="311" customFormat="1" ht="15">
      <c r="A239" s="348"/>
      <c r="B239" s="348"/>
      <c r="C239" s="348"/>
      <c r="D239" s="348"/>
      <c r="E239" s="348"/>
      <c r="F239" s="348"/>
      <c r="G239" s="348"/>
      <c r="H239" s="348"/>
      <c r="I239" s="348"/>
      <c r="J239" s="348"/>
      <c r="K239" s="348"/>
      <c r="L239" s="348"/>
      <c r="M239" s="348"/>
      <c r="N239" s="348"/>
      <c r="O239" s="348"/>
      <c r="P239" s="348"/>
      <c r="Q239" s="348"/>
      <c r="R239" s="348"/>
      <c r="S239" s="348"/>
      <c r="T239" s="348"/>
      <c r="U239" s="348"/>
      <c r="V239" s="348"/>
      <c r="W239" s="348"/>
      <c r="X239" s="272"/>
      <c r="Y239" s="272"/>
      <c r="Z239" s="272"/>
      <c r="AA239" s="272"/>
      <c r="AB239" s="272"/>
      <c r="AC239" s="272"/>
      <c r="AD239" s="272"/>
      <c r="AE239" s="272"/>
      <c r="AF239" s="272"/>
      <c r="AG239" s="272"/>
      <c r="AH239" s="272"/>
      <c r="AI239" s="272"/>
      <c r="AJ239" s="272"/>
      <c r="AK239" s="272"/>
      <c r="AL239" s="272"/>
      <c r="AM239" s="272"/>
      <c r="AN239" s="272"/>
      <c r="AO239" s="272"/>
      <c r="AP239" s="272"/>
      <c r="AQ239" s="272"/>
      <c r="AR239" s="272"/>
      <c r="AS239" s="272"/>
      <c r="AT239" s="272"/>
      <c r="AU239" s="272"/>
      <c r="AV239" s="272"/>
      <c r="AW239" s="272"/>
      <c r="AX239" s="272"/>
      <c r="AY239" s="272"/>
      <c r="AZ239" s="272"/>
      <c r="BA239" s="272"/>
      <c r="BB239" s="272"/>
    </row>
    <row r="240" spans="1:54" s="311" customFormat="1" ht="15">
      <c r="A240" s="348"/>
      <c r="B240" s="348"/>
      <c r="C240" s="348"/>
      <c r="D240" s="348"/>
      <c r="E240" s="348"/>
      <c r="F240" s="348"/>
      <c r="G240" s="348"/>
      <c r="H240" s="348"/>
      <c r="I240" s="348"/>
      <c r="J240" s="348"/>
      <c r="K240" s="348"/>
      <c r="L240" s="348"/>
      <c r="M240" s="348"/>
      <c r="N240" s="348"/>
      <c r="O240" s="348"/>
      <c r="P240" s="348"/>
      <c r="Q240" s="348"/>
      <c r="R240" s="348"/>
      <c r="S240" s="348"/>
      <c r="T240" s="348"/>
      <c r="U240" s="348"/>
      <c r="V240" s="348"/>
      <c r="W240" s="348"/>
      <c r="X240" s="272"/>
      <c r="Y240" s="272"/>
      <c r="Z240" s="272"/>
      <c r="AA240" s="272"/>
      <c r="AB240" s="272"/>
      <c r="AC240" s="272"/>
      <c r="AD240" s="272"/>
      <c r="AE240" s="272"/>
      <c r="AF240" s="272"/>
      <c r="AG240" s="272"/>
      <c r="AH240" s="272"/>
      <c r="AI240" s="272"/>
      <c r="AJ240" s="272"/>
      <c r="AK240" s="272"/>
      <c r="AL240" s="272"/>
      <c r="AM240" s="272"/>
      <c r="AN240" s="272"/>
      <c r="AO240" s="272"/>
      <c r="AP240" s="272"/>
      <c r="AQ240" s="272"/>
      <c r="AR240" s="272"/>
      <c r="AS240" s="272"/>
      <c r="AT240" s="272"/>
      <c r="AU240" s="272"/>
      <c r="AV240" s="272"/>
      <c r="AW240" s="272"/>
      <c r="AX240" s="272"/>
      <c r="AY240" s="272"/>
      <c r="AZ240" s="272"/>
      <c r="BA240" s="272"/>
      <c r="BB240" s="272"/>
    </row>
    <row r="241" spans="1:54" s="311" customFormat="1" ht="15">
      <c r="A241" s="348"/>
      <c r="B241" s="348"/>
      <c r="C241" s="348"/>
      <c r="D241" s="348"/>
      <c r="E241" s="348"/>
      <c r="F241" s="348"/>
      <c r="G241" s="348"/>
      <c r="H241" s="348"/>
      <c r="I241" s="348"/>
      <c r="J241" s="348"/>
      <c r="K241" s="348"/>
      <c r="L241" s="348"/>
      <c r="M241" s="348"/>
      <c r="N241" s="348"/>
      <c r="O241" s="348"/>
      <c r="P241" s="348"/>
      <c r="Q241" s="348"/>
      <c r="R241" s="348"/>
      <c r="S241" s="348"/>
      <c r="T241" s="348"/>
      <c r="U241" s="348"/>
      <c r="V241" s="348"/>
      <c r="W241" s="348"/>
      <c r="X241" s="272"/>
      <c r="Y241" s="272"/>
      <c r="Z241" s="272"/>
      <c r="AA241" s="272"/>
      <c r="AB241" s="272"/>
      <c r="AC241" s="272"/>
      <c r="AD241" s="272"/>
      <c r="AE241" s="272"/>
      <c r="AF241" s="272"/>
      <c r="AG241" s="272"/>
      <c r="AH241" s="272"/>
      <c r="AI241" s="272"/>
      <c r="AJ241" s="272"/>
      <c r="AK241" s="272"/>
      <c r="AL241" s="272"/>
      <c r="AM241" s="272"/>
      <c r="AN241" s="272"/>
      <c r="AO241" s="272"/>
      <c r="AP241" s="272"/>
      <c r="AQ241" s="272"/>
      <c r="AR241" s="272"/>
      <c r="AS241" s="272"/>
      <c r="AT241" s="272"/>
      <c r="AU241" s="272"/>
      <c r="AV241" s="272"/>
      <c r="AW241" s="272"/>
      <c r="AX241" s="272"/>
      <c r="AY241" s="272"/>
      <c r="AZ241" s="272"/>
      <c r="BA241" s="272"/>
      <c r="BB241" s="272"/>
    </row>
    <row r="242" spans="1:54" s="311" customFormat="1" ht="15">
      <c r="A242" s="348"/>
      <c r="B242" s="348"/>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272"/>
      <c r="Y242" s="272"/>
      <c r="Z242" s="272"/>
      <c r="AA242" s="272"/>
      <c r="AB242" s="272"/>
      <c r="AC242" s="272"/>
      <c r="AD242" s="272"/>
      <c r="AE242" s="272"/>
      <c r="AF242" s="272"/>
      <c r="AG242" s="272"/>
      <c r="AH242" s="272"/>
      <c r="AI242" s="272"/>
      <c r="AJ242" s="272"/>
      <c r="AK242" s="272"/>
      <c r="AL242" s="272"/>
      <c r="AM242" s="272"/>
      <c r="AN242" s="272"/>
      <c r="AO242" s="272"/>
      <c r="AP242" s="272"/>
      <c r="AQ242" s="272"/>
      <c r="AR242" s="272"/>
      <c r="AS242" s="272"/>
      <c r="AT242" s="272"/>
      <c r="AU242" s="272"/>
      <c r="AV242" s="272"/>
      <c r="AW242" s="272"/>
      <c r="AX242" s="272"/>
      <c r="AY242" s="272"/>
      <c r="AZ242" s="272"/>
      <c r="BA242" s="272"/>
      <c r="BB242" s="272"/>
    </row>
    <row r="243" spans="1:54" s="311" customFormat="1" ht="15">
      <c r="A243" s="348"/>
      <c r="B243" s="348"/>
      <c r="C243" s="348"/>
      <c r="D243" s="348"/>
      <c r="E243" s="348"/>
      <c r="F243" s="348"/>
      <c r="G243" s="348"/>
      <c r="H243" s="348"/>
      <c r="I243" s="348"/>
      <c r="J243" s="348"/>
      <c r="K243" s="348"/>
      <c r="L243" s="348"/>
      <c r="M243" s="348"/>
      <c r="N243" s="348"/>
      <c r="O243" s="348"/>
      <c r="P243" s="348"/>
      <c r="Q243" s="348"/>
      <c r="R243" s="348"/>
      <c r="S243" s="348"/>
      <c r="T243" s="348"/>
      <c r="U243" s="348"/>
      <c r="V243" s="348"/>
      <c r="W243" s="348"/>
      <c r="X243" s="272"/>
      <c r="Y243" s="272"/>
      <c r="Z243" s="272"/>
      <c r="AA243" s="272"/>
      <c r="AB243" s="272"/>
      <c r="AC243" s="272"/>
      <c r="AD243" s="272"/>
      <c r="AE243" s="272"/>
      <c r="AF243" s="272"/>
      <c r="AG243" s="272"/>
      <c r="AH243" s="272"/>
      <c r="AI243" s="272"/>
      <c r="AJ243" s="272"/>
      <c r="AK243" s="272"/>
      <c r="AL243" s="272"/>
      <c r="AM243" s="272"/>
      <c r="AN243" s="272"/>
      <c r="AO243" s="272"/>
      <c r="AP243" s="272"/>
      <c r="AQ243" s="272"/>
      <c r="AR243" s="272"/>
      <c r="AS243" s="272"/>
      <c r="AT243" s="272"/>
      <c r="AU243" s="272"/>
      <c r="AV243" s="272"/>
      <c r="AW243" s="272"/>
      <c r="AX243" s="272"/>
      <c r="AY243" s="272"/>
      <c r="AZ243" s="272"/>
      <c r="BA243" s="272"/>
      <c r="BB243" s="272"/>
    </row>
    <row r="244" spans="1:54" s="311" customFormat="1" ht="15">
      <c r="A244" s="348"/>
      <c r="B244" s="348"/>
      <c r="C244" s="348"/>
      <c r="D244" s="348"/>
      <c r="E244" s="348"/>
      <c r="F244" s="348"/>
      <c r="G244" s="348"/>
      <c r="H244" s="348"/>
      <c r="I244" s="348"/>
      <c r="J244" s="348"/>
      <c r="K244" s="348"/>
      <c r="L244" s="348"/>
      <c r="M244" s="348"/>
      <c r="N244" s="348"/>
      <c r="O244" s="348"/>
      <c r="P244" s="348"/>
      <c r="Q244" s="348"/>
      <c r="R244" s="348"/>
      <c r="S244" s="348"/>
      <c r="T244" s="348"/>
      <c r="U244" s="348"/>
      <c r="V244" s="348"/>
      <c r="W244" s="348"/>
      <c r="X244" s="272"/>
      <c r="Y244" s="272"/>
      <c r="Z244" s="272"/>
      <c r="AA244" s="272"/>
      <c r="AB244" s="272"/>
      <c r="AC244" s="272"/>
      <c r="AD244" s="272"/>
      <c r="AE244" s="272"/>
      <c r="AF244" s="272"/>
      <c r="AG244" s="272"/>
      <c r="AH244" s="272"/>
      <c r="AI244" s="272"/>
      <c r="AJ244" s="272"/>
      <c r="AK244" s="272"/>
      <c r="AL244" s="272"/>
      <c r="AM244" s="272"/>
      <c r="AN244" s="272"/>
      <c r="AO244" s="272"/>
      <c r="AP244" s="272"/>
      <c r="AQ244" s="272"/>
      <c r="AR244" s="272"/>
      <c r="AS244" s="272"/>
      <c r="AT244" s="272"/>
      <c r="AU244" s="272"/>
      <c r="AV244" s="272"/>
      <c r="AW244" s="272"/>
      <c r="AX244" s="272"/>
      <c r="AY244" s="272"/>
      <c r="AZ244" s="272"/>
      <c r="BA244" s="272"/>
      <c r="BB244" s="272"/>
    </row>
    <row r="245" spans="1:54" s="311" customFormat="1" ht="15">
      <c r="A245" s="348"/>
      <c r="B245" s="348"/>
      <c r="C245" s="348"/>
      <c r="D245" s="348"/>
      <c r="E245" s="348"/>
      <c r="F245" s="348"/>
      <c r="G245" s="348"/>
      <c r="H245" s="348"/>
      <c r="I245" s="348"/>
      <c r="J245" s="348"/>
      <c r="K245" s="348"/>
      <c r="L245" s="348"/>
      <c r="M245" s="348"/>
      <c r="N245" s="348"/>
      <c r="O245" s="348"/>
      <c r="P245" s="348"/>
      <c r="Q245" s="348"/>
      <c r="R245" s="348"/>
      <c r="S245" s="348"/>
      <c r="T245" s="348"/>
      <c r="U245" s="348"/>
      <c r="V245" s="348"/>
      <c r="W245" s="348"/>
      <c r="X245" s="272"/>
      <c r="Y245" s="272"/>
      <c r="Z245" s="272"/>
      <c r="AA245" s="272"/>
      <c r="AB245" s="272"/>
      <c r="AC245" s="272"/>
      <c r="AD245" s="272"/>
      <c r="AE245" s="272"/>
      <c r="AF245" s="272"/>
      <c r="AG245" s="272"/>
      <c r="AH245" s="272"/>
      <c r="AI245" s="272"/>
      <c r="AJ245" s="272"/>
      <c r="AK245" s="272"/>
      <c r="AL245" s="272"/>
      <c r="AM245" s="272"/>
      <c r="AN245" s="272"/>
      <c r="AO245" s="272"/>
      <c r="AP245" s="272"/>
      <c r="AQ245" s="272"/>
      <c r="AR245" s="272"/>
      <c r="AS245" s="272"/>
      <c r="AT245" s="272"/>
      <c r="AU245" s="272"/>
      <c r="AV245" s="272"/>
      <c r="AW245" s="272"/>
      <c r="AX245" s="272"/>
      <c r="AY245" s="272"/>
      <c r="AZ245" s="272"/>
      <c r="BA245" s="272"/>
      <c r="BB245" s="272"/>
    </row>
    <row r="246" spans="1:54" s="311" customFormat="1" ht="15">
      <c r="A246" s="348"/>
      <c r="B246" s="348"/>
      <c r="C246" s="348"/>
      <c r="D246" s="348"/>
      <c r="E246" s="348"/>
      <c r="F246" s="348"/>
      <c r="G246" s="348"/>
      <c r="H246" s="348"/>
      <c r="I246" s="348"/>
      <c r="J246" s="348"/>
      <c r="K246" s="348"/>
      <c r="L246" s="348"/>
      <c r="M246" s="348"/>
      <c r="N246" s="348"/>
      <c r="O246" s="348"/>
      <c r="P246" s="348"/>
      <c r="Q246" s="348"/>
      <c r="R246" s="348"/>
      <c r="S246" s="348"/>
      <c r="T246" s="348"/>
      <c r="U246" s="348"/>
      <c r="V246" s="348"/>
      <c r="W246" s="348"/>
      <c r="X246" s="272"/>
      <c r="Y246" s="272"/>
      <c r="Z246" s="272"/>
      <c r="AA246" s="272"/>
      <c r="AB246" s="272"/>
      <c r="AC246" s="272"/>
      <c r="AD246" s="272"/>
      <c r="AE246" s="272"/>
      <c r="AF246" s="272"/>
      <c r="AG246" s="272"/>
      <c r="AH246" s="272"/>
      <c r="AI246" s="272"/>
      <c r="AJ246" s="272"/>
      <c r="AK246" s="272"/>
      <c r="AL246" s="272"/>
      <c r="AM246" s="272"/>
      <c r="AN246" s="272"/>
      <c r="AO246" s="272"/>
      <c r="AP246" s="272"/>
      <c r="AQ246" s="272"/>
      <c r="AR246" s="272"/>
      <c r="AS246" s="272"/>
      <c r="AT246" s="272"/>
      <c r="AU246" s="272"/>
      <c r="AV246" s="272"/>
      <c r="AW246" s="272"/>
      <c r="AX246" s="272"/>
      <c r="AY246" s="272"/>
      <c r="AZ246" s="272"/>
      <c r="BA246" s="272"/>
      <c r="BB246" s="272"/>
    </row>
    <row r="247" spans="1:54" s="311" customFormat="1" ht="15">
      <c r="A247" s="348"/>
      <c r="B247" s="348"/>
      <c r="C247" s="348"/>
      <c r="D247" s="348"/>
      <c r="E247" s="348"/>
      <c r="F247" s="348"/>
      <c r="G247" s="348"/>
      <c r="H247" s="348"/>
      <c r="I247" s="348"/>
      <c r="J247" s="348"/>
      <c r="K247" s="348"/>
      <c r="L247" s="348"/>
      <c r="M247" s="348"/>
      <c r="N247" s="348"/>
      <c r="O247" s="348"/>
      <c r="P247" s="348"/>
      <c r="Q247" s="348"/>
      <c r="R247" s="348"/>
      <c r="S247" s="348"/>
      <c r="T247" s="348"/>
      <c r="U247" s="348"/>
      <c r="V247" s="348"/>
      <c r="W247" s="348"/>
      <c r="X247" s="272"/>
      <c r="Y247" s="272"/>
      <c r="Z247" s="272"/>
      <c r="AA247" s="272"/>
      <c r="AB247" s="272"/>
      <c r="AC247" s="272"/>
      <c r="AD247" s="272"/>
      <c r="AE247" s="272"/>
      <c r="AF247" s="272"/>
      <c r="AG247" s="272"/>
      <c r="AH247" s="272"/>
      <c r="AI247" s="272"/>
      <c r="AJ247" s="272"/>
      <c r="AK247" s="272"/>
      <c r="AL247" s="272"/>
      <c r="AM247" s="272"/>
      <c r="AN247" s="272"/>
      <c r="AO247" s="272"/>
      <c r="AP247" s="272"/>
      <c r="AQ247" s="272"/>
      <c r="AR247" s="272"/>
      <c r="AS247" s="272"/>
      <c r="AT247" s="272"/>
      <c r="AU247" s="272"/>
      <c r="AV247" s="272"/>
      <c r="AW247" s="272"/>
      <c r="AX247" s="272"/>
      <c r="AY247" s="272"/>
      <c r="AZ247" s="272"/>
      <c r="BA247" s="272"/>
      <c r="BB247" s="272"/>
    </row>
    <row r="248" spans="1:54" s="311" customFormat="1" ht="15">
      <c r="A248" s="348"/>
      <c r="B248" s="348"/>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272"/>
      <c r="Y248" s="272"/>
      <c r="Z248" s="272"/>
      <c r="AA248" s="272"/>
      <c r="AB248" s="272"/>
      <c r="AC248" s="272"/>
      <c r="AD248" s="272"/>
      <c r="AE248" s="272"/>
      <c r="AF248" s="272"/>
      <c r="AG248" s="272"/>
      <c r="AH248" s="272"/>
      <c r="AI248" s="272"/>
      <c r="AJ248" s="272"/>
      <c r="AK248" s="272"/>
      <c r="AL248" s="272"/>
      <c r="AM248" s="272"/>
      <c r="AN248" s="272"/>
      <c r="AO248" s="272"/>
      <c r="AP248" s="272"/>
      <c r="AQ248" s="272"/>
      <c r="AR248" s="272"/>
      <c r="AS248" s="272"/>
      <c r="AT248" s="272"/>
      <c r="AU248" s="272"/>
      <c r="AV248" s="272"/>
      <c r="AW248" s="272"/>
      <c r="AX248" s="272"/>
      <c r="AY248" s="272"/>
      <c r="AZ248" s="272"/>
      <c r="BA248" s="272"/>
      <c r="BB248" s="272"/>
    </row>
    <row r="249" spans="1:54" s="311" customFormat="1" ht="15">
      <c r="A249" s="348"/>
      <c r="B249" s="348"/>
      <c r="C249" s="348"/>
      <c r="D249" s="348"/>
      <c r="E249" s="348"/>
      <c r="F249" s="348"/>
      <c r="G249" s="348"/>
      <c r="H249" s="348"/>
      <c r="I249" s="348"/>
      <c r="J249" s="348"/>
      <c r="K249" s="348"/>
      <c r="L249" s="348"/>
      <c r="M249" s="348"/>
      <c r="N249" s="348"/>
      <c r="O249" s="348"/>
      <c r="P249" s="348"/>
      <c r="Q249" s="348"/>
      <c r="R249" s="348"/>
      <c r="S249" s="348"/>
      <c r="T249" s="348"/>
      <c r="U249" s="348"/>
      <c r="V249" s="348"/>
      <c r="W249" s="348"/>
      <c r="X249" s="272"/>
      <c r="Y249" s="272"/>
      <c r="Z249" s="272"/>
      <c r="AA249" s="272"/>
      <c r="AB249" s="272"/>
      <c r="AC249" s="272"/>
      <c r="AD249" s="272"/>
      <c r="AE249" s="272"/>
      <c r="AF249" s="272"/>
      <c r="AG249" s="272"/>
      <c r="AH249" s="272"/>
      <c r="AI249" s="272"/>
      <c r="AJ249" s="272"/>
      <c r="AK249" s="272"/>
      <c r="AL249" s="272"/>
      <c r="AM249" s="272"/>
      <c r="AN249" s="272"/>
      <c r="AO249" s="272"/>
      <c r="AP249" s="272"/>
      <c r="AQ249" s="272"/>
      <c r="AR249" s="272"/>
      <c r="AS249" s="272"/>
      <c r="AT249" s="272"/>
      <c r="AU249" s="272"/>
      <c r="AV249" s="272"/>
      <c r="AW249" s="272"/>
      <c r="AX249" s="272"/>
      <c r="AY249" s="272"/>
      <c r="AZ249" s="272"/>
      <c r="BA249" s="272"/>
      <c r="BB249" s="272"/>
    </row>
    <row r="250" spans="1:54" s="311" customFormat="1" ht="15">
      <c r="A250" s="348"/>
      <c r="B250" s="348"/>
      <c r="C250" s="348"/>
      <c r="D250" s="348"/>
      <c r="E250" s="348"/>
      <c r="F250" s="348"/>
      <c r="G250" s="348"/>
      <c r="H250" s="348"/>
      <c r="I250" s="348"/>
      <c r="J250" s="348"/>
      <c r="K250" s="348"/>
      <c r="L250" s="348"/>
      <c r="M250" s="348"/>
      <c r="N250" s="348"/>
      <c r="O250" s="348"/>
      <c r="P250" s="348"/>
      <c r="Q250" s="348"/>
      <c r="R250" s="348"/>
      <c r="S250" s="348"/>
      <c r="T250" s="348"/>
      <c r="U250" s="348"/>
      <c r="V250" s="348"/>
      <c r="W250" s="348"/>
      <c r="X250" s="272"/>
      <c r="Y250" s="272"/>
      <c r="Z250" s="272"/>
      <c r="AA250" s="272"/>
      <c r="AB250" s="272"/>
      <c r="AC250" s="272"/>
      <c r="AD250" s="272"/>
      <c r="AE250" s="272"/>
      <c r="AF250" s="272"/>
      <c r="AG250" s="272"/>
      <c r="AH250" s="272"/>
      <c r="AI250" s="272"/>
      <c r="AJ250" s="272"/>
      <c r="AK250" s="272"/>
      <c r="AL250" s="272"/>
      <c r="AM250" s="272"/>
      <c r="AN250" s="272"/>
      <c r="AO250" s="272"/>
      <c r="AP250" s="272"/>
      <c r="AQ250" s="272"/>
      <c r="AR250" s="272"/>
      <c r="AS250" s="272"/>
      <c r="AT250" s="272"/>
      <c r="AU250" s="272"/>
      <c r="AV250" s="272"/>
      <c r="AW250" s="272"/>
      <c r="AX250" s="272"/>
      <c r="AY250" s="272"/>
      <c r="AZ250" s="272"/>
      <c r="BA250" s="272"/>
      <c r="BB250" s="272"/>
    </row>
    <row r="251" spans="1:54" s="311" customFormat="1" ht="15">
      <c r="A251" s="348"/>
      <c r="B251" s="348"/>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272"/>
      <c r="Y251" s="272"/>
      <c r="Z251" s="272"/>
      <c r="AA251" s="272"/>
      <c r="AB251" s="272"/>
      <c r="AC251" s="272"/>
      <c r="AD251" s="272"/>
      <c r="AE251" s="272"/>
      <c r="AF251" s="272"/>
      <c r="AG251" s="272"/>
      <c r="AH251" s="272"/>
      <c r="AI251" s="272"/>
      <c r="AJ251" s="272"/>
      <c r="AK251" s="272"/>
      <c r="AL251" s="272"/>
      <c r="AM251" s="272"/>
      <c r="AN251" s="272"/>
      <c r="AO251" s="272"/>
      <c r="AP251" s="272"/>
      <c r="AQ251" s="272"/>
      <c r="AR251" s="272"/>
      <c r="AS251" s="272"/>
      <c r="AT251" s="272"/>
      <c r="AU251" s="272"/>
      <c r="AV251" s="272"/>
      <c r="AW251" s="272"/>
      <c r="AX251" s="272"/>
      <c r="AY251" s="272"/>
      <c r="AZ251" s="272"/>
      <c r="BA251" s="272"/>
      <c r="BB251" s="272"/>
    </row>
    <row r="252" spans="1:54" s="311" customFormat="1" ht="15">
      <c r="A252" s="348"/>
      <c r="B252" s="348"/>
      <c r="C252" s="348"/>
      <c r="D252" s="348"/>
      <c r="E252" s="348"/>
      <c r="F252" s="348"/>
      <c r="G252" s="348"/>
      <c r="H252" s="348"/>
      <c r="I252" s="348"/>
      <c r="J252" s="348"/>
      <c r="K252" s="348"/>
      <c r="L252" s="348"/>
      <c r="M252" s="348"/>
      <c r="N252" s="348"/>
      <c r="O252" s="348"/>
      <c r="P252" s="348"/>
      <c r="Q252" s="348"/>
      <c r="R252" s="348"/>
      <c r="S252" s="348"/>
      <c r="T252" s="348"/>
      <c r="U252" s="348"/>
      <c r="V252" s="348"/>
      <c r="W252" s="348"/>
      <c r="X252" s="272"/>
      <c r="Y252" s="272"/>
      <c r="Z252" s="272"/>
      <c r="AA252" s="272"/>
      <c r="AB252" s="272"/>
      <c r="AC252" s="272"/>
      <c r="AD252" s="272"/>
      <c r="AE252" s="272"/>
      <c r="AF252" s="272"/>
      <c r="AG252" s="272"/>
      <c r="AH252" s="272"/>
      <c r="AI252" s="272"/>
      <c r="AJ252" s="272"/>
      <c r="AK252" s="272"/>
      <c r="AL252" s="272"/>
      <c r="AM252" s="272"/>
      <c r="AN252" s="272"/>
      <c r="AO252" s="272"/>
      <c r="AP252" s="272"/>
      <c r="AQ252" s="272"/>
      <c r="AR252" s="272"/>
      <c r="AS252" s="272"/>
      <c r="AT252" s="272"/>
      <c r="AU252" s="272"/>
      <c r="AV252" s="272"/>
      <c r="AW252" s="272"/>
      <c r="AX252" s="272"/>
      <c r="AY252" s="272"/>
      <c r="AZ252" s="272"/>
      <c r="BA252" s="272"/>
      <c r="BB252" s="272"/>
    </row>
    <row r="253" spans="1:54" s="311" customFormat="1" ht="15">
      <c r="A253" s="348"/>
      <c r="B253" s="348"/>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272"/>
      <c r="Y253" s="272"/>
      <c r="Z253" s="272"/>
      <c r="AA253" s="272"/>
      <c r="AB253" s="272"/>
      <c r="AC253" s="272"/>
      <c r="AD253" s="272"/>
      <c r="AE253" s="272"/>
      <c r="AF253" s="272"/>
      <c r="AG253" s="272"/>
      <c r="AH253" s="272"/>
      <c r="AI253" s="272"/>
      <c r="AJ253" s="272"/>
      <c r="AK253" s="272"/>
      <c r="AL253" s="272"/>
      <c r="AM253" s="272"/>
      <c r="AN253" s="272"/>
      <c r="AO253" s="272"/>
      <c r="AP253" s="272"/>
      <c r="AQ253" s="272"/>
      <c r="AR253" s="272"/>
      <c r="AS253" s="272"/>
      <c r="AT253" s="272"/>
      <c r="AU253" s="272"/>
      <c r="AV253" s="272"/>
      <c r="AW253" s="272"/>
      <c r="AX253" s="272"/>
      <c r="AY253" s="272"/>
      <c r="AZ253" s="272"/>
      <c r="BA253" s="272"/>
      <c r="BB253" s="272"/>
    </row>
    <row r="254" spans="1:54" s="311" customFormat="1" ht="15">
      <c r="A254" s="348"/>
      <c r="B254" s="348"/>
      <c r="C254" s="348"/>
      <c r="D254" s="348"/>
      <c r="E254" s="348"/>
      <c r="F254" s="348"/>
      <c r="G254" s="348"/>
      <c r="H254" s="348"/>
      <c r="I254" s="348"/>
      <c r="J254" s="348"/>
      <c r="K254" s="348"/>
      <c r="L254" s="348"/>
      <c r="M254" s="348"/>
      <c r="N254" s="348"/>
      <c r="O254" s="348"/>
      <c r="P254" s="348"/>
      <c r="Q254" s="348"/>
      <c r="R254" s="348"/>
      <c r="S254" s="348"/>
      <c r="T254" s="348"/>
      <c r="U254" s="348"/>
      <c r="V254" s="348"/>
      <c r="W254" s="348"/>
      <c r="X254" s="272"/>
      <c r="Y254" s="272"/>
      <c r="Z254" s="272"/>
      <c r="AA254" s="272"/>
      <c r="AB254" s="272"/>
      <c r="AC254" s="272"/>
      <c r="AD254" s="272"/>
      <c r="AE254" s="272"/>
      <c r="AF254" s="272"/>
      <c r="AG254" s="272"/>
      <c r="AH254" s="272"/>
      <c r="AI254" s="272"/>
      <c r="AJ254" s="272"/>
      <c r="AK254" s="272"/>
      <c r="AL254" s="272"/>
      <c r="AM254" s="272"/>
      <c r="AN254" s="272"/>
      <c r="AO254" s="272"/>
      <c r="AP254" s="272"/>
      <c r="AQ254" s="272"/>
      <c r="AR254" s="272"/>
      <c r="AS254" s="272"/>
      <c r="AT254" s="272"/>
      <c r="AU254" s="272"/>
      <c r="AV254" s="272"/>
      <c r="AW254" s="272"/>
      <c r="AX254" s="272"/>
      <c r="AY254" s="272"/>
      <c r="AZ254" s="272"/>
      <c r="BA254" s="272"/>
      <c r="BB254" s="272"/>
    </row>
    <row r="255" spans="1:54" s="311" customFormat="1" ht="15">
      <c r="A255" s="348"/>
      <c r="B255" s="348"/>
      <c r="C255" s="348"/>
      <c r="D255" s="348"/>
      <c r="E255" s="348"/>
      <c r="F255" s="348"/>
      <c r="G255" s="348"/>
      <c r="H255" s="348"/>
      <c r="I255" s="348"/>
      <c r="J255" s="348"/>
      <c r="K255" s="348"/>
      <c r="L255" s="348"/>
      <c r="M255" s="348"/>
      <c r="N255" s="348"/>
      <c r="O255" s="348"/>
      <c r="P255" s="348"/>
      <c r="Q255" s="348"/>
      <c r="R255" s="348"/>
      <c r="S255" s="348"/>
      <c r="T255" s="348"/>
      <c r="U255" s="348"/>
      <c r="V255" s="348"/>
      <c r="W255" s="348"/>
      <c r="X255" s="272"/>
      <c r="Y255" s="272"/>
      <c r="Z255" s="272"/>
      <c r="AA255" s="272"/>
      <c r="AB255" s="272"/>
      <c r="AC255" s="272"/>
      <c r="AD255" s="272"/>
      <c r="AE255" s="272"/>
      <c r="AF255" s="272"/>
      <c r="AG255" s="272"/>
      <c r="AH255" s="272"/>
      <c r="AI255" s="272"/>
      <c r="AJ255" s="272"/>
      <c r="AK255" s="272"/>
      <c r="AL255" s="272"/>
      <c r="AM255" s="272"/>
      <c r="AN255" s="272"/>
      <c r="AO255" s="272"/>
      <c r="AP255" s="272"/>
      <c r="AQ255" s="272"/>
      <c r="AR255" s="272"/>
      <c r="AS255" s="272"/>
      <c r="AT255" s="272"/>
      <c r="AU255" s="272"/>
      <c r="AV255" s="272"/>
      <c r="AW255" s="272"/>
      <c r="AX255" s="272"/>
      <c r="AY255" s="272"/>
      <c r="AZ255" s="272"/>
      <c r="BA255" s="272"/>
      <c r="BB255" s="272"/>
    </row>
    <row r="256" spans="1:54" s="311" customFormat="1" ht="15">
      <c r="A256" s="348"/>
      <c r="B256" s="348"/>
      <c r="C256" s="348"/>
      <c r="D256" s="348"/>
      <c r="E256" s="348"/>
      <c r="F256" s="348"/>
      <c r="G256" s="348"/>
      <c r="H256" s="348"/>
      <c r="I256" s="348"/>
      <c r="J256" s="348"/>
      <c r="K256" s="348"/>
      <c r="L256" s="348"/>
      <c r="M256" s="348"/>
      <c r="N256" s="348"/>
      <c r="O256" s="348"/>
      <c r="P256" s="348"/>
      <c r="Q256" s="348"/>
      <c r="R256" s="348"/>
      <c r="S256" s="348"/>
      <c r="T256" s="348"/>
      <c r="U256" s="348"/>
      <c r="V256" s="348"/>
      <c r="W256" s="348"/>
      <c r="X256" s="272"/>
      <c r="Y256" s="272"/>
      <c r="Z256" s="272"/>
      <c r="AA256" s="272"/>
      <c r="AB256" s="272"/>
      <c r="AC256" s="272"/>
      <c r="AD256" s="272"/>
      <c r="AE256" s="272"/>
      <c r="AF256" s="272"/>
      <c r="AG256" s="272"/>
      <c r="AH256" s="272"/>
      <c r="AI256" s="272"/>
      <c r="AJ256" s="272"/>
      <c r="AK256" s="272"/>
      <c r="AL256" s="272"/>
      <c r="AM256" s="272"/>
      <c r="AN256" s="272"/>
      <c r="AO256" s="272"/>
      <c r="AP256" s="272"/>
      <c r="AQ256" s="272"/>
      <c r="AR256" s="272"/>
      <c r="AS256" s="272"/>
      <c r="AT256" s="272"/>
      <c r="AU256" s="272"/>
      <c r="AV256" s="272"/>
      <c r="AW256" s="272"/>
      <c r="AX256" s="272"/>
      <c r="AY256" s="272"/>
      <c r="AZ256" s="272"/>
      <c r="BA256" s="272"/>
      <c r="BB256" s="272"/>
    </row>
    <row r="257" spans="1:54" s="311" customFormat="1" ht="15">
      <c r="A257" s="348"/>
      <c r="B257" s="348"/>
      <c r="C257" s="348"/>
      <c r="D257" s="348"/>
      <c r="E257" s="348"/>
      <c r="F257" s="348"/>
      <c r="G257" s="348"/>
      <c r="H257" s="348"/>
      <c r="I257" s="348"/>
      <c r="J257" s="348"/>
      <c r="K257" s="348"/>
      <c r="L257" s="348"/>
      <c r="M257" s="348"/>
      <c r="N257" s="348"/>
      <c r="O257" s="348"/>
      <c r="P257" s="348"/>
      <c r="Q257" s="348"/>
      <c r="R257" s="348"/>
      <c r="S257" s="348"/>
      <c r="T257" s="348"/>
      <c r="U257" s="348"/>
      <c r="V257" s="348"/>
      <c r="W257" s="348"/>
      <c r="X257" s="272"/>
      <c r="Y257" s="272"/>
      <c r="Z257" s="272"/>
      <c r="AA257" s="272"/>
      <c r="AB257" s="272"/>
      <c r="AC257" s="272"/>
      <c r="AD257" s="272"/>
      <c r="AE257" s="272"/>
      <c r="AF257" s="272"/>
      <c r="AG257" s="272"/>
      <c r="AH257" s="272"/>
      <c r="AI257" s="272"/>
      <c r="AJ257" s="272"/>
      <c r="AK257" s="272"/>
      <c r="AL257" s="272"/>
      <c r="AM257" s="272"/>
      <c r="AN257" s="272"/>
      <c r="AO257" s="272"/>
      <c r="AP257" s="272"/>
      <c r="AQ257" s="272"/>
      <c r="AR257" s="272"/>
      <c r="AS257" s="272"/>
      <c r="AT257" s="272"/>
      <c r="AU257" s="272"/>
      <c r="AV257" s="272"/>
      <c r="AW257" s="272"/>
      <c r="AX257" s="272"/>
      <c r="AY257" s="272"/>
      <c r="AZ257" s="272"/>
      <c r="BA257" s="272"/>
      <c r="BB257" s="272"/>
    </row>
    <row r="258" spans="1:54" s="311" customFormat="1" ht="15">
      <c r="A258" s="348"/>
      <c r="B258" s="348"/>
      <c r="C258" s="348"/>
      <c r="D258" s="348"/>
      <c r="E258" s="348"/>
      <c r="F258" s="348"/>
      <c r="G258" s="348"/>
      <c r="H258" s="348"/>
      <c r="I258" s="348"/>
      <c r="J258" s="348"/>
      <c r="K258" s="348"/>
      <c r="L258" s="348"/>
      <c r="M258" s="348"/>
      <c r="N258" s="348"/>
      <c r="O258" s="348"/>
      <c r="P258" s="348"/>
      <c r="Q258" s="348"/>
      <c r="R258" s="348"/>
      <c r="S258" s="348"/>
      <c r="T258" s="348"/>
      <c r="U258" s="348"/>
      <c r="V258" s="348"/>
      <c r="W258" s="348"/>
      <c r="X258" s="272"/>
      <c r="Y258" s="272"/>
      <c r="Z258" s="272"/>
      <c r="AA258" s="272"/>
      <c r="AB258" s="272"/>
      <c r="AC258" s="272"/>
      <c r="AD258" s="272"/>
      <c r="AE258" s="272"/>
      <c r="AF258" s="272"/>
      <c r="AG258" s="272"/>
      <c r="AH258" s="272"/>
      <c r="AI258" s="272"/>
      <c r="AJ258" s="272"/>
      <c r="AK258" s="272"/>
      <c r="AL258" s="272"/>
      <c r="AM258" s="272"/>
      <c r="AN258" s="272"/>
      <c r="AO258" s="272"/>
      <c r="AP258" s="272"/>
      <c r="AQ258" s="272"/>
      <c r="AR258" s="272"/>
      <c r="AS258" s="272"/>
      <c r="AT258" s="272"/>
      <c r="AU258" s="272"/>
      <c r="AV258" s="272"/>
      <c r="AW258" s="272"/>
      <c r="AX258" s="272"/>
      <c r="AY258" s="272"/>
      <c r="AZ258" s="272"/>
      <c r="BA258" s="272"/>
      <c r="BB258" s="272"/>
    </row>
    <row r="259" spans="1:54" s="311" customFormat="1" ht="15">
      <c r="A259" s="348"/>
      <c r="B259" s="348"/>
      <c r="C259" s="348"/>
      <c r="D259" s="348"/>
      <c r="E259" s="348"/>
      <c r="F259" s="348"/>
      <c r="G259" s="348"/>
      <c r="H259" s="348"/>
      <c r="I259" s="348"/>
      <c r="J259" s="348"/>
      <c r="K259" s="348"/>
      <c r="L259" s="348"/>
      <c r="M259" s="348"/>
      <c r="N259" s="348"/>
      <c r="O259" s="348"/>
      <c r="P259" s="348"/>
      <c r="Q259" s="348"/>
      <c r="R259" s="348"/>
      <c r="S259" s="348"/>
      <c r="T259" s="348"/>
      <c r="U259" s="348"/>
      <c r="V259" s="348"/>
      <c r="W259" s="348"/>
      <c r="X259" s="272"/>
      <c r="Y259" s="272"/>
      <c r="Z259" s="272"/>
      <c r="AA259" s="272"/>
      <c r="AB259" s="272"/>
      <c r="AC259" s="272"/>
      <c r="AD259" s="272"/>
      <c r="AE259" s="272"/>
      <c r="AF259" s="272"/>
      <c r="AG259" s="272"/>
      <c r="AH259" s="272"/>
      <c r="AI259" s="272"/>
      <c r="AJ259" s="272"/>
      <c r="AK259" s="272"/>
      <c r="AL259" s="272"/>
      <c r="AM259" s="272"/>
      <c r="AN259" s="272"/>
      <c r="AO259" s="272"/>
      <c r="AP259" s="272"/>
      <c r="AQ259" s="272"/>
      <c r="AR259" s="272"/>
      <c r="AS259" s="272"/>
      <c r="AT259" s="272"/>
      <c r="AU259" s="272"/>
      <c r="AV259" s="272"/>
      <c r="AW259" s="272"/>
      <c r="AX259" s="272"/>
      <c r="AY259" s="272"/>
      <c r="AZ259" s="272"/>
      <c r="BA259" s="272"/>
      <c r="BB259" s="272"/>
    </row>
    <row r="260" spans="1:54" s="311" customFormat="1" ht="15">
      <c r="A260" s="348"/>
      <c r="B260" s="348"/>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272"/>
      <c r="Y260" s="272"/>
      <c r="Z260" s="272"/>
      <c r="AA260" s="272"/>
      <c r="AB260" s="272"/>
      <c r="AC260" s="272"/>
      <c r="AD260" s="272"/>
      <c r="AE260" s="272"/>
      <c r="AF260" s="272"/>
      <c r="AG260" s="272"/>
      <c r="AH260" s="272"/>
      <c r="AI260" s="272"/>
      <c r="AJ260" s="272"/>
      <c r="AK260" s="272"/>
      <c r="AL260" s="272"/>
      <c r="AM260" s="272"/>
      <c r="AN260" s="272"/>
      <c r="AO260" s="272"/>
      <c r="AP260" s="272"/>
      <c r="AQ260" s="272"/>
      <c r="AR260" s="272"/>
      <c r="AS260" s="272"/>
      <c r="AT260" s="272"/>
      <c r="AU260" s="272"/>
      <c r="AV260" s="272"/>
      <c r="AW260" s="272"/>
      <c r="AX260" s="272"/>
      <c r="AY260" s="272"/>
      <c r="AZ260" s="272"/>
      <c r="BA260" s="272"/>
      <c r="BB260" s="272"/>
    </row>
    <row r="261" spans="1:54" s="311" customFormat="1" ht="15">
      <c r="A261" s="348"/>
      <c r="B261" s="348"/>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272"/>
      <c r="Y261" s="272"/>
      <c r="Z261" s="272"/>
      <c r="AA261" s="272"/>
      <c r="AB261" s="272"/>
      <c r="AC261" s="272"/>
      <c r="AD261" s="272"/>
      <c r="AE261" s="272"/>
      <c r="AF261" s="272"/>
      <c r="AG261" s="272"/>
      <c r="AH261" s="272"/>
      <c r="AI261" s="272"/>
      <c r="AJ261" s="272"/>
      <c r="AK261" s="272"/>
      <c r="AL261" s="272"/>
      <c r="AM261" s="272"/>
      <c r="AN261" s="272"/>
      <c r="AO261" s="272"/>
      <c r="AP261" s="272"/>
      <c r="AQ261" s="272"/>
      <c r="AR261" s="272"/>
      <c r="AS261" s="272"/>
      <c r="AT261" s="272"/>
      <c r="AU261" s="272"/>
      <c r="AV261" s="272"/>
      <c r="AW261" s="272"/>
      <c r="AX261" s="272"/>
      <c r="AY261" s="272"/>
      <c r="AZ261" s="272"/>
      <c r="BA261" s="272"/>
      <c r="BB261" s="272"/>
    </row>
    <row r="262" spans="1:54" s="311" customFormat="1" ht="15">
      <c r="A262" s="348"/>
      <c r="B262" s="348"/>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272"/>
      <c r="Y262" s="272"/>
      <c r="Z262" s="272"/>
      <c r="AA262" s="272"/>
      <c r="AB262" s="272"/>
      <c r="AC262" s="272"/>
      <c r="AD262" s="272"/>
      <c r="AE262" s="272"/>
      <c r="AF262" s="272"/>
      <c r="AG262" s="272"/>
      <c r="AH262" s="272"/>
      <c r="AI262" s="272"/>
      <c r="AJ262" s="272"/>
      <c r="AK262" s="272"/>
      <c r="AL262" s="272"/>
      <c r="AM262" s="272"/>
      <c r="AN262" s="272"/>
      <c r="AO262" s="272"/>
      <c r="AP262" s="272"/>
      <c r="AQ262" s="272"/>
      <c r="AR262" s="272"/>
      <c r="AS262" s="272"/>
      <c r="AT262" s="272"/>
      <c r="AU262" s="272"/>
      <c r="AV262" s="272"/>
      <c r="AW262" s="272"/>
      <c r="AX262" s="272"/>
      <c r="AY262" s="272"/>
      <c r="AZ262" s="272"/>
      <c r="BA262" s="272"/>
      <c r="BB262" s="272"/>
    </row>
    <row r="263" spans="1:54" ht="15.75" customHeight="1">
      <c r="A263" s="348"/>
      <c r="B263" s="348"/>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272"/>
      <c r="Y263" s="272"/>
      <c r="Z263" s="272"/>
      <c r="AA263" s="272"/>
      <c r="AB263" s="272"/>
      <c r="AC263" s="272"/>
      <c r="AD263" s="272"/>
      <c r="AE263" s="272"/>
      <c r="AF263" s="272"/>
      <c r="AG263" s="272"/>
      <c r="AH263" s="272"/>
      <c r="AI263" s="272"/>
      <c r="AJ263" s="272"/>
      <c r="AK263" s="272"/>
      <c r="AL263" s="272"/>
      <c r="AM263" s="272"/>
      <c r="AN263" s="272"/>
      <c r="AO263" s="272"/>
      <c r="AP263" s="272"/>
      <c r="AQ263" s="272"/>
      <c r="AR263" s="272"/>
      <c r="AS263" s="272"/>
      <c r="AT263" s="272"/>
      <c r="AU263" s="272"/>
      <c r="AV263" s="272"/>
      <c r="AW263" s="272"/>
      <c r="AX263" s="272"/>
      <c r="AY263" s="272"/>
      <c r="AZ263" s="272"/>
      <c r="BA263" s="272"/>
      <c r="BB263" s="272"/>
    </row>
    <row r="264" spans="1:54" ht="15.75" customHeight="1">
      <c r="A264" s="348"/>
      <c r="B264" s="348"/>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272"/>
      <c r="Y264" s="272"/>
      <c r="Z264" s="272"/>
      <c r="AA264" s="272"/>
      <c r="AB264" s="272"/>
      <c r="AC264" s="272"/>
      <c r="AD264" s="272"/>
      <c r="AE264" s="272"/>
      <c r="AF264" s="272"/>
      <c r="AG264" s="272"/>
      <c r="AH264" s="272"/>
      <c r="AI264" s="272"/>
      <c r="AJ264" s="272"/>
      <c r="AK264" s="272"/>
      <c r="AL264" s="272"/>
      <c r="AM264" s="272"/>
      <c r="AN264" s="272"/>
      <c r="AO264" s="272"/>
      <c r="AP264" s="272"/>
      <c r="AQ264" s="272"/>
      <c r="AR264" s="272"/>
      <c r="AS264" s="272"/>
      <c r="AT264" s="272"/>
      <c r="AU264" s="272"/>
      <c r="AV264" s="272"/>
      <c r="AW264" s="272"/>
      <c r="AX264" s="272"/>
      <c r="AY264" s="272"/>
      <c r="AZ264" s="272"/>
      <c r="BA264" s="272"/>
      <c r="BB264" s="272"/>
    </row>
    <row r="265" spans="1:54" ht="15.75" customHeight="1">
      <c r="A265" s="348"/>
      <c r="B265" s="348"/>
      <c r="C265" s="348"/>
      <c r="D265" s="348"/>
      <c r="E265" s="348"/>
      <c r="F265" s="348"/>
      <c r="G265" s="348"/>
      <c r="H265" s="348"/>
      <c r="I265" s="348"/>
      <c r="J265" s="348"/>
      <c r="K265" s="348"/>
      <c r="L265" s="348"/>
      <c r="M265" s="348"/>
      <c r="N265" s="348"/>
      <c r="O265" s="348"/>
      <c r="P265" s="348"/>
      <c r="Q265" s="348"/>
      <c r="R265" s="348"/>
      <c r="S265" s="348"/>
      <c r="T265" s="348"/>
      <c r="U265" s="348"/>
      <c r="V265" s="348"/>
      <c r="W265" s="348"/>
      <c r="X265" s="272"/>
      <c r="Y265" s="272"/>
      <c r="Z265" s="272"/>
      <c r="AA265" s="272"/>
      <c r="AB265" s="272"/>
      <c r="AC265" s="272"/>
      <c r="AD265" s="272"/>
      <c r="AE265" s="272"/>
      <c r="AF265" s="272"/>
      <c r="AG265" s="272"/>
      <c r="AH265" s="272"/>
      <c r="AI265" s="272"/>
      <c r="AJ265" s="272"/>
      <c r="AK265" s="272"/>
      <c r="AL265" s="272"/>
      <c r="AM265" s="272"/>
      <c r="AN265" s="272"/>
      <c r="AO265" s="272"/>
      <c r="AP265" s="272"/>
      <c r="AQ265" s="272"/>
      <c r="AR265" s="272"/>
      <c r="AS265" s="272"/>
      <c r="AT265" s="272"/>
      <c r="AU265" s="272"/>
      <c r="AV265" s="272"/>
      <c r="AW265" s="272"/>
      <c r="AX265" s="272"/>
      <c r="AY265" s="272"/>
      <c r="AZ265" s="272"/>
      <c r="BA265" s="272"/>
      <c r="BB265" s="272"/>
    </row>
    <row r="266" spans="1:54" ht="15.75" customHeight="1">
      <c r="A266" s="348"/>
      <c r="B266" s="348"/>
      <c r="C266" s="348"/>
      <c r="D266" s="348"/>
      <c r="E266" s="348"/>
      <c r="F266" s="348"/>
      <c r="G266" s="348"/>
      <c r="H266" s="348"/>
      <c r="I266" s="348"/>
      <c r="J266" s="348"/>
      <c r="K266" s="348"/>
      <c r="L266" s="348"/>
      <c r="M266" s="348"/>
      <c r="N266" s="348"/>
      <c r="O266" s="348"/>
      <c r="P266" s="348"/>
      <c r="Q266" s="348"/>
      <c r="R266" s="348"/>
      <c r="S266" s="348"/>
      <c r="T266" s="348"/>
      <c r="U266" s="348"/>
      <c r="V266" s="348"/>
      <c r="W266" s="348"/>
      <c r="X266" s="272"/>
      <c r="Y266" s="272"/>
      <c r="Z266" s="272"/>
      <c r="AA266" s="272"/>
      <c r="AB266" s="272"/>
      <c r="AC266" s="272"/>
      <c r="AD266" s="272"/>
      <c r="AE266" s="272"/>
      <c r="AF266" s="272"/>
      <c r="AG266" s="272"/>
      <c r="AH266" s="272"/>
      <c r="AI266" s="272"/>
      <c r="AJ266" s="272"/>
      <c r="AK266" s="272"/>
      <c r="AL266" s="272"/>
      <c r="AM266" s="272"/>
      <c r="AN266" s="272"/>
      <c r="AO266" s="272"/>
      <c r="AP266" s="272"/>
      <c r="AQ266" s="272"/>
      <c r="AR266" s="272"/>
      <c r="AS266" s="272"/>
      <c r="AT266" s="272"/>
      <c r="AU266" s="272"/>
      <c r="AV266" s="272"/>
      <c r="AW266" s="272"/>
      <c r="AX266" s="272"/>
      <c r="AY266" s="272"/>
      <c r="AZ266" s="272"/>
      <c r="BA266" s="272"/>
      <c r="BB266" s="272"/>
    </row>
    <row r="267" spans="1:54" ht="15.75" customHeight="1">
      <c r="A267" s="348"/>
      <c r="B267" s="348"/>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272"/>
      <c r="Y267" s="272"/>
      <c r="Z267" s="272"/>
      <c r="AA267" s="272"/>
      <c r="AB267" s="272"/>
      <c r="AC267" s="272"/>
      <c r="AD267" s="272"/>
      <c r="AE267" s="272"/>
      <c r="AF267" s="272"/>
      <c r="AG267" s="272"/>
      <c r="AH267" s="272"/>
      <c r="AI267" s="272"/>
      <c r="AJ267" s="272"/>
      <c r="AK267" s="272"/>
      <c r="AL267" s="272"/>
      <c r="AM267" s="272"/>
      <c r="AN267" s="272"/>
      <c r="AO267" s="272"/>
      <c r="AP267" s="272"/>
      <c r="AQ267" s="272"/>
      <c r="AR267" s="272"/>
      <c r="AS267" s="272"/>
      <c r="AT267" s="272"/>
      <c r="AU267" s="272"/>
      <c r="AV267" s="272"/>
      <c r="AW267" s="272"/>
      <c r="AX267" s="272"/>
      <c r="AY267" s="272"/>
      <c r="AZ267" s="272"/>
      <c r="BA267" s="272"/>
      <c r="BB267" s="272"/>
    </row>
    <row r="268" spans="1:54" ht="15.75" customHeight="1">
      <c r="A268" s="348"/>
      <c r="B268" s="348"/>
      <c r="C268" s="348"/>
      <c r="D268" s="348"/>
      <c r="E268" s="348"/>
      <c r="F268" s="348"/>
      <c r="G268" s="348"/>
      <c r="H268" s="348"/>
      <c r="I268" s="348"/>
      <c r="J268" s="348"/>
      <c r="K268" s="348"/>
      <c r="L268" s="348"/>
      <c r="M268" s="348"/>
      <c r="N268" s="348"/>
      <c r="O268" s="348"/>
      <c r="P268" s="348"/>
      <c r="Q268" s="348"/>
      <c r="R268" s="348"/>
      <c r="S268" s="348"/>
      <c r="T268" s="348"/>
      <c r="U268" s="348"/>
      <c r="V268" s="348"/>
      <c r="W268" s="348"/>
      <c r="X268" s="272"/>
      <c r="Y268" s="272"/>
      <c r="Z268" s="272"/>
      <c r="AA268" s="272"/>
      <c r="AB268" s="272"/>
      <c r="AC268" s="272"/>
      <c r="AD268" s="272"/>
      <c r="AE268" s="272"/>
      <c r="AF268" s="272"/>
      <c r="AG268" s="272"/>
      <c r="AH268" s="272"/>
      <c r="AI268" s="272"/>
      <c r="AJ268" s="272"/>
      <c r="AK268" s="272"/>
      <c r="AL268" s="272"/>
      <c r="AM268" s="272"/>
      <c r="AN268" s="272"/>
      <c r="AO268" s="272"/>
      <c r="AP268" s="272"/>
      <c r="AQ268" s="272"/>
      <c r="AR268" s="272"/>
      <c r="AS268" s="272"/>
      <c r="AT268" s="272"/>
      <c r="AU268" s="272"/>
      <c r="AV268" s="272"/>
      <c r="AW268" s="272"/>
      <c r="AX268" s="272"/>
      <c r="AY268" s="272"/>
      <c r="AZ268" s="272"/>
      <c r="BA268" s="272"/>
      <c r="BB268" s="272"/>
    </row>
    <row r="269" spans="1:54" ht="15.75" customHeight="1">
      <c r="A269" s="348"/>
      <c r="B269" s="348"/>
      <c r="C269" s="348"/>
      <c r="D269" s="348"/>
      <c r="E269" s="348"/>
      <c r="F269" s="348"/>
      <c r="G269" s="348"/>
      <c r="H269" s="348"/>
      <c r="I269" s="348"/>
      <c r="J269" s="348"/>
      <c r="K269" s="348"/>
      <c r="L269" s="348"/>
      <c r="M269" s="348"/>
      <c r="N269" s="348"/>
      <c r="O269" s="348"/>
      <c r="P269" s="348"/>
      <c r="Q269" s="348"/>
      <c r="R269" s="348"/>
      <c r="S269" s="348"/>
      <c r="T269" s="348"/>
      <c r="U269" s="348"/>
      <c r="V269" s="348"/>
      <c r="W269" s="348"/>
      <c r="X269" s="272"/>
      <c r="Y269" s="272"/>
      <c r="Z269" s="272"/>
      <c r="AA269" s="272"/>
      <c r="AB269" s="272"/>
      <c r="AC269" s="272"/>
      <c r="AD269" s="272"/>
      <c r="AE269" s="272"/>
      <c r="AF269" s="272"/>
      <c r="AG269" s="272"/>
      <c r="AH269" s="272"/>
      <c r="AI269" s="272"/>
      <c r="AJ269" s="272"/>
      <c r="AK269" s="272"/>
      <c r="AL269" s="272"/>
      <c r="AM269" s="272"/>
      <c r="AN269" s="272"/>
      <c r="AO269" s="272"/>
      <c r="AP269" s="272"/>
      <c r="AQ269" s="272"/>
      <c r="AR269" s="272"/>
      <c r="AS269" s="272"/>
      <c r="AT269" s="272"/>
      <c r="AU269" s="272"/>
      <c r="AV269" s="272"/>
      <c r="AW269" s="272"/>
      <c r="AX269" s="272"/>
      <c r="AY269" s="272"/>
      <c r="AZ269" s="272"/>
      <c r="BA269" s="272"/>
      <c r="BB269" s="272"/>
    </row>
    <row r="270" spans="1:54" ht="15.75" customHeight="1">
      <c r="A270" s="348"/>
      <c r="B270" s="348"/>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272"/>
      <c r="Y270" s="272"/>
      <c r="Z270" s="272"/>
      <c r="AA270" s="272"/>
      <c r="AB270" s="272"/>
      <c r="AC270" s="272"/>
      <c r="AD270" s="272"/>
      <c r="AE270" s="272"/>
      <c r="AF270" s="272"/>
      <c r="AG270" s="272"/>
      <c r="AH270" s="272"/>
      <c r="AI270" s="272"/>
      <c r="AJ270" s="272"/>
      <c r="AK270" s="272"/>
      <c r="AL270" s="272"/>
      <c r="AM270" s="272"/>
      <c r="AN270" s="272"/>
      <c r="AO270" s="272"/>
      <c r="AP270" s="272"/>
      <c r="AQ270" s="272"/>
      <c r="AR270" s="272"/>
      <c r="AS270" s="272"/>
      <c r="AT270" s="272"/>
      <c r="AU270" s="272"/>
      <c r="AV270" s="272"/>
      <c r="AW270" s="272"/>
      <c r="AX270" s="272"/>
      <c r="AY270" s="272"/>
      <c r="AZ270" s="272"/>
      <c r="BA270" s="272"/>
      <c r="BB270" s="272"/>
    </row>
    <row r="271" spans="1:54" ht="15.75" customHeight="1">
      <c r="A271" s="348"/>
      <c r="B271" s="348"/>
      <c r="C271" s="348"/>
      <c r="D271" s="348"/>
      <c r="E271" s="348"/>
      <c r="F271" s="348"/>
      <c r="G271" s="348"/>
      <c r="H271" s="348"/>
      <c r="I271" s="348"/>
      <c r="J271" s="348"/>
      <c r="K271" s="348"/>
      <c r="L271" s="348"/>
      <c r="M271" s="348"/>
      <c r="N271" s="348"/>
      <c r="O271" s="348"/>
      <c r="P271" s="348"/>
      <c r="Q271" s="348"/>
      <c r="R271" s="348"/>
      <c r="S271" s="348"/>
      <c r="T271" s="348"/>
      <c r="U271" s="348"/>
      <c r="V271" s="348"/>
      <c r="W271" s="348"/>
      <c r="X271" s="272"/>
      <c r="Y271" s="272"/>
      <c r="Z271" s="272"/>
      <c r="AA271" s="272"/>
      <c r="AB271" s="272"/>
      <c r="AC271" s="272"/>
      <c r="AD271" s="272"/>
      <c r="AE271" s="272"/>
      <c r="AF271" s="272"/>
      <c r="AG271" s="272"/>
      <c r="AH271" s="272"/>
      <c r="AI271" s="272"/>
      <c r="AJ271" s="272"/>
      <c r="AK271" s="272"/>
      <c r="AL271" s="272"/>
      <c r="AM271" s="272"/>
      <c r="AN271" s="272"/>
      <c r="AO271" s="272"/>
      <c r="AP271" s="272"/>
      <c r="AQ271" s="272"/>
      <c r="AR271" s="272"/>
      <c r="AS271" s="272"/>
      <c r="AT271" s="272"/>
      <c r="AU271" s="272"/>
      <c r="AV271" s="272"/>
      <c r="AW271" s="272"/>
      <c r="AX271" s="272"/>
      <c r="AY271" s="272"/>
      <c r="AZ271" s="272"/>
      <c r="BA271" s="272"/>
      <c r="BB271" s="272"/>
    </row>
    <row r="272" spans="1:54" ht="15.75" customHeight="1">
      <c r="A272" s="348"/>
      <c r="B272" s="348"/>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272"/>
      <c r="Y272" s="272"/>
      <c r="Z272" s="272"/>
      <c r="AA272" s="272"/>
      <c r="AB272" s="272"/>
      <c r="AC272" s="272"/>
      <c r="AD272" s="272"/>
      <c r="AE272" s="272"/>
      <c r="AF272" s="272"/>
      <c r="AG272" s="272"/>
      <c r="AH272" s="272"/>
      <c r="AI272" s="272"/>
      <c r="AJ272" s="272"/>
      <c r="AK272" s="272"/>
      <c r="AL272" s="272"/>
      <c r="AM272" s="272"/>
      <c r="AN272" s="272"/>
      <c r="AO272" s="272"/>
      <c r="AP272" s="272"/>
      <c r="AQ272" s="272"/>
      <c r="AR272" s="272"/>
      <c r="AS272" s="272"/>
      <c r="AT272" s="272"/>
      <c r="AU272" s="272"/>
      <c r="AV272" s="272"/>
      <c r="AW272" s="272"/>
      <c r="AX272" s="272"/>
      <c r="AY272" s="272"/>
      <c r="AZ272" s="272"/>
      <c r="BA272" s="272"/>
      <c r="BB272" s="272"/>
    </row>
    <row r="273" spans="1:54" ht="15.75" customHeight="1">
      <c r="A273" s="348"/>
      <c r="B273" s="348"/>
      <c r="C273" s="348"/>
      <c r="D273" s="348"/>
      <c r="E273" s="348"/>
      <c r="F273" s="348"/>
      <c r="G273" s="348"/>
      <c r="H273" s="348"/>
      <c r="I273" s="348"/>
      <c r="J273" s="348"/>
      <c r="K273" s="348"/>
      <c r="L273" s="348"/>
      <c r="M273" s="348"/>
      <c r="N273" s="348"/>
      <c r="O273" s="348"/>
      <c r="P273" s="348"/>
      <c r="Q273" s="348"/>
      <c r="R273" s="348"/>
      <c r="S273" s="348"/>
      <c r="T273" s="348"/>
      <c r="U273" s="348"/>
      <c r="V273" s="348"/>
      <c r="W273" s="348"/>
      <c r="X273" s="272"/>
      <c r="Y273" s="272"/>
      <c r="Z273" s="272"/>
      <c r="AA273" s="272"/>
      <c r="AB273" s="272"/>
      <c r="AC273" s="272"/>
      <c r="AD273" s="272"/>
      <c r="AE273" s="272"/>
      <c r="AF273" s="272"/>
      <c r="AG273" s="272"/>
      <c r="AH273" s="272"/>
      <c r="AI273" s="272"/>
      <c r="AJ273" s="272"/>
      <c r="AK273" s="272"/>
      <c r="AL273" s="272"/>
      <c r="AM273" s="272"/>
      <c r="AN273" s="272"/>
      <c r="AO273" s="272"/>
      <c r="AP273" s="272"/>
      <c r="AQ273" s="272"/>
      <c r="AR273" s="272"/>
      <c r="AS273" s="272"/>
      <c r="AT273" s="272"/>
      <c r="AU273" s="272"/>
      <c r="AV273" s="272"/>
      <c r="AW273" s="272"/>
      <c r="AX273" s="272"/>
      <c r="AY273" s="272"/>
      <c r="AZ273" s="272"/>
      <c r="BA273" s="272"/>
      <c r="BB273" s="272"/>
    </row>
    <row r="274" spans="1:54" ht="15.75" customHeight="1">
      <c r="A274" s="348"/>
      <c r="B274" s="348"/>
      <c r="C274" s="348"/>
      <c r="D274" s="348"/>
      <c r="E274" s="348"/>
      <c r="F274" s="348"/>
      <c r="G274" s="348"/>
      <c r="H274" s="348"/>
      <c r="I274" s="348"/>
      <c r="J274" s="348"/>
      <c r="K274" s="348"/>
      <c r="L274" s="348"/>
      <c r="M274" s="348"/>
      <c r="N274" s="348"/>
      <c r="O274" s="348"/>
      <c r="P274" s="348"/>
      <c r="Q274" s="348"/>
      <c r="R274" s="348"/>
      <c r="S274" s="348"/>
      <c r="T274" s="348"/>
      <c r="U274" s="348"/>
      <c r="V274" s="348"/>
      <c r="W274" s="348"/>
      <c r="X274" s="272"/>
      <c r="Y274" s="272"/>
      <c r="Z274" s="272"/>
      <c r="AA274" s="272"/>
      <c r="AB274" s="272"/>
      <c r="AC274" s="272"/>
      <c r="AD274" s="272"/>
      <c r="AE274" s="272"/>
      <c r="AF274" s="272"/>
      <c r="AG274" s="272"/>
      <c r="AH274" s="272"/>
      <c r="AI274" s="272"/>
      <c r="AJ274" s="272"/>
      <c r="AK274" s="272"/>
      <c r="AL274" s="272"/>
      <c r="AM274" s="272"/>
      <c r="AN274" s="272"/>
      <c r="AO274" s="272"/>
      <c r="AP274" s="272"/>
      <c r="AQ274" s="272"/>
      <c r="AR274" s="272"/>
      <c r="AS274" s="272"/>
      <c r="AT274" s="272"/>
      <c r="AU274" s="272"/>
      <c r="AV274" s="272"/>
      <c r="AW274" s="272"/>
      <c r="AX274" s="272"/>
      <c r="AY274" s="272"/>
      <c r="AZ274" s="272"/>
      <c r="BA274" s="272"/>
      <c r="BB274" s="272"/>
    </row>
    <row r="275" spans="1:54" ht="15.75" customHeight="1">
      <c r="A275" s="348"/>
      <c r="B275" s="348"/>
      <c r="C275" s="348"/>
      <c r="D275" s="348"/>
      <c r="E275" s="348"/>
      <c r="F275" s="348"/>
      <c r="G275" s="348"/>
      <c r="H275" s="348"/>
      <c r="I275" s="348"/>
      <c r="J275" s="348"/>
      <c r="K275" s="348"/>
      <c r="L275" s="348"/>
      <c r="M275" s="348"/>
      <c r="N275" s="348"/>
      <c r="O275" s="348"/>
      <c r="P275" s="348"/>
      <c r="Q275" s="348"/>
      <c r="R275" s="348"/>
      <c r="S275" s="348"/>
      <c r="T275" s="348"/>
      <c r="U275" s="348"/>
      <c r="V275" s="348"/>
      <c r="W275" s="348"/>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row>
    <row r="276" spans="1:54" ht="15.75" customHeight="1">
      <c r="A276" s="348"/>
      <c r="B276" s="348"/>
      <c r="C276" s="348"/>
      <c r="D276" s="348"/>
      <c r="E276" s="348"/>
      <c r="F276" s="348"/>
      <c r="G276" s="348"/>
      <c r="H276" s="348"/>
      <c r="I276" s="348"/>
      <c r="J276" s="348"/>
      <c r="K276" s="348"/>
      <c r="L276" s="348"/>
      <c r="M276" s="348"/>
      <c r="N276" s="348"/>
      <c r="O276" s="348"/>
      <c r="P276" s="348"/>
      <c r="Q276" s="348"/>
      <c r="R276" s="348"/>
      <c r="S276" s="348"/>
      <c r="T276" s="348"/>
      <c r="U276" s="348"/>
      <c r="V276" s="348"/>
      <c r="W276" s="348"/>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row>
    <row r="277" spans="1:54" ht="15.75" customHeight="1">
      <c r="A277" s="348"/>
      <c r="B277" s="348"/>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row>
    <row r="278" spans="1:54" ht="15.75" customHeight="1">
      <c r="A278" s="348"/>
      <c r="B278" s="348"/>
      <c r="C278" s="348"/>
      <c r="D278" s="348"/>
      <c r="E278" s="348"/>
      <c r="F278" s="348"/>
      <c r="G278" s="348"/>
      <c r="H278" s="348"/>
      <c r="I278" s="348"/>
      <c r="J278" s="348"/>
      <c r="K278" s="348"/>
      <c r="L278" s="348"/>
      <c r="M278" s="348"/>
      <c r="N278" s="348"/>
      <c r="O278" s="348"/>
      <c r="P278" s="348"/>
      <c r="Q278" s="348"/>
      <c r="R278" s="348"/>
      <c r="S278" s="348"/>
      <c r="T278" s="348"/>
      <c r="U278" s="348"/>
      <c r="V278" s="348"/>
      <c r="W278" s="348"/>
      <c r="X278" s="272"/>
      <c r="Y278" s="272"/>
      <c r="Z278" s="272"/>
      <c r="AA278" s="272"/>
      <c r="AB278" s="272"/>
      <c r="AC278" s="272"/>
      <c r="AD278" s="272"/>
      <c r="AE278" s="272"/>
      <c r="AF278" s="272"/>
      <c r="AG278" s="272"/>
      <c r="AH278" s="272"/>
      <c r="AI278" s="272"/>
      <c r="AJ278" s="272"/>
      <c r="AK278" s="272"/>
      <c r="AL278" s="272"/>
      <c r="AM278" s="272"/>
      <c r="AN278" s="272"/>
      <c r="AO278" s="272"/>
      <c r="AP278" s="272"/>
      <c r="AQ278" s="272"/>
      <c r="AR278" s="272"/>
      <c r="AS278" s="272"/>
      <c r="AT278" s="272"/>
      <c r="AU278" s="272"/>
      <c r="AV278" s="272"/>
      <c r="AW278" s="272"/>
      <c r="AX278" s="272"/>
      <c r="AY278" s="272"/>
      <c r="AZ278" s="272"/>
      <c r="BA278" s="272"/>
      <c r="BB278" s="272"/>
    </row>
    <row r="279" spans="1:54" ht="15.75" customHeight="1">
      <c r="A279" s="348"/>
      <c r="B279" s="348"/>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272"/>
      <c r="Y279" s="272"/>
      <c r="Z279" s="272"/>
      <c r="AA279" s="272"/>
      <c r="AB279" s="272"/>
      <c r="AC279" s="272"/>
      <c r="AD279" s="272"/>
      <c r="AE279" s="272"/>
      <c r="AF279" s="272"/>
      <c r="AG279" s="272"/>
      <c r="AH279" s="272"/>
      <c r="AI279" s="272"/>
      <c r="AJ279" s="272"/>
      <c r="AK279" s="272"/>
      <c r="AL279" s="272"/>
      <c r="AM279" s="272"/>
      <c r="AN279" s="272"/>
      <c r="AO279" s="272"/>
      <c r="AP279" s="272"/>
      <c r="AQ279" s="272"/>
      <c r="AR279" s="272"/>
      <c r="AS279" s="272"/>
      <c r="AT279" s="272"/>
      <c r="AU279" s="272"/>
      <c r="AV279" s="272"/>
      <c r="AW279" s="272"/>
      <c r="AX279" s="272"/>
      <c r="AY279" s="272"/>
      <c r="AZ279" s="272"/>
      <c r="BA279" s="272"/>
      <c r="BB279" s="272"/>
    </row>
    <row r="280" spans="1:54" ht="15.75" customHeight="1">
      <c r="A280" s="348"/>
      <c r="B280" s="348"/>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272"/>
      <c r="Y280" s="272"/>
      <c r="Z280" s="272"/>
      <c r="AA280" s="272"/>
      <c r="AB280" s="272"/>
      <c r="AC280" s="272"/>
      <c r="AD280" s="272"/>
      <c r="AE280" s="272"/>
      <c r="AF280" s="272"/>
      <c r="AG280" s="272"/>
      <c r="AH280" s="272"/>
      <c r="AI280" s="272"/>
      <c r="AJ280" s="272"/>
      <c r="AK280" s="272"/>
      <c r="AL280" s="272"/>
      <c r="AM280" s="272"/>
      <c r="AN280" s="272"/>
      <c r="AO280" s="272"/>
      <c r="AP280" s="272"/>
      <c r="AQ280" s="272"/>
      <c r="AR280" s="272"/>
      <c r="AS280" s="272"/>
      <c r="AT280" s="272"/>
      <c r="AU280" s="272"/>
      <c r="AV280" s="272"/>
      <c r="AW280" s="272"/>
      <c r="AX280" s="272"/>
      <c r="AY280" s="272"/>
      <c r="AZ280" s="272"/>
      <c r="BA280" s="272"/>
      <c r="BB280" s="272"/>
    </row>
    <row r="281" spans="1:54" ht="15.75" customHeight="1">
      <c r="A281" s="348"/>
      <c r="B281" s="348"/>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272"/>
      <c r="Y281" s="272"/>
      <c r="Z281" s="272"/>
      <c r="AA281" s="272"/>
      <c r="AB281" s="272"/>
      <c r="AC281" s="272"/>
      <c r="AD281" s="272"/>
      <c r="AE281" s="272"/>
      <c r="AF281" s="272"/>
      <c r="AG281" s="272"/>
      <c r="AH281" s="272"/>
      <c r="AI281" s="272"/>
      <c r="AJ281" s="272"/>
      <c r="AK281" s="272"/>
      <c r="AL281" s="272"/>
      <c r="AM281" s="272"/>
      <c r="AN281" s="272"/>
      <c r="AO281" s="272"/>
      <c r="AP281" s="272"/>
      <c r="AQ281" s="272"/>
      <c r="AR281" s="272"/>
      <c r="AS281" s="272"/>
      <c r="AT281" s="272"/>
      <c r="AU281" s="272"/>
      <c r="AV281" s="272"/>
      <c r="AW281" s="272"/>
      <c r="AX281" s="272"/>
      <c r="AY281" s="272"/>
      <c r="AZ281" s="272"/>
      <c r="BA281" s="272"/>
      <c r="BB281" s="272"/>
    </row>
    <row r="282" spans="1:54" ht="15.75" customHeight="1">
      <c r="A282" s="348"/>
      <c r="B282" s="348"/>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272"/>
      <c r="Y282" s="272"/>
      <c r="Z282" s="272"/>
      <c r="AA282" s="272"/>
      <c r="AB282" s="272"/>
      <c r="AC282" s="272"/>
      <c r="AD282" s="272"/>
      <c r="AE282" s="272"/>
      <c r="AF282" s="272"/>
      <c r="AG282" s="272"/>
      <c r="AH282" s="272"/>
      <c r="AI282" s="272"/>
      <c r="AJ282" s="272"/>
      <c r="AK282" s="272"/>
      <c r="AL282" s="272"/>
      <c r="AM282" s="272"/>
      <c r="AN282" s="272"/>
      <c r="AO282" s="272"/>
      <c r="AP282" s="272"/>
      <c r="AQ282" s="272"/>
      <c r="AR282" s="272"/>
      <c r="AS282" s="272"/>
      <c r="AT282" s="272"/>
      <c r="AU282" s="272"/>
      <c r="AV282" s="272"/>
      <c r="AW282" s="272"/>
      <c r="AX282" s="272"/>
      <c r="AY282" s="272"/>
      <c r="AZ282" s="272"/>
      <c r="BA282" s="272"/>
      <c r="BB282" s="272"/>
    </row>
    <row r="283" spans="1:54" ht="15.75" customHeight="1">
      <c r="A283" s="348"/>
      <c r="B283" s="348"/>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272"/>
      <c r="Y283" s="272"/>
      <c r="Z283" s="272"/>
      <c r="AA283" s="272"/>
      <c r="AB283" s="272"/>
      <c r="AC283" s="272"/>
      <c r="AD283" s="272"/>
      <c r="AE283" s="272"/>
      <c r="AF283" s="272"/>
      <c r="AG283" s="272"/>
      <c r="AH283" s="272"/>
      <c r="AI283" s="272"/>
      <c r="AJ283" s="272"/>
      <c r="AK283" s="272"/>
      <c r="AL283" s="272"/>
      <c r="AM283" s="272"/>
      <c r="AN283" s="272"/>
      <c r="AO283" s="272"/>
      <c r="AP283" s="272"/>
      <c r="AQ283" s="272"/>
      <c r="AR283" s="272"/>
      <c r="AS283" s="272"/>
      <c r="AT283" s="272"/>
      <c r="AU283" s="272"/>
      <c r="AV283" s="272"/>
      <c r="AW283" s="272"/>
      <c r="AX283" s="272"/>
      <c r="AY283" s="272"/>
      <c r="AZ283" s="272"/>
      <c r="BA283" s="272"/>
      <c r="BB283" s="272"/>
    </row>
    <row r="284" spans="1:54" ht="15.75" customHeight="1">
      <c r="A284" s="348"/>
      <c r="B284" s="348"/>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272"/>
      <c r="Y284" s="272"/>
      <c r="Z284" s="272"/>
      <c r="AA284" s="272"/>
      <c r="AB284" s="272"/>
      <c r="AC284" s="272"/>
      <c r="AD284" s="272"/>
      <c r="AE284" s="272"/>
      <c r="AF284" s="272"/>
      <c r="AG284" s="272"/>
      <c r="AH284" s="272"/>
      <c r="AI284" s="272"/>
      <c r="AJ284" s="272"/>
      <c r="AK284" s="272"/>
      <c r="AL284" s="272"/>
      <c r="AM284" s="272"/>
      <c r="AN284" s="272"/>
      <c r="AO284" s="272"/>
      <c r="AP284" s="272"/>
      <c r="AQ284" s="272"/>
      <c r="AR284" s="272"/>
      <c r="AS284" s="272"/>
      <c r="AT284" s="272"/>
      <c r="AU284" s="272"/>
      <c r="AV284" s="272"/>
      <c r="AW284" s="272"/>
      <c r="AX284" s="272"/>
      <c r="AY284" s="272"/>
      <c r="AZ284" s="272"/>
      <c r="BA284" s="272"/>
      <c r="BB284" s="272"/>
    </row>
    <row r="285" spans="1:54" ht="15.75" customHeight="1">
      <c r="A285" s="348"/>
      <c r="B285" s="348"/>
      <c r="C285" s="348"/>
      <c r="D285" s="348"/>
      <c r="E285" s="348"/>
      <c r="F285" s="348"/>
      <c r="G285" s="348"/>
      <c r="H285" s="348"/>
      <c r="I285" s="348"/>
      <c r="J285" s="348"/>
      <c r="K285" s="348"/>
      <c r="L285" s="348"/>
      <c r="M285" s="348"/>
      <c r="N285" s="348"/>
      <c r="O285" s="348"/>
      <c r="P285" s="348"/>
      <c r="Q285" s="348"/>
      <c r="R285" s="348"/>
      <c r="S285" s="348"/>
      <c r="T285" s="348"/>
      <c r="U285" s="348"/>
      <c r="V285" s="348"/>
      <c r="W285" s="348"/>
      <c r="X285" s="272"/>
      <c r="Y285" s="272"/>
      <c r="Z285" s="272"/>
      <c r="AA285" s="272"/>
      <c r="AB285" s="272"/>
      <c r="AC285" s="272"/>
      <c r="AD285" s="272"/>
      <c r="AE285" s="272"/>
      <c r="AF285" s="272"/>
      <c r="AG285" s="272"/>
      <c r="AH285" s="272"/>
      <c r="AI285" s="272"/>
      <c r="AJ285" s="272"/>
      <c r="AK285" s="272"/>
      <c r="AL285" s="272"/>
      <c r="AM285" s="272"/>
      <c r="AN285" s="272"/>
      <c r="AO285" s="272"/>
      <c r="AP285" s="272"/>
      <c r="AQ285" s="272"/>
      <c r="AR285" s="272"/>
      <c r="AS285" s="272"/>
      <c r="AT285" s="272"/>
      <c r="AU285" s="272"/>
      <c r="AV285" s="272"/>
      <c r="AW285" s="272"/>
      <c r="AX285" s="272"/>
      <c r="AY285" s="272"/>
      <c r="AZ285" s="272"/>
      <c r="BA285" s="272"/>
      <c r="BB285" s="272"/>
    </row>
    <row r="286" spans="1:54" ht="15.75" customHeight="1">
      <c r="A286" s="348"/>
      <c r="B286" s="348"/>
      <c r="C286" s="348"/>
      <c r="D286" s="348"/>
      <c r="E286" s="348"/>
      <c r="F286" s="348"/>
      <c r="G286" s="348"/>
      <c r="H286" s="348"/>
      <c r="I286" s="348"/>
      <c r="J286" s="348"/>
      <c r="K286" s="348"/>
      <c r="L286" s="348"/>
      <c r="M286" s="348"/>
      <c r="N286" s="348"/>
      <c r="O286" s="348"/>
      <c r="P286" s="348"/>
      <c r="Q286" s="348"/>
      <c r="R286" s="348"/>
      <c r="S286" s="348"/>
      <c r="T286" s="348"/>
      <c r="U286" s="348"/>
      <c r="V286" s="348"/>
      <c r="W286" s="348"/>
      <c r="X286" s="272"/>
      <c r="Y286" s="272"/>
      <c r="Z286" s="272"/>
      <c r="AA286" s="272"/>
      <c r="AB286" s="272"/>
      <c r="AC286" s="272"/>
      <c r="AD286" s="272"/>
      <c r="AE286" s="272"/>
      <c r="AF286" s="272"/>
      <c r="AG286" s="272"/>
      <c r="AH286" s="272"/>
      <c r="AI286" s="272"/>
      <c r="AJ286" s="272"/>
      <c r="AK286" s="272"/>
      <c r="AL286" s="272"/>
      <c r="AM286" s="272"/>
      <c r="AN286" s="272"/>
      <c r="AO286" s="272"/>
      <c r="AP286" s="272"/>
      <c r="AQ286" s="272"/>
      <c r="AR286" s="272"/>
      <c r="AS286" s="272"/>
      <c r="AT286" s="272"/>
      <c r="AU286" s="272"/>
      <c r="AV286" s="272"/>
      <c r="AW286" s="272"/>
      <c r="AX286" s="272"/>
      <c r="AY286" s="272"/>
      <c r="AZ286" s="272"/>
      <c r="BA286" s="272"/>
      <c r="BB286" s="272"/>
    </row>
    <row r="287" spans="1:54" ht="15.75" customHeight="1">
      <c r="A287" s="348"/>
      <c r="B287" s="348"/>
      <c r="C287" s="348"/>
      <c r="D287" s="348"/>
      <c r="E287" s="348"/>
      <c r="F287" s="348"/>
      <c r="G287" s="348"/>
      <c r="H287" s="348"/>
      <c r="I287" s="348"/>
      <c r="J287" s="348"/>
      <c r="K287" s="348"/>
      <c r="L287" s="348"/>
      <c r="M287" s="348"/>
      <c r="N287" s="348"/>
      <c r="O287" s="348"/>
      <c r="P287" s="348"/>
      <c r="Q287" s="348"/>
      <c r="R287" s="348"/>
      <c r="S287" s="348"/>
      <c r="T287" s="348"/>
      <c r="U287" s="348"/>
      <c r="V287" s="348"/>
      <c r="W287" s="348"/>
      <c r="X287" s="272"/>
      <c r="Y287" s="272"/>
      <c r="Z287" s="272"/>
      <c r="AA287" s="272"/>
      <c r="AB287" s="272"/>
      <c r="AC287" s="272"/>
      <c r="AD287" s="272"/>
      <c r="AE287" s="272"/>
      <c r="AF287" s="272"/>
      <c r="AG287" s="272"/>
      <c r="AH287" s="272"/>
      <c r="AI287" s="272"/>
      <c r="AJ287" s="272"/>
      <c r="AK287" s="272"/>
      <c r="AL287" s="272"/>
      <c r="AM287" s="272"/>
      <c r="AN287" s="272"/>
      <c r="AO287" s="272"/>
      <c r="AP287" s="272"/>
      <c r="AQ287" s="272"/>
      <c r="AR287" s="272"/>
      <c r="AS287" s="272"/>
      <c r="AT287" s="272"/>
      <c r="AU287" s="272"/>
      <c r="AV287" s="272"/>
      <c r="AW287" s="272"/>
      <c r="AX287" s="272"/>
      <c r="AY287" s="272"/>
      <c r="AZ287" s="272"/>
      <c r="BA287" s="272"/>
      <c r="BB287" s="272"/>
    </row>
    <row r="288" spans="1:54" ht="15.75" customHeight="1">
      <c r="A288" s="348"/>
      <c r="B288" s="348"/>
      <c r="C288" s="348"/>
      <c r="D288" s="348"/>
      <c r="E288" s="348"/>
      <c r="F288" s="348"/>
      <c r="G288" s="348"/>
      <c r="H288" s="348"/>
      <c r="I288" s="348"/>
      <c r="J288" s="348"/>
      <c r="K288" s="348"/>
      <c r="L288" s="348"/>
      <c r="M288" s="348"/>
      <c r="N288" s="348"/>
      <c r="O288" s="348"/>
      <c r="P288" s="348"/>
      <c r="Q288" s="348"/>
      <c r="R288" s="348"/>
      <c r="S288" s="348"/>
      <c r="T288" s="348"/>
      <c r="U288" s="348"/>
      <c r="V288" s="348"/>
      <c r="W288" s="348"/>
      <c r="X288" s="272"/>
      <c r="Y288" s="272"/>
      <c r="Z288" s="272"/>
      <c r="AA288" s="272"/>
      <c r="AB288" s="272"/>
      <c r="AC288" s="272"/>
      <c r="AD288" s="272"/>
      <c r="AE288" s="272"/>
      <c r="AF288" s="272"/>
      <c r="AG288" s="272"/>
      <c r="AH288" s="272"/>
      <c r="AI288" s="272"/>
      <c r="AJ288" s="272"/>
      <c r="AK288" s="272"/>
      <c r="AL288" s="272"/>
      <c r="AM288" s="272"/>
      <c r="AN288" s="272"/>
      <c r="AO288" s="272"/>
      <c r="AP288" s="272"/>
      <c r="AQ288" s="272"/>
      <c r="AR288" s="272"/>
      <c r="AS288" s="272"/>
      <c r="AT288" s="272"/>
      <c r="AU288" s="272"/>
      <c r="AV288" s="272"/>
      <c r="AW288" s="272"/>
      <c r="AX288" s="272"/>
      <c r="AY288" s="272"/>
      <c r="AZ288" s="272"/>
      <c r="BA288" s="272"/>
      <c r="BB288" s="272"/>
    </row>
    <row r="289" spans="1:54" ht="15.75" customHeight="1">
      <c r="A289" s="348"/>
      <c r="B289" s="348"/>
      <c r="C289" s="348"/>
      <c r="D289" s="348"/>
      <c r="E289" s="348"/>
      <c r="F289" s="348"/>
      <c r="G289" s="348"/>
      <c r="H289" s="348"/>
      <c r="I289" s="348"/>
      <c r="J289" s="348"/>
      <c r="K289" s="348"/>
      <c r="L289" s="348"/>
      <c r="M289" s="348"/>
      <c r="N289" s="348"/>
      <c r="O289" s="348"/>
      <c r="P289" s="348"/>
      <c r="Q289" s="348"/>
      <c r="R289" s="348"/>
      <c r="S289" s="348"/>
      <c r="T289" s="348"/>
      <c r="U289" s="348"/>
      <c r="V289" s="348"/>
      <c r="W289" s="348"/>
      <c r="X289" s="272"/>
      <c r="Y289" s="272"/>
      <c r="Z289" s="272"/>
      <c r="AA289" s="272"/>
      <c r="AB289" s="272"/>
      <c r="AC289" s="272"/>
      <c r="AD289" s="272"/>
      <c r="AE289" s="272"/>
      <c r="AF289" s="272"/>
      <c r="AG289" s="272"/>
      <c r="AH289" s="272"/>
      <c r="AI289" s="272"/>
      <c r="AJ289" s="272"/>
      <c r="AK289" s="272"/>
      <c r="AL289" s="272"/>
      <c r="AM289" s="272"/>
      <c r="AN289" s="272"/>
      <c r="AO289" s="272"/>
      <c r="AP289" s="272"/>
      <c r="AQ289" s="272"/>
      <c r="AR289" s="272"/>
      <c r="AS289" s="272"/>
      <c r="AT289" s="272"/>
      <c r="AU289" s="272"/>
      <c r="AV289" s="272"/>
      <c r="AW289" s="272"/>
      <c r="AX289" s="272"/>
      <c r="AY289" s="272"/>
      <c r="AZ289" s="272"/>
      <c r="BA289" s="272"/>
      <c r="BB289" s="272"/>
    </row>
    <row r="290" spans="1:54" ht="15.75" customHeight="1">
      <c r="A290" s="348"/>
      <c r="B290" s="348"/>
      <c r="C290" s="348"/>
      <c r="D290" s="348"/>
      <c r="E290" s="348"/>
      <c r="F290" s="348"/>
      <c r="G290" s="348"/>
      <c r="H290" s="348"/>
      <c r="I290" s="348"/>
      <c r="J290" s="348"/>
      <c r="K290" s="348"/>
      <c r="L290" s="348"/>
      <c r="M290" s="348"/>
      <c r="N290" s="348"/>
      <c r="O290" s="348"/>
      <c r="P290" s="348"/>
      <c r="Q290" s="348"/>
      <c r="R290" s="348"/>
      <c r="S290" s="348"/>
      <c r="T290" s="348"/>
      <c r="U290" s="348"/>
      <c r="V290" s="348"/>
      <c r="W290" s="348"/>
      <c r="X290" s="272"/>
      <c r="Y290" s="272"/>
      <c r="Z290" s="272"/>
      <c r="AA290" s="272"/>
      <c r="AB290" s="272"/>
      <c r="AC290" s="272"/>
      <c r="AD290" s="272"/>
      <c r="AE290" s="272"/>
      <c r="AF290" s="272"/>
      <c r="AG290" s="272"/>
      <c r="AH290" s="272"/>
      <c r="AI290" s="272"/>
      <c r="AJ290" s="272"/>
      <c r="AK290" s="272"/>
      <c r="AL290" s="272"/>
      <c r="AM290" s="272"/>
      <c r="AN290" s="272"/>
      <c r="AO290" s="272"/>
      <c r="AP290" s="272"/>
      <c r="AQ290" s="272"/>
      <c r="AR290" s="272"/>
      <c r="AS290" s="272"/>
      <c r="AT290" s="272"/>
      <c r="AU290" s="272"/>
      <c r="AV290" s="272"/>
      <c r="AW290" s="272"/>
      <c r="AX290" s="272"/>
      <c r="AY290" s="272"/>
      <c r="AZ290" s="272"/>
      <c r="BA290" s="272"/>
      <c r="BB290" s="272"/>
    </row>
    <row r="291" spans="1:54" ht="15.75" customHeight="1">
      <c r="A291" s="348"/>
      <c r="B291" s="348"/>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272"/>
      <c r="Y291" s="272"/>
      <c r="Z291" s="272"/>
      <c r="AA291" s="272"/>
      <c r="AB291" s="272"/>
      <c r="AC291" s="272"/>
      <c r="AD291" s="272"/>
      <c r="AE291" s="272"/>
      <c r="AF291" s="272"/>
      <c r="AG291" s="272"/>
      <c r="AH291" s="272"/>
      <c r="AI291" s="272"/>
      <c r="AJ291" s="272"/>
      <c r="AK291" s="272"/>
      <c r="AL291" s="272"/>
      <c r="AM291" s="272"/>
      <c r="AN291" s="272"/>
      <c r="AO291" s="272"/>
      <c r="AP291" s="272"/>
      <c r="AQ291" s="272"/>
      <c r="AR291" s="272"/>
      <c r="AS291" s="272"/>
      <c r="AT291" s="272"/>
      <c r="AU291" s="272"/>
      <c r="AV291" s="272"/>
      <c r="AW291" s="272"/>
      <c r="AX291" s="272"/>
      <c r="AY291" s="272"/>
      <c r="AZ291" s="272"/>
      <c r="BA291" s="272"/>
      <c r="BB291" s="272"/>
    </row>
    <row r="292" spans="1:54" ht="15.75" customHeight="1">
      <c r="A292" s="348"/>
      <c r="B292" s="348"/>
      <c r="C292" s="348"/>
      <c r="D292" s="348"/>
      <c r="E292" s="348"/>
      <c r="F292" s="348"/>
      <c r="G292" s="348"/>
      <c r="H292" s="348"/>
      <c r="I292" s="348"/>
      <c r="J292" s="348"/>
      <c r="K292" s="348"/>
      <c r="L292" s="348"/>
      <c r="M292" s="348"/>
      <c r="N292" s="348"/>
      <c r="O292" s="348"/>
      <c r="P292" s="348"/>
      <c r="Q292" s="348"/>
      <c r="R292" s="348"/>
      <c r="S292" s="348"/>
      <c r="T292" s="348"/>
      <c r="U292" s="348"/>
      <c r="V292" s="348"/>
      <c r="W292" s="348"/>
      <c r="X292" s="272"/>
      <c r="Y292" s="272"/>
      <c r="Z292" s="272"/>
      <c r="AA292" s="272"/>
      <c r="AB292" s="272"/>
      <c r="AC292" s="272"/>
      <c r="AD292" s="272"/>
      <c r="AE292" s="272"/>
      <c r="AF292" s="272"/>
      <c r="AG292" s="272"/>
      <c r="AH292" s="272"/>
      <c r="AI292" s="272"/>
      <c r="AJ292" s="272"/>
      <c r="AK292" s="272"/>
      <c r="AL292" s="272"/>
      <c r="AM292" s="272"/>
      <c r="AN292" s="272"/>
      <c r="AO292" s="272"/>
      <c r="AP292" s="272"/>
      <c r="AQ292" s="272"/>
      <c r="AR292" s="272"/>
      <c r="AS292" s="272"/>
      <c r="AT292" s="272"/>
      <c r="AU292" s="272"/>
      <c r="AV292" s="272"/>
      <c r="AW292" s="272"/>
      <c r="AX292" s="272"/>
      <c r="AY292" s="272"/>
      <c r="AZ292" s="272"/>
      <c r="BA292" s="272"/>
      <c r="BB292" s="272"/>
    </row>
    <row r="293" spans="1:54" ht="15.75" customHeight="1">
      <c r="A293" s="348"/>
      <c r="B293" s="348"/>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272"/>
      <c r="Y293" s="272"/>
      <c r="Z293" s="272"/>
      <c r="AA293" s="272"/>
      <c r="AB293" s="272"/>
      <c r="AC293" s="272"/>
      <c r="AD293" s="272"/>
      <c r="AE293" s="272"/>
      <c r="AF293" s="272"/>
      <c r="AG293" s="272"/>
      <c r="AH293" s="272"/>
      <c r="AI293" s="272"/>
      <c r="AJ293" s="272"/>
      <c r="AK293" s="272"/>
      <c r="AL293" s="272"/>
      <c r="AM293" s="272"/>
      <c r="AN293" s="272"/>
      <c r="AO293" s="272"/>
      <c r="AP293" s="272"/>
      <c r="AQ293" s="272"/>
      <c r="AR293" s="272"/>
      <c r="AS293" s="272"/>
      <c r="AT293" s="272"/>
      <c r="AU293" s="272"/>
      <c r="AV293" s="272"/>
      <c r="AW293" s="272"/>
      <c r="AX293" s="272"/>
      <c r="AY293" s="272"/>
      <c r="AZ293" s="272"/>
      <c r="BA293" s="272"/>
      <c r="BB293" s="272"/>
    </row>
    <row r="294" spans="1:54" ht="15.75" customHeight="1">
      <c r="A294" s="348"/>
      <c r="B294" s="348"/>
      <c r="C294" s="348"/>
      <c r="D294" s="348"/>
      <c r="E294" s="348"/>
      <c r="F294" s="348"/>
      <c r="G294" s="348"/>
      <c r="H294" s="348"/>
      <c r="I294" s="348"/>
      <c r="J294" s="348"/>
      <c r="K294" s="348"/>
      <c r="L294" s="348"/>
      <c r="M294" s="348"/>
      <c r="N294" s="348"/>
      <c r="O294" s="348"/>
      <c r="P294" s="348"/>
      <c r="Q294" s="348"/>
      <c r="R294" s="348"/>
      <c r="S294" s="348"/>
      <c r="T294" s="348"/>
      <c r="U294" s="348"/>
      <c r="V294" s="348"/>
      <c r="W294" s="348"/>
      <c r="X294" s="272"/>
      <c r="Y294" s="272"/>
      <c r="Z294" s="272"/>
      <c r="AA294" s="272"/>
      <c r="AB294" s="272"/>
      <c r="AC294" s="272"/>
      <c r="AD294" s="272"/>
      <c r="AE294" s="272"/>
      <c r="AF294" s="272"/>
      <c r="AG294" s="272"/>
      <c r="AH294" s="272"/>
      <c r="AI294" s="272"/>
      <c r="AJ294" s="272"/>
      <c r="AK294" s="272"/>
      <c r="AL294" s="272"/>
      <c r="AM294" s="272"/>
      <c r="AN294" s="272"/>
      <c r="AO294" s="272"/>
      <c r="AP294" s="272"/>
      <c r="AQ294" s="272"/>
      <c r="AR294" s="272"/>
      <c r="AS294" s="272"/>
      <c r="AT294" s="272"/>
      <c r="AU294" s="272"/>
      <c r="AV294" s="272"/>
      <c r="AW294" s="272"/>
      <c r="AX294" s="272"/>
      <c r="AY294" s="272"/>
      <c r="AZ294" s="272"/>
      <c r="BA294" s="272"/>
      <c r="BB294" s="272"/>
    </row>
    <row r="295" spans="1:54" ht="15.75" customHeight="1">
      <c r="A295" s="348"/>
      <c r="B295" s="348"/>
      <c r="C295" s="348"/>
      <c r="D295" s="348"/>
      <c r="E295" s="348"/>
      <c r="F295" s="348"/>
      <c r="G295" s="348"/>
      <c r="H295" s="348"/>
      <c r="I295" s="348"/>
      <c r="J295" s="348"/>
      <c r="K295" s="348"/>
      <c r="L295" s="348"/>
      <c r="M295" s="348"/>
      <c r="N295" s="348"/>
      <c r="O295" s="348"/>
      <c r="P295" s="348"/>
      <c r="Q295" s="348"/>
      <c r="R295" s="348"/>
      <c r="S295" s="348"/>
      <c r="T295" s="348"/>
      <c r="U295" s="348"/>
      <c r="V295" s="348"/>
      <c r="W295" s="348"/>
      <c r="X295" s="272"/>
      <c r="Y295" s="272"/>
      <c r="Z295" s="272"/>
      <c r="AA295" s="272"/>
      <c r="AB295" s="272"/>
      <c r="AC295" s="272"/>
      <c r="AD295" s="272"/>
      <c r="AE295" s="272"/>
      <c r="AF295" s="272"/>
      <c r="AG295" s="272"/>
      <c r="AH295" s="272"/>
      <c r="AI295" s="272"/>
      <c r="AJ295" s="272"/>
      <c r="AK295" s="272"/>
      <c r="AL295" s="272"/>
      <c r="AM295" s="272"/>
      <c r="AN295" s="272"/>
      <c r="AO295" s="272"/>
      <c r="AP295" s="272"/>
      <c r="AQ295" s="272"/>
      <c r="AR295" s="272"/>
      <c r="AS295" s="272"/>
      <c r="AT295" s="272"/>
      <c r="AU295" s="272"/>
      <c r="AV295" s="272"/>
      <c r="AW295" s="272"/>
      <c r="AX295" s="272"/>
      <c r="AY295" s="272"/>
      <c r="AZ295" s="272"/>
      <c r="BA295" s="272"/>
      <c r="BB295" s="272"/>
    </row>
    <row r="296" spans="1:54" ht="15.75" customHeight="1">
      <c r="A296" s="348"/>
      <c r="B296" s="348"/>
      <c r="C296" s="348"/>
      <c r="D296" s="348"/>
      <c r="E296" s="348"/>
      <c r="F296" s="348"/>
      <c r="G296" s="348"/>
      <c r="H296" s="348"/>
      <c r="I296" s="348"/>
      <c r="J296" s="348"/>
      <c r="K296" s="348"/>
      <c r="L296" s="348"/>
      <c r="M296" s="348"/>
      <c r="N296" s="348"/>
      <c r="O296" s="348"/>
      <c r="P296" s="348"/>
      <c r="Q296" s="348"/>
      <c r="R296" s="348"/>
      <c r="S296" s="348"/>
      <c r="T296" s="348"/>
      <c r="U296" s="348"/>
      <c r="V296" s="348"/>
      <c r="W296" s="348"/>
      <c r="X296" s="272"/>
      <c r="Y296" s="272"/>
      <c r="Z296" s="272"/>
      <c r="AA296" s="272"/>
      <c r="AB296" s="272"/>
      <c r="AC296" s="272"/>
      <c r="AD296" s="272"/>
      <c r="AE296" s="272"/>
      <c r="AF296" s="272"/>
      <c r="AG296" s="272"/>
      <c r="AH296" s="272"/>
      <c r="AI296" s="272"/>
      <c r="AJ296" s="272"/>
      <c r="AK296" s="272"/>
      <c r="AL296" s="272"/>
      <c r="AM296" s="272"/>
      <c r="AN296" s="272"/>
      <c r="AO296" s="272"/>
      <c r="AP296" s="272"/>
      <c r="AQ296" s="272"/>
      <c r="AR296" s="272"/>
      <c r="AS296" s="272"/>
      <c r="AT296" s="272"/>
      <c r="AU296" s="272"/>
      <c r="AV296" s="272"/>
      <c r="AW296" s="272"/>
      <c r="AX296" s="272"/>
      <c r="AY296" s="272"/>
      <c r="AZ296" s="272"/>
      <c r="BA296" s="272"/>
      <c r="BB296" s="272"/>
    </row>
    <row r="297" spans="1:54" ht="15.75" customHeight="1">
      <c r="A297" s="348"/>
      <c r="B297" s="348"/>
      <c r="C297" s="348"/>
      <c r="D297" s="348"/>
      <c r="E297" s="348"/>
      <c r="F297" s="348"/>
      <c r="G297" s="348"/>
      <c r="H297" s="348"/>
      <c r="I297" s="348"/>
      <c r="J297" s="348"/>
      <c r="K297" s="348"/>
      <c r="L297" s="348"/>
      <c r="M297" s="348"/>
      <c r="N297" s="348"/>
      <c r="O297" s="348"/>
      <c r="P297" s="348"/>
      <c r="Q297" s="348"/>
      <c r="R297" s="348"/>
      <c r="S297" s="348"/>
      <c r="T297" s="348"/>
      <c r="U297" s="348"/>
      <c r="V297" s="348"/>
      <c r="W297" s="348"/>
      <c r="X297" s="272"/>
      <c r="Y297" s="272"/>
      <c r="Z297" s="272"/>
      <c r="AA297" s="272"/>
      <c r="AB297" s="272"/>
      <c r="AC297" s="272"/>
      <c r="AD297" s="272"/>
      <c r="AE297" s="272"/>
      <c r="AF297" s="272"/>
      <c r="AG297" s="272"/>
      <c r="AH297" s="272"/>
      <c r="AI297" s="272"/>
      <c r="AJ297" s="272"/>
      <c r="AK297" s="272"/>
      <c r="AL297" s="272"/>
      <c r="AM297" s="272"/>
      <c r="AN297" s="272"/>
      <c r="AO297" s="272"/>
      <c r="AP297" s="272"/>
      <c r="AQ297" s="272"/>
      <c r="AR297" s="272"/>
      <c r="AS297" s="272"/>
      <c r="AT297" s="272"/>
      <c r="AU297" s="272"/>
      <c r="AV297" s="272"/>
      <c r="AW297" s="272"/>
      <c r="AX297" s="272"/>
      <c r="AY297" s="272"/>
      <c r="AZ297" s="272"/>
      <c r="BA297" s="272"/>
      <c r="BB297" s="272"/>
    </row>
    <row r="298" spans="1:54" ht="15.75" customHeight="1">
      <c r="A298" s="348"/>
      <c r="B298" s="348"/>
      <c r="C298" s="348"/>
      <c r="D298" s="348"/>
      <c r="E298" s="348"/>
      <c r="F298" s="348"/>
      <c r="G298" s="348"/>
      <c r="H298" s="348"/>
      <c r="I298" s="348"/>
      <c r="J298" s="348"/>
      <c r="K298" s="348"/>
      <c r="L298" s="348"/>
      <c r="M298" s="348"/>
      <c r="N298" s="348"/>
      <c r="O298" s="348"/>
      <c r="P298" s="348"/>
      <c r="Q298" s="348"/>
      <c r="R298" s="348"/>
      <c r="S298" s="348"/>
      <c r="T298" s="348"/>
      <c r="U298" s="348"/>
      <c r="V298" s="348"/>
      <c r="W298" s="348"/>
      <c r="X298" s="272"/>
      <c r="Y298" s="272"/>
      <c r="Z298" s="272"/>
      <c r="AA298" s="272"/>
      <c r="AB298" s="272"/>
      <c r="AC298" s="272"/>
      <c r="AD298" s="272"/>
      <c r="AE298" s="272"/>
      <c r="AF298" s="272"/>
      <c r="AG298" s="272"/>
      <c r="AH298" s="272"/>
      <c r="AI298" s="272"/>
      <c r="AJ298" s="272"/>
      <c r="AK298" s="272"/>
      <c r="AL298" s="272"/>
      <c r="AM298" s="272"/>
      <c r="AN298" s="272"/>
      <c r="AO298" s="272"/>
      <c r="AP298" s="272"/>
      <c r="AQ298" s="272"/>
      <c r="AR298" s="272"/>
      <c r="AS298" s="272"/>
      <c r="AT298" s="272"/>
      <c r="AU298" s="272"/>
      <c r="AV298" s="272"/>
      <c r="AW298" s="272"/>
      <c r="AX298" s="272"/>
      <c r="AY298" s="272"/>
      <c r="AZ298" s="272"/>
      <c r="BA298" s="272"/>
      <c r="BB298" s="272"/>
    </row>
    <row r="299" spans="1:54" ht="15.75" customHeight="1">
      <c r="A299" s="348"/>
      <c r="B299" s="348"/>
      <c r="C299" s="348"/>
      <c r="D299" s="348"/>
      <c r="E299" s="348"/>
      <c r="F299" s="348"/>
      <c r="G299" s="348"/>
      <c r="H299" s="348"/>
      <c r="I299" s="348"/>
      <c r="J299" s="348"/>
      <c r="K299" s="348"/>
      <c r="L299" s="348"/>
      <c r="M299" s="348"/>
      <c r="N299" s="348"/>
      <c r="O299" s="348"/>
      <c r="P299" s="348"/>
      <c r="Q299" s="348"/>
      <c r="R299" s="348"/>
      <c r="S299" s="348"/>
      <c r="T299" s="348"/>
      <c r="U299" s="348"/>
      <c r="V299" s="348"/>
      <c r="W299" s="348"/>
      <c r="X299" s="272"/>
      <c r="Y299" s="272"/>
      <c r="Z299" s="272"/>
      <c r="AA299" s="272"/>
      <c r="AB299" s="272"/>
      <c r="AC299" s="272"/>
      <c r="AD299" s="272"/>
      <c r="AE299" s="272"/>
      <c r="AF299" s="272"/>
      <c r="AG299" s="272"/>
      <c r="AH299" s="272"/>
      <c r="AI299" s="272"/>
      <c r="AJ299" s="272"/>
      <c r="AK299" s="272"/>
      <c r="AL299" s="272"/>
      <c r="AM299" s="272"/>
      <c r="AN299" s="272"/>
      <c r="AO299" s="272"/>
      <c r="AP299" s="272"/>
      <c r="AQ299" s="272"/>
      <c r="AR299" s="272"/>
      <c r="AS299" s="272"/>
      <c r="AT299" s="272"/>
      <c r="AU299" s="272"/>
      <c r="AV299" s="272"/>
      <c r="AW299" s="272"/>
      <c r="AX299" s="272"/>
      <c r="AY299" s="272"/>
      <c r="AZ299" s="272"/>
      <c r="BA299" s="272"/>
      <c r="BB299" s="272"/>
    </row>
    <row r="300" spans="1:54" ht="15.75" customHeight="1">
      <c r="A300" s="348"/>
      <c r="B300" s="348"/>
      <c r="C300" s="348"/>
      <c r="D300" s="348"/>
      <c r="E300" s="348"/>
      <c r="F300" s="348"/>
      <c r="G300" s="348"/>
      <c r="H300" s="348"/>
      <c r="I300" s="348"/>
      <c r="J300" s="348"/>
      <c r="K300" s="348"/>
      <c r="L300" s="348"/>
      <c r="M300" s="348"/>
      <c r="N300" s="348"/>
      <c r="O300" s="348"/>
      <c r="P300" s="348"/>
      <c r="Q300" s="348"/>
      <c r="R300" s="348"/>
      <c r="S300" s="348"/>
      <c r="T300" s="348"/>
      <c r="U300" s="348"/>
      <c r="V300" s="348"/>
      <c r="W300" s="348"/>
      <c r="X300" s="272"/>
      <c r="Y300" s="272"/>
      <c r="Z300" s="272"/>
      <c r="AA300" s="272"/>
      <c r="AB300" s="272"/>
      <c r="AC300" s="272"/>
      <c r="AD300" s="272"/>
      <c r="AE300" s="272"/>
      <c r="AF300" s="272"/>
      <c r="AG300" s="272"/>
      <c r="AH300" s="272"/>
      <c r="AI300" s="272"/>
      <c r="AJ300" s="272"/>
      <c r="AK300" s="272"/>
      <c r="AL300" s="272"/>
      <c r="AM300" s="272"/>
      <c r="AN300" s="272"/>
      <c r="AO300" s="272"/>
      <c r="AP300" s="272"/>
      <c r="AQ300" s="272"/>
      <c r="AR300" s="272"/>
      <c r="AS300" s="272"/>
      <c r="AT300" s="272"/>
      <c r="AU300" s="272"/>
      <c r="AV300" s="272"/>
      <c r="AW300" s="272"/>
      <c r="AX300" s="272"/>
      <c r="AY300" s="272"/>
      <c r="AZ300" s="272"/>
      <c r="BA300" s="272"/>
      <c r="BB300" s="272"/>
    </row>
    <row r="301" spans="1:54" ht="15.75" customHeight="1">
      <c r="A301" s="348"/>
      <c r="B301" s="348"/>
      <c r="C301" s="348"/>
      <c r="D301" s="348"/>
      <c r="E301" s="348"/>
      <c r="F301" s="348"/>
      <c r="G301" s="348"/>
      <c r="H301" s="348"/>
      <c r="I301" s="348"/>
      <c r="J301" s="348"/>
      <c r="K301" s="348"/>
      <c r="L301" s="348"/>
      <c r="M301" s="348"/>
      <c r="N301" s="348"/>
      <c r="O301" s="348"/>
      <c r="P301" s="348"/>
      <c r="Q301" s="348"/>
      <c r="R301" s="348"/>
      <c r="S301" s="348"/>
      <c r="T301" s="348"/>
      <c r="U301" s="348"/>
      <c r="V301" s="348"/>
      <c r="W301" s="348"/>
      <c r="X301" s="272"/>
      <c r="Y301" s="272"/>
      <c r="Z301" s="272"/>
      <c r="AA301" s="272"/>
      <c r="AB301" s="272"/>
      <c r="AC301" s="272"/>
      <c r="AD301" s="272"/>
      <c r="AE301" s="272"/>
      <c r="AF301" s="272"/>
      <c r="AG301" s="272"/>
      <c r="AH301" s="272"/>
      <c r="AI301" s="272"/>
      <c r="AJ301" s="272"/>
      <c r="AK301" s="272"/>
      <c r="AL301" s="272"/>
      <c r="AM301" s="272"/>
      <c r="AN301" s="272"/>
      <c r="AO301" s="272"/>
      <c r="AP301" s="272"/>
      <c r="AQ301" s="272"/>
      <c r="AR301" s="272"/>
      <c r="AS301" s="272"/>
      <c r="AT301" s="272"/>
      <c r="AU301" s="272"/>
      <c r="AV301" s="272"/>
      <c r="AW301" s="272"/>
      <c r="AX301" s="272"/>
      <c r="AY301" s="272"/>
      <c r="AZ301" s="272"/>
      <c r="BA301" s="272"/>
      <c r="BB301" s="272"/>
    </row>
    <row r="302" spans="1:54" ht="15.75" customHeight="1">
      <c r="A302" s="348"/>
      <c r="B302" s="348"/>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272"/>
      <c r="Y302" s="272"/>
      <c r="Z302" s="272"/>
      <c r="AA302" s="272"/>
      <c r="AB302" s="272"/>
      <c r="AC302" s="272"/>
      <c r="AD302" s="272"/>
      <c r="AE302" s="272"/>
      <c r="AF302" s="272"/>
      <c r="AG302" s="272"/>
      <c r="AH302" s="272"/>
      <c r="AI302" s="272"/>
      <c r="AJ302" s="272"/>
      <c r="AK302" s="272"/>
      <c r="AL302" s="272"/>
      <c r="AM302" s="272"/>
      <c r="AN302" s="272"/>
      <c r="AO302" s="272"/>
      <c r="AP302" s="272"/>
      <c r="AQ302" s="272"/>
      <c r="AR302" s="272"/>
      <c r="AS302" s="272"/>
      <c r="AT302" s="272"/>
      <c r="AU302" s="272"/>
      <c r="AV302" s="272"/>
      <c r="AW302" s="272"/>
      <c r="AX302" s="272"/>
      <c r="AY302" s="272"/>
      <c r="AZ302" s="272"/>
      <c r="BA302" s="272"/>
      <c r="BB302" s="272"/>
    </row>
    <row r="303" spans="1:54" ht="15.75" customHeight="1">
      <c r="A303" s="348"/>
      <c r="B303" s="348"/>
      <c r="C303" s="348"/>
      <c r="D303" s="348"/>
      <c r="E303" s="348"/>
      <c r="F303" s="348"/>
      <c r="G303" s="348"/>
      <c r="H303" s="348"/>
      <c r="I303" s="348"/>
      <c r="J303" s="348"/>
      <c r="K303" s="348"/>
      <c r="L303" s="348"/>
      <c r="M303" s="348"/>
      <c r="N303" s="348"/>
      <c r="O303" s="348"/>
      <c r="P303" s="348"/>
      <c r="Q303" s="348"/>
      <c r="R303" s="348"/>
      <c r="S303" s="348"/>
      <c r="T303" s="348"/>
      <c r="U303" s="348"/>
      <c r="V303" s="348"/>
      <c r="W303" s="348"/>
      <c r="X303" s="272"/>
      <c r="Y303" s="272"/>
      <c r="Z303" s="272"/>
      <c r="AA303" s="272"/>
      <c r="AB303" s="272"/>
      <c r="AC303" s="272"/>
      <c r="AD303" s="272"/>
      <c r="AE303" s="272"/>
      <c r="AF303" s="272"/>
      <c r="AG303" s="272"/>
      <c r="AH303" s="272"/>
      <c r="AI303" s="272"/>
      <c r="AJ303" s="272"/>
      <c r="AK303" s="272"/>
      <c r="AL303" s="272"/>
      <c r="AM303" s="272"/>
      <c r="AN303" s="272"/>
      <c r="AO303" s="272"/>
      <c r="AP303" s="272"/>
      <c r="AQ303" s="272"/>
      <c r="AR303" s="272"/>
      <c r="AS303" s="272"/>
      <c r="AT303" s="272"/>
      <c r="AU303" s="272"/>
      <c r="AV303" s="272"/>
      <c r="AW303" s="272"/>
      <c r="AX303" s="272"/>
      <c r="AY303" s="272"/>
      <c r="AZ303" s="272"/>
      <c r="BA303" s="272"/>
      <c r="BB303" s="272"/>
    </row>
    <row r="304" spans="1:54" ht="15.75" customHeight="1">
      <c r="A304" s="348"/>
      <c r="B304" s="348"/>
      <c r="C304" s="348"/>
      <c r="D304" s="348"/>
      <c r="E304" s="348"/>
      <c r="F304" s="348"/>
      <c r="G304" s="348"/>
      <c r="H304" s="348"/>
      <c r="I304" s="348"/>
      <c r="J304" s="348"/>
      <c r="K304" s="348"/>
      <c r="L304" s="348"/>
      <c r="M304" s="348"/>
      <c r="N304" s="348"/>
      <c r="O304" s="348"/>
      <c r="P304" s="348"/>
      <c r="Q304" s="348"/>
      <c r="R304" s="348"/>
      <c r="S304" s="348"/>
      <c r="T304" s="348"/>
      <c r="U304" s="348"/>
      <c r="V304" s="348"/>
      <c r="W304" s="348"/>
      <c r="X304" s="272"/>
      <c r="Y304" s="272"/>
      <c r="Z304" s="272"/>
      <c r="AA304" s="272"/>
      <c r="AB304" s="272"/>
      <c r="AC304" s="272"/>
      <c r="AD304" s="272"/>
      <c r="AE304" s="272"/>
      <c r="AF304" s="272"/>
      <c r="AG304" s="272"/>
      <c r="AH304" s="272"/>
      <c r="AI304" s="272"/>
      <c r="AJ304" s="272"/>
      <c r="AK304" s="272"/>
      <c r="AL304" s="272"/>
      <c r="AM304" s="272"/>
      <c r="AN304" s="272"/>
      <c r="AO304" s="272"/>
      <c r="AP304" s="272"/>
      <c r="AQ304" s="272"/>
      <c r="AR304" s="272"/>
      <c r="AS304" s="272"/>
      <c r="AT304" s="272"/>
      <c r="AU304" s="272"/>
      <c r="AV304" s="272"/>
      <c r="AW304" s="272"/>
      <c r="AX304" s="272"/>
      <c r="AY304" s="272"/>
      <c r="AZ304" s="272"/>
      <c r="BA304" s="272"/>
      <c r="BB304" s="272"/>
    </row>
    <row r="305" spans="1:54" ht="15.75" customHeight="1">
      <c r="A305" s="348"/>
      <c r="B305" s="348"/>
      <c r="C305" s="348"/>
      <c r="D305" s="348"/>
      <c r="E305" s="348"/>
      <c r="F305" s="348"/>
      <c r="G305" s="348"/>
      <c r="H305" s="348"/>
      <c r="I305" s="348"/>
      <c r="J305" s="348"/>
      <c r="K305" s="348"/>
      <c r="L305" s="348"/>
      <c r="M305" s="348"/>
      <c r="N305" s="348"/>
      <c r="O305" s="348"/>
      <c r="P305" s="348"/>
      <c r="Q305" s="348"/>
      <c r="R305" s="348"/>
      <c r="S305" s="348"/>
      <c r="T305" s="348"/>
      <c r="U305" s="348"/>
      <c r="V305" s="348"/>
      <c r="W305" s="348"/>
      <c r="X305" s="272"/>
      <c r="Y305" s="272"/>
      <c r="Z305" s="272"/>
      <c r="AA305" s="272"/>
      <c r="AB305" s="272"/>
      <c r="AC305" s="272"/>
      <c r="AD305" s="272"/>
      <c r="AE305" s="272"/>
      <c r="AF305" s="272"/>
      <c r="AG305" s="272"/>
      <c r="AH305" s="272"/>
      <c r="AI305" s="272"/>
      <c r="AJ305" s="272"/>
      <c r="AK305" s="272"/>
      <c r="AL305" s="272"/>
      <c r="AM305" s="272"/>
      <c r="AN305" s="272"/>
      <c r="AO305" s="272"/>
      <c r="AP305" s="272"/>
      <c r="AQ305" s="272"/>
      <c r="AR305" s="272"/>
      <c r="AS305" s="272"/>
      <c r="AT305" s="272"/>
      <c r="AU305" s="272"/>
      <c r="AV305" s="272"/>
      <c r="AW305" s="272"/>
      <c r="AX305" s="272"/>
      <c r="AY305" s="272"/>
      <c r="AZ305" s="272"/>
      <c r="BA305" s="272"/>
      <c r="BB305" s="272"/>
    </row>
    <row r="306" spans="1:54" ht="15.75" customHeight="1">
      <c r="A306" s="348"/>
      <c r="B306" s="348"/>
      <c r="C306" s="348"/>
      <c r="D306" s="348"/>
      <c r="E306" s="348"/>
      <c r="F306" s="348"/>
      <c r="G306" s="348"/>
      <c r="H306" s="348"/>
      <c r="I306" s="348"/>
      <c r="J306" s="348"/>
      <c r="K306" s="348"/>
      <c r="L306" s="348"/>
      <c r="M306" s="348"/>
      <c r="N306" s="348"/>
      <c r="O306" s="348"/>
      <c r="P306" s="348"/>
      <c r="Q306" s="348"/>
      <c r="R306" s="348"/>
      <c r="S306" s="348"/>
      <c r="T306" s="348"/>
      <c r="U306" s="348"/>
      <c r="V306" s="348"/>
      <c r="W306" s="348"/>
      <c r="X306" s="272"/>
      <c r="Y306" s="272"/>
      <c r="Z306" s="272"/>
      <c r="AA306" s="272"/>
      <c r="AB306" s="272"/>
      <c r="AC306" s="272"/>
      <c r="AD306" s="272"/>
      <c r="AE306" s="272"/>
      <c r="AF306" s="272"/>
      <c r="AG306" s="272"/>
      <c r="AH306" s="272"/>
      <c r="AI306" s="272"/>
      <c r="AJ306" s="272"/>
      <c r="AK306" s="272"/>
      <c r="AL306" s="272"/>
      <c r="AM306" s="272"/>
      <c r="AN306" s="272"/>
      <c r="AO306" s="272"/>
      <c r="AP306" s="272"/>
      <c r="AQ306" s="272"/>
      <c r="AR306" s="272"/>
      <c r="AS306" s="272"/>
      <c r="AT306" s="272"/>
      <c r="AU306" s="272"/>
      <c r="AV306" s="272"/>
      <c r="AW306" s="272"/>
      <c r="AX306" s="272"/>
      <c r="AY306" s="272"/>
      <c r="AZ306" s="272"/>
      <c r="BA306" s="272"/>
      <c r="BB306" s="272"/>
    </row>
    <row r="307" spans="1:54" ht="15.75" customHeight="1">
      <c r="A307" s="348"/>
      <c r="B307" s="348"/>
      <c r="C307" s="348"/>
      <c r="D307" s="348"/>
      <c r="E307" s="348"/>
      <c r="F307" s="348"/>
      <c r="G307" s="348"/>
      <c r="H307" s="348"/>
      <c r="I307" s="348"/>
      <c r="J307" s="348"/>
      <c r="K307" s="348"/>
      <c r="L307" s="348"/>
      <c r="M307" s="348"/>
      <c r="N307" s="348"/>
      <c r="O307" s="348"/>
      <c r="P307" s="348"/>
      <c r="Q307" s="348"/>
      <c r="R307" s="348"/>
      <c r="S307" s="348"/>
      <c r="T307" s="348"/>
      <c r="U307" s="348"/>
      <c r="V307" s="348"/>
      <c r="W307" s="348"/>
      <c r="X307" s="272"/>
      <c r="Y307" s="272"/>
      <c r="Z307" s="272"/>
      <c r="AA307" s="272"/>
      <c r="AB307" s="272"/>
      <c r="AC307" s="272"/>
      <c r="AD307" s="272"/>
      <c r="AE307" s="272"/>
      <c r="AF307" s="272"/>
      <c r="AG307" s="272"/>
      <c r="AH307" s="272"/>
      <c r="AI307" s="272"/>
      <c r="AJ307" s="272"/>
      <c r="AK307" s="272"/>
      <c r="AL307" s="272"/>
      <c r="AM307" s="272"/>
      <c r="AN307" s="272"/>
      <c r="AO307" s="272"/>
      <c r="AP307" s="272"/>
      <c r="AQ307" s="272"/>
      <c r="AR307" s="272"/>
      <c r="AS307" s="272"/>
      <c r="AT307" s="272"/>
      <c r="AU307" s="272"/>
      <c r="AV307" s="272"/>
      <c r="AW307" s="272"/>
      <c r="AX307" s="272"/>
      <c r="AY307" s="272"/>
      <c r="AZ307" s="272"/>
      <c r="BA307" s="272"/>
      <c r="BB307" s="272"/>
    </row>
    <row r="308" spans="1:54" ht="15.75" customHeight="1">
      <c r="A308" s="348"/>
      <c r="B308" s="348"/>
      <c r="C308" s="348"/>
      <c r="D308" s="348"/>
      <c r="E308" s="348"/>
      <c r="F308" s="348"/>
      <c r="G308" s="348"/>
      <c r="H308" s="348"/>
      <c r="I308" s="348"/>
      <c r="J308" s="348"/>
      <c r="K308" s="348"/>
      <c r="L308" s="348"/>
      <c r="M308" s="348"/>
      <c r="N308" s="348"/>
      <c r="O308" s="348"/>
      <c r="P308" s="348"/>
      <c r="Q308" s="348"/>
      <c r="R308" s="348"/>
      <c r="S308" s="348"/>
      <c r="T308" s="348"/>
      <c r="U308" s="348"/>
      <c r="V308" s="348"/>
      <c r="W308" s="348"/>
      <c r="X308" s="272"/>
      <c r="Y308" s="272"/>
      <c r="Z308" s="272"/>
      <c r="AA308" s="272"/>
      <c r="AB308" s="272"/>
      <c r="AC308" s="272"/>
      <c r="AD308" s="272"/>
      <c r="AE308" s="272"/>
      <c r="AF308" s="272"/>
      <c r="AG308" s="272"/>
      <c r="AH308" s="272"/>
      <c r="AI308" s="272"/>
      <c r="AJ308" s="272"/>
      <c r="AK308" s="272"/>
      <c r="AL308" s="272"/>
      <c r="AM308" s="272"/>
      <c r="AN308" s="272"/>
      <c r="AO308" s="272"/>
      <c r="AP308" s="272"/>
      <c r="AQ308" s="272"/>
      <c r="AR308" s="272"/>
      <c r="AS308" s="272"/>
      <c r="AT308" s="272"/>
      <c r="AU308" s="272"/>
      <c r="AV308" s="272"/>
      <c r="AW308" s="272"/>
      <c r="AX308" s="272"/>
      <c r="AY308" s="272"/>
      <c r="AZ308" s="272"/>
      <c r="BA308" s="272"/>
      <c r="BB308" s="272"/>
    </row>
    <row r="309" spans="1:54" ht="15.75" customHeight="1">
      <c r="A309" s="348"/>
      <c r="B309" s="348"/>
      <c r="C309" s="348"/>
      <c r="D309" s="348"/>
      <c r="E309" s="348"/>
      <c r="F309" s="348"/>
      <c r="G309" s="348"/>
      <c r="H309" s="348"/>
      <c r="I309" s="348"/>
      <c r="J309" s="348"/>
      <c r="K309" s="348"/>
      <c r="L309" s="348"/>
      <c r="M309" s="348"/>
      <c r="N309" s="348"/>
      <c r="O309" s="348"/>
      <c r="P309" s="348"/>
      <c r="Q309" s="348"/>
      <c r="R309" s="348"/>
      <c r="S309" s="348"/>
      <c r="T309" s="348"/>
      <c r="U309" s="348"/>
      <c r="V309" s="348"/>
      <c r="W309" s="348"/>
      <c r="X309" s="272"/>
      <c r="Y309" s="272"/>
      <c r="Z309" s="272"/>
      <c r="AA309" s="272"/>
      <c r="AB309" s="272"/>
      <c r="AC309" s="272"/>
      <c r="AD309" s="272"/>
      <c r="AE309" s="272"/>
      <c r="AF309" s="272"/>
      <c r="AG309" s="272"/>
      <c r="AH309" s="272"/>
      <c r="AI309" s="272"/>
      <c r="AJ309" s="272"/>
      <c r="AK309" s="272"/>
      <c r="AL309" s="272"/>
      <c r="AM309" s="272"/>
      <c r="AN309" s="272"/>
      <c r="AO309" s="272"/>
      <c r="AP309" s="272"/>
      <c r="AQ309" s="272"/>
      <c r="AR309" s="272"/>
      <c r="AS309" s="272"/>
      <c r="AT309" s="272"/>
      <c r="AU309" s="272"/>
      <c r="AV309" s="272"/>
      <c r="AW309" s="272"/>
      <c r="AX309" s="272"/>
      <c r="AY309" s="272"/>
      <c r="AZ309" s="272"/>
      <c r="BA309" s="272"/>
      <c r="BB309" s="272"/>
    </row>
    <row r="310" spans="1:54" ht="15.75" customHeight="1">
      <c r="A310" s="348"/>
      <c r="B310" s="348"/>
      <c r="C310" s="348"/>
      <c r="D310" s="348"/>
      <c r="E310" s="348"/>
      <c r="F310" s="348"/>
      <c r="G310" s="348"/>
      <c r="H310" s="348"/>
      <c r="I310" s="348"/>
      <c r="J310" s="348"/>
      <c r="K310" s="348"/>
      <c r="L310" s="348"/>
      <c r="M310" s="348"/>
      <c r="N310" s="348"/>
      <c r="O310" s="348"/>
      <c r="P310" s="348"/>
      <c r="Q310" s="348"/>
      <c r="R310" s="348"/>
      <c r="S310" s="348"/>
      <c r="T310" s="348"/>
      <c r="U310" s="348"/>
      <c r="V310" s="348"/>
      <c r="W310" s="348"/>
      <c r="X310" s="272"/>
      <c r="Y310" s="272"/>
      <c r="Z310" s="272"/>
      <c r="AA310" s="272"/>
      <c r="AB310" s="272"/>
      <c r="AC310" s="272"/>
      <c r="AD310" s="272"/>
      <c r="AE310" s="272"/>
      <c r="AF310" s="272"/>
      <c r="AG310" s="272"/>
      <c r="AH310" s="272"/>
      <c r="AI310" s="272"/>
      <c r="AJ310" s="272"/>
      <c r="AK310" s="272"/>
      <c r="AL310" s="272"/>
      <c r="AM310" s="272"/>
      <c r="AN310" s="272"/>
      <c r="AO310" s="272"/>
      <c r="AP310" s="272"/>
      <c r="AQ310" s="272"/>
      <c r="AR310" s="272"/>
      <c r="AS310" s="272"/>
      <c r="AT310" s="272"/>
      <c r="AU310" s="272"/>
      <c r="AV310" s="272"/>
      <c r="AW310" s="272"/>
      <c r="AX310" s="272"/>
      <c r="AY310" s="272"/>
      <c r="AZ310" s="272"/>
      <c r="BA310" s="272"/>
      <c r="BB310" s="272"/>
    </row>
    <row r="311" spans="1:54" ht="15.75" customHeight="1">
      <c r="A311" s="348"/>
      <c r="B311" s="348"/>
      <c r="C311" s="348"/>
      <c r="D311" s="348"/>
      <c r="E311" s="348"/>
      <c r="F311" s="348"/>
      <c r="G311" s="348"/>
      <c r="H311" s="348"/>
      <c r="I311" s="348"/>
      <c r="J311" s="348"/>
      <c r="K311" s="348"/>
      <c r="L311" s="348"/>
      <c r="M311" s="348"/>
      <c r="N311" s="348"/>
      <c r="O311" s="348"/>
      <c r="P311" s="348"/>
      <c r="Q311" s="348"/>
      <c r="R311" s="348"/>
      <c r="S311" s="348"/>
      <c r="T311" s="348"/>
      <c r="U311" s="348"/>
      <c r="V311" s="348"/>
      <c r="W311" s="348"/>
      <c r="X311" s="272"/>
      <c r="Y311" s="272"/>
      <c r="Z311" s="272"/>
      <c r="AA311" s="272"/>
      <c r="AB311" s="272"/>
      <c r="AC311" s="272"/>
      <c r="AD311" s="272"/>
      <c r="AE311" s="272"/>
      <c r="AF311" s="272"/>
      <c r="AG311" s="272"/>
      <c r="AH311" s="272"/>
      <c r="AI311" s="272"/>
      <c r="AJ311" s="272"/>
      <c r="AK311" s="272"/>
      <c r="AL311" s="272"/>
      <c r="AM311" s="272"/>
      <c r="AN311" s="272"/>
      <c r="AO311" s="272"/>
      <c r="AP311" s="272"/>
      <c r="AQ311" s="272"/>
      <c r="AR311" s="272"/>
      <c r="AS311" s="272"/>
      <c r="AT311" s="272"/>
      <c r="AU311" s="272"/>
      <c r="AV311" s="272"/>
      <c r="AW311" s="272"/>
      <c r="AX311" s="272"/>
      <c r="AY311" s="272"/>
      <c r="AZ311" s="272"/>
      <c r="BA311" s="272"/>
      <c r="BB311" s="272"/>
    </row>
    <row r="312" spans="1:54" ht="15.75" customHeight="1">
      <c r="A312" s="348"/>
      <c r="B312" s="348"/>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272"/>
      <c r="Y312" s="272"/>
      <c r="Z312" s="272"/>
      <c r="AA312" s="272"/>
      <c r="AB312" s="272"/>
      <c r="AC312" s="272"/>
      <c r="AD312" s="272"/>
      <c r="AE312" s="272"/>
      <c r="AF312" s="272"/>
      <c r="AG312" s="272"/>
      <c r="AH312" s="272"/>
      <c r="AI312" s="272"/>
      <c r="AJ312" s="272"/>
      <c r="AK312" s="272"/>
      <c r="AL312" s="272"/>
      <c r="AM312" s="272"/>
      <c r="AN312" s="272"/>
      <c r="AO312" s="272"/>
      <c r="AP312" s="272"/>
      <c r="AQ312" s="272"/>
      <c r="AR312" s="272"/>
      <c r="AS312" s="272"/>
      <c r="AT312" s="272"/>
      <c r="AU312" s="272"/>
      <c r="AV312" s="272"/>
      <c r="AW312" s="272"/>
      <c r="AX312" s="272"/>
      <c r="AY312" s="272"/>
      <c r="AZ312" s="272"/>
      <c r="BA312" s="272"/>
      <c r="BB312" s="272"/>
    </row>
    <row r="313" spans="1:54" ht="15.75" customHeight="1">
      <c r="A313" s="348"/>
      <c r="B313" s="348"/>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272"/>
      <c r="Y313" s="272"/>
      <c r="Z313" s="272"/>
      <c r="AA313" s="272"/>
      <c r="AB313" s="272"/>
      <c r="AC313" s="272"/>
      <c r="AD313" s="272"/>
      <c r="AE313" s="272"/>
      <c r="AF313" s="272"/>
      <c r="AG313" s="272"/>
      <c r="AH313" s="272"/>
      <c r="AI313" s="272"/>
      <c r="AJ313" s="272"/>
      <c r="AK313" s="272"/>
      <c r="AL313" s="272"/>
      <c r="AM313" s="272"/>
      <c r="AN313" s="272"/>
      <c r="AO313" s="272"/>
      <c r="AP313" s="272"/>
      <c r="AQ313" s="272"/>
      <c r="AR313" s="272"/>
      <c r="AS313" s="272"/>
      <c r="AT313" s="272"/>
      <c r="AU313" s="272"/>
      <c r="AV313" s="272"/>
      <c r="AW313" s="272"/>
      <c r="AX313" s="272"/>
      <c r="AY313" s="272"/>
      <c r="AZ313" s="272"/>
      <c r="BA313" s="272"/>
      <c r="BB313" s="272"/>
    </row>
    <row r="314" spans="1:54" ht="15.75" customHeight="1">
      <c r="A314" s="348"/>
      <c r="B314" s="348"/>
      <c r="C314" s="348"/>
      <c r="D314" s="348"/>
      <c r="E314" s="348"/>
      <c r="F314" s="348"/>
      <c r="G314" s="348"/>
      <c r="H314" s="348"/>
      <c r="I314" s="348"/>
      <c r="J314" s="348"/>
      <c r="K314" s="348"/>
      <c r="L314" s="348"/>
      <c r="M314" s="348"/>
      <c r="N314" s="348"/>
      <c r="O314" s="348"/>
      <c r="P314" s="348"/>
      <c r="Q314" s="348"/>
      <c r="R314" s="348"/>
      <c r="S314" s="348"/>
      <c r="T314" s="348"/>
      <c r="U314" s="348"/>
      <c r="V314" s="348"/>
      <c r="W314" s="348"/>
      <c r="X314" s="272"/>
      <c r="Y314" s="272"/>
      <c r="Z314" s="272"/>
      <c r="AA314" s="272"/>
      <c r="AB314" s="272"/>
      <c r="AC314" s="272"/>
      <c r="AD314" s="272"/>
      <c r="AE314" s="272"/>
      <c r="AF314" s="272"/>
      <c r="AG314" s="272"/>
      <c r="AH314" s="272"/>
      <c r="AI314" s="272"/>
      <c r="AJ314" s="272"/>
      <c r="AK314" s="272"/>
      <c r="AL314" s="272"/>
      <c r="AM314" s="272"/>
      <c r="AN314" s="272"/>
      <c r="AO314" s="272"/>
      <c r="AP314" s="272"/>
      <c r="AQ314" s="272"/>
      <c r="AR314" s="272"/>
      <c r="AS314" s="272"/>
      <c r="AT314" s="272"/>
      <c r="AU314" s="272"/>
      <c r="AV314" s="272"/>
      <c r="AW314" s="272"/>
      <c r="AX314" s="272"/>
      <c r="AY314" s="272"/>
      <c r="AZ314" s="272"/>
      <c r="BA314" s="272"/>
      <c r="BB314" s="272"/>
    </row>
    <row r="315" spans="1:54" ht="15.75" customHeight="1">
      <c r="A315" s="348"/>
      <c r="B315" s="348"/>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272"/>
      <c r="Y315" s="272"/>
      <c r="Z315" s="272"/>
      <c r="AA315" s="272"/>
      <c r="AB315" s="272"/>
      <c r="AC315" s="272"/>
      <c r="AD315" s="272"/>
      <c r="AE315" s="272"/>
      <c r="AF315" s="272"/>
      <c r="AG315" s="272"/>
      <c r="AH315" s="272"/>
      <c r="AI315" s="272"/>
      <c r="AJ315" s="272"/>
      <c r="AK315" s="272"/>
      <c r="AL315" s="272"/>
      <c r="AM315" s="272"/>
      <c r="AN315" s="272"/>
      <c r="AO315" s="272"/>
      <c r="AP315" s="272"/>
      <c r="AQ315" s="272"/>
      <c r="AR315" s="272"/>
      <c r="AS315" s="272"/>
      <c r="AT315" s="272"/>
      <c r="AU315" s="272"/>
      <c r="AV315" s="272"/>
      <c r="AW315" s="272"/>
      <c r="AX315" s="272"/>
      <c r="AY315" s="272"/>
      <c r="AZ315" s="272"/>
      <c r="BA315" s="272"/>
      <c r="BB315" s="272"/>
    </row>
    <row r="316" spans="1:54" ht="15.75" customHeight="1">
      <c r="A316" s="348"/>
      <c r="B316" s="348"/>
      <c r="C316" s="348"/>
      <c r="D316" s="348"/>
      <c r="E316" s="348"/>
      <c r="F316" s="348"/>
      <c r="G316" s="348"/>
      <c r="H316" s="348"/>
      <c r="I316" s="348"/>
      <c r="J316" s="348"/>
      <c r="K316" s="348"/>
      <c r="L316" s="348"/>
      <c r="M316" s="348"/>
      <c r="N316" s="348"/>
      <c r="O316" s="348"/>
      <c r="P316" s="348"/>
      <c r="Q316" s="348"/>
      <c r="R316" s="348"/>
      <c r="S316" s="348"/>
      <c r="T316" s="348"/>
      <c r="U316" s="348"/>
      <c r="V316" s="348"/>
      <c r="W316" s="348"/>
      <c r="X316" s="272"/>
      <c r="Y316" s="272"/>
      <c r="Z316" s="272"/>
      <c r="AA316" s="272"/>
      <c r="AB316" s="272"/>
      <c r="AC316" s="272"/>
      <c r="AD316" s="272"/>
      <c r="AE316" s="272"/>
      <c r="AF316" s="272"/>
      <c r="AG316" s="272"/>
      <c r="AH316" s="272"/>
      <c r="AI316" s="272"/>
      <c r="AJ316" s="272"/>
      <c r="AK316" s="272"/>
      <c r="AL316" s="272"/>
      <c r="AM316" s="272"/>
      <c r="AN316" s="272"/>
      <c r="AO316" s="272"/>
      <c r="AP316" s="272"/>
      <c r="AQ316" s="272"/>
      <c r="AR316" s="272"/>
      <c r="AS316" s="272"/>
      <c r="AT316" s="272"/>
      <c r="AU316" s="272"/>
      <c r="AV316" s="272"/>
      <c r="AW316" s="272"/>
      <c r="AX316" s="272"/>
      <c r="AY316" s="272"/>
      <c r="AZ316" s="272"/>
      <c r="BA316" s="272"/>
      <c r="BB316" s="272"/>
    </row>
    <row r="317" spans="1:54" ht="15.75" customHeight="1">
      <c r="A317" s="348"/>
      <c r="B317" s="348"/>
      <c r="C317" s="348"/>
      <c r="D317" s="348"/>
      <c r="E317" s="348"/>
      <c r="F317" s="348"/>
      <c r="G317" s="348"/>
      <c r="H317" s="348"/>
      <c r="I317" s="348"/>
      <c r="J317" s="348"/>
      <c r="K317" s="348"/>
      <c r="L317" s="348"/>
      <c r="M317" s="348"/>
      <c r="N317" s="348"/>
      <c r="O317" s="348"/>
      <c r="P317" s="348"/>
      <c r="Q317" s="348"/>
      <c r="R317" s="348"/>
      <c r="S317" s="348"/>
      <c r="T317" s="348"/>
      <c r="U317" s="348"/>
      <c r="V317" s="348"/>
      <c r="W317" s="348"/>
      <c r="X317" s="272"/>
      <c r="Y317" s="272"/>
      <c r="Z317" s="272"/>
      <c r="AA317" s="272"/>
      <c r="AB317" s="272"/>
      <c r="AC317" s="272"/>
      <c r="AD317" s="272"/>
      <c r="AE317" s="272"/>
      <c r="AF317" s="272"/>
      <c r="AG317" s="272"/>
      <c r="AH317" s="272"/>
      <c r="AI317" s="272"/>
      <c r="AJ317" s="272"/>
      <c r="AK317" s="272"/>
      <c r="AL317" s="272"/>
      <c r="AM317" s="272"/>
      <c r="AN317" s="272"/>
      <c r="AO317" s="272"/>
      <c r="AP317" s="272"/>
      <c r="AQ317" s="272"/>
      <c r="AR317" s="272"/>
      <c r="AS317" s="272"/>
      <c r="AT317" s="272"/>
      <c r="AU317" s="272"/>
      <c r="AV317" s="272"/>
      <c r="AW317" s="272"/>
      <c r="AX317" s="272"/>
      <c r="AY317" s="272"/>
      <c r="AZ317" s="272"/>
      <c r="BA317" s="272"/>
      <c r="BB317" s="272"/>
    </row>
    <row r="318" spans="1:54" ht="15.75" customHeight="1">
      <c r="A318" s="348"/>
      <c r="B318" s="348"/>
      <c r="C318" s="348"/>
      <c r="D318" s="348"/>
      <c r="E318" s="348"/>
      <c r="F318" s="348"/>
      <c r="G318" s="348"/>
      <c r="H318" s="348"/>
      <c r="I318" s="348"/>
      <c r="J318" s="348"/>
      <c r="K318" s="348"/>
      <c r="L318" s="348"/>
      <c r="M318" s="348"/>
      <c r="N318" s="348"/>
      <c r="O318" s="348"/>
      <c r="P318" s="348"/>
      <c r="Q318" s="348"/>
      <c r="R318" s="348"/>
      <c r="S318" s="348"/>
      <c r="T318" s="348"/>
      <c r="U318" s="348"/>
      <c r="V318" s="348"/>
      <c r="W318" s="348"/>
      <c r="X318" s="272"/>
      <c r="Y318" s="272"/>
      <c r="Z318" s="272"/>
      <c r="AA318" s="272"/>
      <c r="AB318" s="272"/>
      <c r="AC318" s="272"/>
      <c r="AD318" s="272"/>
      <c r="AE318" s="272"/>
      <c r="AF318" s="272"/>
      <c r="AG318" s="272"/>
      <c r="AH318" s="272"/>
      <c r="AI318" s="272"/>
      <c r="AJ318" s="272"/>
      <c r="AK318" s="272"/>
      <c r="AL318" s="272"/>
      <c r="AM318" s="272"/>
      <c r="AN318" s="272"/>
      <c r="AO318" s="272"/>
      <c r="AP318" s="272"/>
      <c r="AQ318" s="272"/>
      <c r="AR318" s="272"/>
      <c r="AS318" s="272"/>
      <c r="AT318" s="272"/>
      <c r="AU318" s="272"/>
      <c r="AV318" s="272"/>
      <c r="AW318" s="272"/>
      <c r="AX318" s="272"/>
      <c r="AY318" s="272"/>
      <c r="AZ318" s="272"/>
      <c r="BA318" s="272"/>
      <c r="BB318" s="272"/>
    </row>
    <row r="319" spans="1:54" ht="15.75" customHeight="1">
      <c r="A319" s="348"/>
      <c r="B319" s="348"/>
      <c r="C319" s="348"/>
      <c r="D319" s="348"/>
      <c r="E319" s="348"/>
      <c r="F319" s="348"/>
      <c r="G319" s="348"/>
      <c r="H319" s="348"/>
      <c r="I319" s="348"/>
      <c r="J319" s="348"/>
      <c r="K319" s="348"/>
      <c r="L319" s="348"/>
      <c r="M319" s="348"/>
      <c r="N319" s="348"/>
      <c r="O319" s="348"/>
      <c r="P319" s="348"/>
      <c r="Q319" s="348"/>
      <c r="R319" s="348"/>
      <c r="S319" s="348"/>
      <c r="T319" s="348"/>
      <c r="U319" s="348"/>
      <c r="V319" s="348"/>
      <c r="W319" s="348"/>
      <c r="X319" s="272"/>
      <c r="Y319" s="272"/>
      <c r="Z319" s="272"/>
      <c r="AA319" s="272"/>
      <c r="AB319" s="272"/>
      <c r="AC319" s="272"/>
      <c r="AD319" s="272"/>
      <c r="AE319" s="272"/>
      <c r="AF319" s="272"/>
      <c r="AG319" s="272"/>
      <c r="AH319" s="272"/>
      <c r="AI319" s="272"/>
      <c r="AJ319" s="272"/>
      <c r="AK319" s="272"/>
      <c r="AL319" s="272"/>
      <c r="AM319" s="272"/>
      <c r="AN319" s="272"/>
      <c r="AO319" s="272"/>
      <c r="AP319" s="272"/>
      <c r="AQ319" s="272"/>
      <c r="AR319" s="272"/>
      <c r="AS319" s="272"/>
      <c r="AT319" s="272"/>
      <c r="AU319" s="272"/>
      <c r="AV319" s="272"/>
      <c r="AW319" s="272"/>
      <c r="AX319" s="272"/>
      <c r="AY319" s="272"/>
      <c r="AZ319" s="272"/>
      <c r="BA319" s="272"/>
      <c r="BB319" s="272"/>
    </row>
    <row r="320" spans="1:54" ht="15.75" customHeight="1">
      <c r="A320" s="348"/>
      <c r="B320" s="348"/>
      <c r="C320" s="348"/>
      <c r="D320" s="348"/>
      <c r="E320" s="348"/>
      <c r="F320" s="348"/>
      <c r="G320" s="348"/>
      <c r="H320" s="348"/>
      <c r="I320" s="348"/>
      <c r="J320" s="348"/>
      <c r="K320" s="348"/>
      <c r="L320" s="348"/>
      <c r="M320" s="348"/>
      <c r="N320" s="348"/>
      <c r="O320" s="348"/>
      <c r="P320" s="348"/>
      <c r="Q320" s="348"/>
      <c r="R320" s="348"/>
      <c r="S320" s="348"/>
      <c r="T320" s="348"/>
      <c r="U320" s="348"/>
      <c r="V320" s="348"/>
      <c r="W320" s="348"/>
      <c r="X320" s="272"/>
      <c r="Y320" s="272"/>
      <c r="Z320" s="272"/>
      <c r="AA320" s="272"/>
      <c r="AB320" s="272"/>
      <c r="AC320" s="272"/>
      <c r="AD320" s="272"/>
      <c r="AE320" s="272"/>
      <c r="AF320" s="272"/>
      <c r="AG320" s="272"/>
      <c r="AH320" s="272"/>
      <c r="AI320" s="272"/>
      <c r="AJ320" s="272"/>
      <c r="AK320" s="272"/>
      <c r="AL320" s="272"/>
      <c r="AM320" s="272"/>
      <c r="AN320" s="272"/>
      <c r="AO320" s="272"/>
      <c r="AP320" s="272"/>
      <c r="AQ320" s="272"/>
      <c r="AR320" s="272"/>
      <c r="AS320" s="272"/>
      <c r="AT320" s="272"/>
      <c r="AU320" s="272"/>
      <c r="AV320" s="272"/>
      <c r="AW320" s="272"/>
      <c r="AX320" s="272"/>
      <c r="AY320" s="272"/>
      <c r="AZ320" s="272"/>
      <c r="BA320" s="272"/>
      <c r="BB320" s="272"/>
    </row>
    <row r="321" spans="1:54" ht="15.75" customHeight="1">
      <c r="A321" s="348"/>
      <c r="B321" s="348"/>
      <c r="C321" s="348"/>
      <c r="D321" s="348"/>
      <c r="E321" s="348"/>
      <c r="F321" s="348"/>
      <c r="G321" s="348"/>
      <c r="H321" s="348"/>
      <c r="I321" s="348"/>
      <c r="J321" s="348"/>
      <c r="K321" s="348"/>
      <c r="L321" s="348"/>
      <c r="M321" s="348"/>
      <c r="N321" s="348"/>
      <c r="O321" s="348"/>
      <c r="P321" s="348"/>
      <c r="Q321" s="348"/>
      <c r="R321" s="348"/>
      <c r="S321" s="348"/>
      <c r="T321" s="348"/>
      <c r="U321" s="348"/>
      <c r="V321" s="348"/>
      <c r="W321" s="348"/>
      <c r="X321" s="272"/>
      <c r="Y321" s="272"/>
      <c r="Z321" s="272"/>
      <c r="AA321" s="272"/>
      <c r="AB321" s="272"/>
      <c r="AC321" s="272"/>
      <c r="AD321" s="272"/>
      <c r="AE321" s="272"/>
      <c r="AF321" s="272"/>
      <c r="AG321" s="272"/>
      <c r="AH321" s="272"/>
      <c r="AI321" s="272"/>
      <c r="AJ321" s="272"/>
      <c r="AK321" s="272"/>
      <c r="AL321" s="272"/>
      <c r="AM321" s="272"/>
      <c r="AN321" s="272"/>
      <c r="AO321" s="272"/>
      <c r="AP321" s="272"/>
      <c r="AQ321" s="272"/>
      <c r="AR321" s="272"/>
      <c r="AS321" s="272"/>
      <c r="AT321" s="272"/>
      <c r="AU321" s="272"/>
      <c r="AV321" s="272"/>
      <c r="AW321" s="272"/>
      <c r="AX321" s="272"/>
      <c r="AY321" s="272"/>
      <c r="AZ321" s="272"/>
      <c r="BA321" s="272"/>
      <c r="BB321" s="272"/>
    </row>
    <row r="322" spans="1:54" ht="15.75" customHeight="1">
      <c r="A322" s="348"/>
      <c r="B322" s="348"/>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272"/>
      <c r="Y322" s="272"/>
      <c r="Z322" s="272"/>
      <c r="AA322" s="272"/>
      <c r="AB322" s="272"/>
      <c r="AC322" s="272"/>
      <c r="AD322" s="272"/>
      <c r="AE322" s="272"/>
      <c r="AF322" s="272"/>
      <c r="AG322" s="272"/>
      <c r="AH322" s="272"/>
      <c r="AI322" s="272"/>
      <c r="AJ322" s="272"/>
      <c r="AK322" s="272"/>
      <c r="AL322" s="272"/>
      <c r="AM322" s="272"/>
      <c r="AN322" s="272"/>
      <c r="AO322" s="272"/>
      <c r="AP322" s="272"/>
      <c r="AQ322" s="272"/>
      <c r="AR322" s="272"/>
      <c r="AS322" s="272"/>
      <c r="AT322" s="272"/>
      <c r="AU322" s="272"/>
      <c r="AV322" s="272"/>
      <c r="AW322" s="272"/>
      <c r="AX322" s="272"/>
      <c r="AY322" s="272"/>
      <c r="AZ322" s="272"/>
      <c r="BA322" s="272"/>
      <c r="BB322" s="272"/>
    </row>
    <row r="323" spans="1:54" ht="15.75" customHeight="1">
      <c r="A323" s="348"/>
      <c r="B323" s="348"/>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272"/>
      <c r="Y323" s="272"/>
      <c r="Z323" s="272"/>
      <c r="AA323" s="272"/>
      <c r="AB323" s="272"/>
      <c r="AC323" s="272"/>
      <c r="AD323" s="272"/>
      <c r="AE323" s="272"/>
      <c r="AF323" s="272"/>
      <c r="AG323" s="272"/>
      <c r="AH323" s="272"/>
      <c r="AI323" s="272"/>
      <c r="AJ323" s="272"/>
      <c r="AK323" s="272"/>
      <c r="AL323" s="272"/>
      <c r="AM323" s="272"/>
      <c r="AN323" s="272"/>
      <c r="AO323" s="272"/>
      <c r="AP323" s="272"/>
      <c r="AQ323" s="272"/>
      <c r="AR323" s="272"/>
      <c r="AS323" s="272"/>
      <c r="AT323" s="272"/>
      <c r="AU323" s="272"/>
      <c r="AV323" s="272"/>
      <c r="AW323" s="272"/>
      <c r="AX323" s="272"/>
      <c r="AY323" s="272"/>
      <c r="AZ323" s="272"/>
      <c r="BA323" s="272"/>
      <c r="BB323" s="272"/>
    </row>
    <row r="324" spans="1:54" ht="15.75" customHeight="1">
      <c r="A324" s="348"/>
      <c r="B324" s="348"/>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272"/>
      <c r="Y324" s="272"/>
      <c r="Z324" s="272"/>
      <c r="AA324" s="272"/>
      <c r="AB324" s="272"/>
      <c r="AC324" s="272"/>
      <c r="AD324" s="272"/>
      <c r="AE324" s="272"/>
      <c r="AF324" s="272"/>
      <c r="AG324" s="272"/>
      <c r="AH324" s="272"/>
      <c r="AI324" s="272"/>
      <c r="AJ324" s="272"/>
      <c r="AK324" s="272"/>
      <c r="AL324" s="272"/>
      <c r="AM324" s="272"/>
      <c r="AN324" s="272"/>
      <c r="AO324" s="272"/>
      <c r="AP324" s="272"/>
      <c r="AQ324" s="272"/>
      <c r="AR324" s="272"/>
      <c r="AS324" s="272"/>
      <c r="AT324" s="272"/>
      <c r="AU324" s="272"/>
      <c r="AV324" s="272"/>
      <c r="AW324" s="272"/>
      <c r="AX324" s="272"/>
      <c r="AY324" s="272"/>
      <c r="AZ324" s="272"/>
      <c r="BA324" s="272"/>
      <c r="BB324" s="272"/>
    </row>
    <row r="325" spans="1:54" ht="15.75" customHeight="1">
      <c r="A325" s="348"/>
      <c r="B325" s="348"/>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272"/>
      <c r="Y325" s="272"/>
      <c r="Z325" s="272"/>
      <c r="AA325" s="272"/>
      <c r="AB325" s="272"/>
      <c r="AC325" s="272"/>
      <c r="AD325" s="272"/>
      <c r="AE325" s="272"/>
      <c r="AF325" s="272"/>
      <c r="AG325" s="272"/>
      <c r="AH325" s="272"/>
      <c r="AI325" s="272"/>
      <c r="AJ325" s="272"/>
      <c r="AK325" s="272"/>
      <c r="AL325" s="272"/>
      <c r="AM325" s="272"/>
      <c r="AN325" s="272"/>
      <c r="AO325" s="272"/>
      <c r="AP325" s="272"/>
      <c r="AQ325" s="272"/>
      <c r="AR325" s="272"/>
      <c r="AS325" s="272"/>
      <c r="AT325" s="272"/>
      <c r="AU325" s="272"/>
      <c r="AV325" s="272"/>
      <c r="AW325" s="272"/>
      <c r="AX325" s="272"/>
      <c r="AY325" s="272"/>
      <c r="AZ325" s="272"/>
      <c r="BA325" s="272"/>
      <c r="BB325" s="272"/>
    </row>
    <row r="326" spans="1:54" ht="15.75" customHeight="1">
      <c r="A326" s="348"/>
      <c r="B326" s="348"/>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272"/>
      <c r="Y326" s="272"/>
      <c r="Z326" s="272"/>
      <c r="AA326" s="272"/>
      <c r="AB326" s="272"/>
      <c r="AC326" s="272"/>
      <c r="AD326" s="272"/>
      <c r="AE326" s="272"/>
      <c r="AF326" s="272"/>
      <c r="AG326" s="272"/>
      <c r="AH326" s="272"/>
      <c r="AI326" s="272"/>
      <c r="AJ326" s="272"/>
      <c r="AK326" s="272"/>
      <c r="AL326" s="272"/>
      <c r="AM326" s="272"/>
      <c r="AN326" s="272"/>
      <c r="AO326" s="272"/>
      <c r="AP326" s="272"/>
      <c r="AQ326" s="272"/>
      <c r="AR326" s="272"/>
      <c r="AS326" s="272"/>
      <c r="AT326" s="272"/>
      <c r="AU326" s="272"/>
      <c r="AV326" s="272"/>
      <c r="AW326" s="272"/>
      <c r="AX326" s="272"/>
      <c r="AY326" s="272"/>
      <c r="AZ326" s="272"/>
      <c r="BA326" s="272"/>
      <c r="BB326" s="272"/>
    </row>
    <row r="327" spans="1:54" ht="15.75" customHeight="1">
      <c r="A327" s="348"/>
      <c r="B327" s="348"/>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272"/>
      <c r="Y327" s="272"/>
      <c r="Z327" s="272"/>
      <c r="AA327" s="272"/>
      <c r="AB327" s="272"/>
      <c r="AC327" s="272"/>
      <c r="AD327" s="272"/>
      <c r="AE327" s="272"/>
      <c r="AF327" s="272"/>
      <c r="AG327" s="272"/>
      <c r="AH327" s="272"/>
      <c r="AI327" s="272"/>
      <c r="AJ327" s="272"/>
      <c r="AK327" s="272"/>
      <c r="AL327" s="272"/>
      <c r="AM327" s="272"/>
      <c r="AN327" s="272"/>
      <c r="AO327" s="272"/>
      <c r="AP327" s="272"/>
      <c r="AQ327" s="272"/>
      <c r="AR327" s="272"/>
      <c r="AS327" s="272"/>
      <c r="AT327" s="272"/>
      <c r="AU327" s="272"/>
      <c r="AV327" s="272"/>
      <c r="AW327" s="272"/>
      <c r="AX327" s="272"/>
      <c r="AY327" s="272"/>
      <c r="AZ327" s="272"/>
      <c r="BA327" s="272"/>
      <c r="BB327" s="272"/>
    </row>
    <row r="328" spans="1:54" ht="15.75" customHeight="1">
      <c r="A328" s="348"/>
      <c r="B328" s="348"/>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272"/>
      <c r="Y328" s="272"/>
      <c r="Z328" s="272"/>
      <c r="AA328" s="272"/>
      <c r="AB328" s="272"/>
      <c r="AC328" s="272"/>
      <c r="AD328" s="272"/>
      <c r="AE328" s="272"/>
      <c r="AF328" s="272"/>
      <c r="AG328" s="272"/>
      <c r="AH328" s="272"/>
      <c r="AI328" s="272"/>
      <c r="AJ328" s="272"/>
      <c r="AK328" s="272"/>
      <c r="AL328" s="272"/>
      <c r="AM328" s="272"/>
      <c r="AN328" s="272"/>
      <c r="AO328" s="272"/>
      <c r="AP328" s="272"/>
      <c r="AQ328" s="272"/>
      <c r="AR328" s="272"/>
      <c r="AS328" s="272"/>
      <c r="AT328" s="272"/>
      <c r="AU328" s="272"/>
      <c r="AV328" s="272"/>
      <c r="AW328" s="272"/>
      <c r="AX328" s="272"/>
      <c r="AY328" s="272"/>
      <c r="AZ328" s="272"/>
      <c r="BA328" s="272"/>
      <c r="BB328" s="272"/>
    </row>
    <row r="329" spans="1:54" ht="15.75" customHeight="1">
      <c r="A329" s="348"/>
      <c r="B329" s="348"/>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272"/>
      <c r="Y329" s="272"/>
      <c r="Z329" s="272"/>
      <c r="AA329" s="272"/>
      <c r="AB329" s="272"/>
      <c r="AC329" s="272"/>
      <c r="AD329" s="272"/>
      <c r="AE329" s="272"/>
      <c r="AF329" s="272"/>
      <c r="AG329" s="272"/>
      <c r="AH329" s="272"/>
      <c r="AI329" s="272"/>
      <c r="AJ329" s="272"/>
      <c r="AK329" s="272"/>
      <c r="AL329" s="272"/>
      <c r="AM329" s="272"/>
      <c r="AN329" s="272"/>
      <c r="AO329" s="272"/>
      <c r="AP329" s="272"/>
      <c r="AQ329" s="272"/>
      <c r="AR329" s="272"/>
      <c r="AS329" s="272"/>
      <c r="AT329" s="272"/>
      <c r="AU329" s="272"/>
      <c r="AV329" s="272"/>
      <c r="AW329" s="272"/>
      <c r="AX329" s="272"/>
      <c r="AY329" s="272"/>
      <c r="AZ329" s="272"/>
      <c r="BA329" s="272"/>
      <c r="BB329" s="272"/>
    </row>
    <row r="330" spans="1:54" ht="15.75" customHeight="1">
      <c r="A330" s="348"/>
      <c r="B330" s="348"/>
      <c r="C330" s="348"/>
      <c r="D330" s="348"/>
      <c r="E330" s="348"/>
      <c r="F330" s="348"/>
      <c r="G330" s="348"/>
      <c r="H330" s="348"/>
      <c r="I330" s="348"/>
      <c r="J330" s="348"/>
      <c r="K330" s="348"/>
      <c r="L330" s="348"/>
      <c r="M330" s="348"/>
      <c r="N330" s="348"/>
      <c r="O330" s="348"/>
      <c r="P330" s="348"/>
      <c r="Q330" s="348"/>
      <c r="R330" s="348"/>
      <c r="S330" s="348"/>
      <c r="T330" s="348"/>
      <c r="U330" s="348"/>
      <c r="V330" s="348"/>
      <c r="W330" s="348"/>
      <c r="X330" s="272"/>
      <c r="Y330" s="272"/>
      <c r="Z330" s="272"/>
      <c r="AA330" s="272"/>
      <c r="AB330" s="272"/>
      <c r="AC330" s="272"/>
      <c r="AD330" s="272"/>
      <c r="AE330" s="272"/>
      <c r="AF330" s="272"/>
      <c r="AG330" s="272"/>
      <c r="AH330" s="272"/>
      <c r="AI330" s="272"/>
      <c r="AJ330" s="272"/>
      <c r="AK330" s="272"/>
      <c r="AL330" s="272"/>
      <c r="AM330" s="272"/>
      <c r="AN330" s="272"/>
      <c r="AO330" s="272"/>
      <c r="AP330" s="272"/>
      <c r="AQ330" s="272"/>
      <c r="AR330" s="272"/>
      <c r="AS330" s="272"/>
      <c r="AT330" s="272"/>
      <c r="AU330" s="272"/>
      <c r="AV330" s="272"/>
      <c r="AW330" s="272"/>
      <c r="AX330" s="272"/>
      <c r="AY330" s="272"/>
      <c r="AZ330" s="272"/>
      <c r="BA330" s="272"/>
      <c r="BB330" s="272"/>
    </row>
    <row r="331" spans="1:54" ht="15.75" customHeight="1">
      <c r="A331" s="348"/>
      <c r="B331" s="348"/>
      <c r="C331" s="348"/>
      <c r="D331" s="348"/>
      <c r="E331" s="348"/>
      <c r="F331" s="348"/>
      <c r="G331" s="348"/>
      <c r="H331" s="348"/>
      <c r="I331" s="348"/>
      <c r="J331" s="348"/>
      <c r="K331" s="348"/>
      <c r="L331" s="348"/>
      <c r="M331" s="348"/>
      <c r="N331" s="348"/>
      <c r="O331" s="348"/>
      <c r="P331" s="348"/>
      <c r="Q331" s="348"/>
      <c r="R331" s="348"/>
      <c r="S331" s="348"/>
      <c r="T331" s="348"/>
      <c r="U331" s="348"/>
      <c r="V331" s="348"/>
      <c r="W331" s="348"/>
      <c r="X331" s="272"/>
      <c r="Y331" s="272"/>
      <c r="Z331" s="272"/>
      <c r="AA331" s="272"/>
      <c r="AB331" s="272"/>
      <c r="AC331" s="272"/>
      <c r="AD331" s="272"/>
      <c r="AE331" s="272"/>
      <c r="AF331" s="272"/>
      <c r="AG331" s="272"/>
      <c r="AH331" s="272"/>
      <c r="AI331" s="272"/>
      <c r="AJ331" s="272"/>
      <c r="AK331" s="272"/>
      <c r="AL331" s="272"/>
      <c r="AM331" s="272"/>
      <c r="AN331" s="272"/>
      <c r="AO331" s="272"/>
      <c r="AP331" s="272"/>
      <c r="AQ331" s="272"/>
      <c r="AR331" s="272"/>
      <c r="AS331" s="272"/>
      <c r="AT331" s="272"/>
      <c r="AU331" s="272"/>
      <c r="AV331" s="272"/>
      <c r="AW331" s="272"/>
      <c r="AX331" s="272"/>
      <c r="AY331" s="272"/>
      <c r="AZ331" s="272"/>
      <c r="BA331" s="272"/>
      <c r="BB331" s="272"/>
    </row>
    <row r="332" spans="1:54" ht="15.75" customHeight="1">
      <c r="A332" s="348"/>
      <c r="B332" s="348"/>
      <c r="C332" s="348"/>
      <c r="D332" s="348"/>
      <c r="E332" s="348"/>
      <c r="F332" s="348"/>
      <c r="G332" s="348"/>
      <c r="H332" s="348"/>
      <c r="I332" s="348"/>
      <c r="J332" s="348"/>
      <c r="K332" s="348"/>
      <c r="L332" s="348"/>
      <c r="M332" s="348"/>
      <c r="N332" s="348"/>
      <c r="O332" s="348"/>
      <c r="P332" s="348"/>
      <c r="Q332" s="348"/>
      <c r="R332" s="348"/>
      <c r="S332" s="348"/>
      <c r="T332" s="348"/>
      <c r="U332" s="348"/>
      <c r="V332" s="348"/>
      <c r="W332" s="348"/>
      <c r="X332" s="272"/>
      <c r="Y332" s="272"/>
      <c r="Z332" s="272"/>
      <c r="AA332" s="272"/>
      <c r="AB332" s="272"/>
      <c r="AC332" s="272"/>
      <c r="AD332" s="272"/>
      <c r="AE332" s="272"/>
      <c r="AF332" s="272"/>
      <c r="AG332" s="272"/>
      <c r="AH332" s="272"/>
      <c r="AI332" s="272"/>
      <c r="AJ332" s="272"/>
      <c r="AK332" s="272"/>
      <c r="AL332" s="272"/>
      <c r="AM332" s="272"/>
      <c r="AN332" s="272"/>
      <c r="AO332" s="272"/>
      <c r="AP332" s="272"/>
      <c r="AQ332" s="272"/>
      <c r="AR332" s="272"/>
      <c r="AS332" s="272"/>
      <c r="AT332" s="272"/>
      <c r="AU332" s="272"/>
      <c r="AV332" s="272"/>
      <c r="AW332" s="272"/>
      <c r="AX332" s="272"/>
      <c r="AY332" s="272"/>
      <c r="AZ332" s="272"/>
      <c r="BA332" s="272"/>
      <c r="BB332" s="272"/>
    </row>
    <row r="333" spans="1:54" ht="15.75" customHeight="1">
      <c r="A333" s="348"/>
      <c r="B333" s="348"/>
      <c r="C333" s="348"/>
      <c r="D333" s="348"/>
      <c r="E333" s="348"/>
      <c r="F333" s="348"/>
      <c r="G333" s="348"/>
      <c r="H333" s="348"/>
      <c r="I333" s="348"/>
      <c r="J333" s="348"/>
      <c r="K333" s="348"/>
      <c r="L333" s="348"/>
      <c r="M333" s="348"/>
      <c r="N333" s="348"/>
      <c r="O333" s="348"/>
      <c r="P333" s="348"/>
      <c r="Q333" s="348"/>
      <c r="R333" s="348"/>
      <c r="S333" s="348"/>
      <c r="T333" s="348"/>
      <c r="U333" s="348"/>
      <c r="V333" s="348"/>
      <c r="W333" s="348"/>
      <c r="X333" s="272"/>
      <c r="Y333" s="272"/>
      <c r="Z333" s="272"/>
      <c r="AA333" s="272"/>
      <c r="AB333" s="272"/>
      <c r="AC333" s="272"/>
      <c r="AD333" s="272"/>
      <c r="AE333" s="272"/>
      <c r="AF333" s="272"/>
      <c r="AG333" s="272"/>
      <c r="AH333" s="272"/>
      <c r="AI333" s="272"/>
      <c r="AJ333" s="272"/>
      <c r="AK333" s="272"/>
      <c r="AL333" s="272"/>
      <c r="AM333" s="272"/>
      <c r="AN333" s="272"/>
      <c r="AO333" s="272"/>
      <c r="AP333" s="272"/>
      <c r="AQ333" s="272"/>
      <c r="AR333" s="272"/>
      <c r="AS333" s="272"/>
      <c r="AT333" s="272"/>
      <c r="AU333" s="272"/>
      <c r="AV333" s="272"/>
      <c r="AW333" s="272"/>
      <c r="AX333" s="272"/>
      <c r="AY333" s="272"/>
      <c r="AZ333" s="272"/>
      <c r="BA333" s="272"/>
      <c r="BB333" s="272"/>
    </row>
    <row r="334" spans="1:54" ht="15.75" customHeight="1">
      <c r="A334" s="348"/>
      <c r="B334" s="348"/>
      <c r="C334" s="348"/>
      <c r="D334" s="348"/>
      <c r="E334" s="348"/>
      <c r="F334" s="348"/>
      <c r="G334" s="348"/>
      <c r="H334" s="348"/>
      <c r="I334" s="348"/>
      <c r="J334" s="348"/>
      <c r="K334" s="348"/>
      <c r="L334" s="348"/>
      <c r="M334" s="348"/>
      <c r="N334" s="348"/>
      <c r="O334" s="348"/>
      <c r="P334" s="348"/>
      <c r="Q334" s="348"/>
      <c r="R334" s="348"/>
      <c r="S334" s="348"/>
      <c r="T334" s="348"/>
      <c r="U334" s="348"/>
      <c r="V334" s="348"/>
      <c r="W334" s="348"/>
      <c r="X334" s="272"/>
      <c r="Y334" s="272"/>
      <c r="Z334" s="272"/>
      <c r="AA334" s="272"/>
      <c r="AB334" s="272"/>
      <c r="AC334" s="272"/>
      <c r="AD334" s="272"/>
      <c r="AE334" s="272"/>
      <c r="AF334" s="272"/>
      <c r="AG334" s="272"/>
      <c r="AH334" s="272"/>
      <c r="AI334" s="272"/>
      <c r="AJ334" s="272"/>
      <c r="AK334" s="272"/>
      <c r="AL334" s="272"/>
      <c r="AM334" s="272"/>
      <c r="AN334" s="272"/>
      <c r="AO334" s="272"/>
      <c r="AP334" s="272"/>
      <c r="AQ334" s="272"/>
      <c r="AR334" s="272"/>
      <c r="AS334" s="272"/>
      <c r="AT334" s="272"/>
      <c r="AU334" s="272"/>
      <c r="AV334" s="272"/>
      <c r="AW334" s="272"/>
      <c r="AX334" s="272"/>
      <c r="AY334" s="272"/>
      <c r="AZ334" s="272"/>
      <c r="BA334" s="272"/>
      <c r="BB334" s="272"/>
    </row>
    <row r="335" spans="1:54" ht="15.75" customHeight="1">
      <c r="A335" s="348"/>
      <c r="B335" s="348"/>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272"/>
      <c r="Y335" s="272"/>
      <c r="Z335" s="272"/>
      <c r="AA335" s="272"/>
      <c r="AB335" s="272"/>
      <c r="AC335" s="272"/>
      <c r="AD335" s="272"/>
      <c r="AE335" s="272"/>
      <c r="AF335" s="272"/>
      <c r="AG335" s="272"/>
      <c r="AH335" s="272"/>
      <c r="AI335" s="272"/>
      <c r="AJ335" s="272"/>
      <c r="AK335" s="272"/>
      <c r="AL335" s="272"/>
      <c r="AM335" s="272"/>
      <c r="AN335" s="272"/>
      <c r="AO335" s="272"/>
      <c r="AP335" s="272"/>
      <c r="AQ335" s="272"/>
      <c r="AR335" s="272"/>
      <c r="AS335" s="272"/>
      <c r="AT335" s="272"/>
      <c r="AU335" s="272"/>
      <c r="AV335" s="272"/>
      <c r="AW335" s="272"/>
      <c r="AX335" s="272"/>
      <c r="AY335" s="272"/>
      <c r="AZ335" s="272"/>
      <c r="BA335" s="272"/>
      <c r="BB335" s="272"/>
    </row>
    <row r="336" spans="1:54" ht="15.75" customHeight="1">
      <c r="A336" s="348"/>
      <c r="B336" s="348"/>
      <c r="C336" s="348"/>
      <c r="D336" s="348"/>
      <c r="E336" s="348"/>
      <c r="F336" s="348"/>
      <c r="G336" s="348"/>
      <c r="H336" s="348"/>
      <c r="I336" s="348"/>
      <c r="J336" s="348"/>
      <c r="K336" s="348"/>
      <c r="L336" s="348"/>
      <c r="M336" s="348"/>
      <c r="N336" s="348"/>
      <c r="O336" s="348"/>
      <c r="P336" s="348"/>
      <c r="Q336" s="348"/>
      <c r="R336" s="348"/>
      <c r="S336" s="348"/>
      <c r="T336" s="348"/>
      <c r="U336" s="348"/>
      <c r="V336" s="348"/>
      <c r="W336" s="348"/>
      <c r="X336" s="272"/>
      <c r="Y336" s="272"/>
      <c r="Z336" s="272"/>
      <c r="AA336" s="272"/>
      <c r="AB336" s="272"/>
      <c r="AC336" s="272"/>
      <c r="AD336" s="272"/>
      <c r="AE336" s="272"/>
      <c r="AF336" s="272"/>
      <c r="AG336" s="272"/>
      <c r="AH336" s="272"/>
      <c r="AI336" s="272"/>
      <c r="AJ336" s="272"/>
      <c r="AK336" s="272"/>
      <c r="AL336" s="272"/>
      <c r="AM336" s="272"/>
      <c r="AN336" s="272"/>
      <c r="AO336" s="272"/>
      <c r="AP336" s="272"/>
      <c r="AQ336" s="272"/>
      <c r="AR336" s="272"/>
      <c r="AS336" s="272"/>
      <c r="AT336" s="272"/>
      <c r="AU336" s="272"/>
      <c r="AV336" s="272"/>
      <c r="AW336" s="272"/>
      <c r="AX336" s="272"/>
      <c r="AY336" s="272"/>
      <c r="AZ336" s="272"/>
      <c r="BA336" s="272"/>
      <c r="BB336" s="272"/>
    </row>
    <row r="337" spans="1:54" ht="15.75" customHeight="1">
      <c r="A337" s="348"/>
      <c r="B337" s="348"/>
      <c r="C337" s="348"/>
      <c r="D337" s="348"/>
      <c r="E337" s="348"/>
      <c r="F337" s="348"/>
      <c r="G337" s="348"/>
      <c r="H337" s="348"/>
      <c r="I337" s="348"/>
      <c r="J337" s="348"/>
      <c r="K337" s="348"/>
      <c r="L337" s="348"/>
      <c r="M337" s="348"/>
      <c r="N337" s="348"/>
      <c r="O337" s="348"/>
      <c r="P337" s="348"/>
      <c r="Q337" s="348"/>
      <c r="R337" s="348"/>
      <c r="S337" s="348"/>
      <c r="T337" s="348"/>
      <c r="U337" s="348"/>
      <c r="V337" s="348"/>
      <c r="W337" s="348"/>
      <c r="X337" s="272"/>
      <c r="Y337" s="272"/>
      <c r="Z337" s="272"/>
      <c r="AA337" s="272"/>
      <c r="AB337" s="272"/>
      <c r="AC337" s="272"/>
      <c r="AD337" s="272"/>
      <c r="AE337" s="272"/>
      <c r="AF337" s="272"/>
      <c r="AG337" s="272"/>
      <c r="AH337" s="272"/>
      <c r="AI337" s="272"/>
      <c r="AJ337" s="272"/>
      <c r="AK337" s="272"/>
      <c r="AL337" s="272"/>
      <c r="AM337" s="272"/>
      <c r="AN337" s="272"/>
      <c r="AO337" s="272"/>
      <c r="AP337" s="272"/>
      <c r="AQ337" s="272"/>
      <c r="AR337" s="272"/>
      <c r="AS337" s="272"/>
      <c r="AT337" s="272"/>
      <c r="AU337" s="272"/>
      <c r="AV337" s="272"/>
      <c r="AW337" s="272"/>
      <c r="AX337" s="272"/>
      <c r="AY337" s="272"/>
      <c r="AZ337" s="272"/>
      <c r="BA337" s="272"/>
      <c r="BB337" s="272"/>
    </row>
    <row r="338" spans="1:54" ht="15.75" customHeight="1">
      <c r="A338" s="348"/>
      <c r="B338" s="348"/>
      <c r="C338" s="348"/>
      <c r="D338" s="348"/>
      <c r="E338" s="348"/>
      <c r="F338" s="348"/>
      <c r="G338" s="348"/>
      <c r="H338" s="348"/>
      <c r="I338" s="348"/>
      <c r="J338" s="348"/>
      <c r="K338" s="348"/>
      <c r="L338" s="348"/>
      <c r="M338" s="348"/>
      <c r="N338" s="348"/>
      <c r="O338" s="348"/>
      <c r="P338" s="348"/>
      <c r="Q338" s="348"/>
      <c r="R338" s="348"/>
      <c r="S338" s="348"/>
      <c r="T338" s="348"/>
      <c r="U338" s="348"/>
      <c r="V338" s="348"/>
      <c r="W338" s="348"/>
      <c r="X338" s="272"/>
      <c r="Y338" s="272"/>
      <c r="Z338" s="272"/>
      <c r="AA338" s="272"/>
      <c r="AB338" s="272"/>
      <c r="AC338" s="272"/>
      <c r="AD338" s="272"/>
      <c r="AE338" s="272"/>
      <c r="AF338" s="272"/>
      <c r="AG338" s="272"/>
      <c r="AH338" s="272"/>
      <c r="AI338" s="272"/>
      <c r="AJ338" s="272"/>
      <c r="AK338" s="272"/>
      <c r="AL338" s="272"/>
      <c r="AM338" s="272"/>
      <c r="AN338" s="272"/>
      <c r="AO338" s="272"/>
      <c r="AP338" s="272"/>
      <c r="AQ338" s="272"/>
      <c r="AR338" s="272"/>
      <c r="AS338" s="272"/>
      <c r="AT338" s="272"/>
      <c r="AU338" s="272"/>
      <c r="AV338" s="272"/>
      <c r="AW338" s="272"/>
      <c r="AX338" s="272"/>
      <c r="AY338" s="272"/>
      <c r="AZ338" s="272"/>
      <c r="BA338" s="272"/>
      <c r="BB338" s="272"/>
    </row>
    <row r="339" spans="1:54" ht="15.75" customHeight="1">
      <c r="A339" s="348"/>
      <c r="B339" s="348"/>
      <c r="C339" s="348"/>
      <c r="D339" s="348"/>
      <c r="E339" s="348"/>
      <c r="F339" s="348"/>
      <c r="G339" s="348"/>
      <c r="H339" s="348"/>
      <c r="I339" s="348"/>
      <c r="J339" s="348"/>
      <c r="K339" s="348"/>
      <c r="L339" s="348"/>
      <c r="M339" s="348"/>
      <c r="N339" s="348"/>
      <c r="O339" s="348"/>
      <c r="P339" s="348"/>
      <c r="Q339" s="348"/>
      <c r="R339" s="348"/>
      <c r="S339" s="348"/>
      <c r="T339" s="348"/>
      <c r="U339" s="348"/>
      <c r="V339" s="348"/>
      <c r="W339" s="348"/>
      <c r="X339" s="272"/>
      <c r="Y339" s="272"/>
      <c r="Z339" s="272"/>
      <c r="AA339" s="272"/>
      <c r="AB339" s="272"/>
      <c r="AC339" s="272"/>
      <c r="AD339" s="272"/>
      <c r="AE339" s="272"/>
      <c r="AF339" s="272"/>
      <c r="AG339" s="272"/>
      <c r="AH339" s="272"/>
      <c r="AI339" s="272"/>
      <c r="AJ339" s="272"/>
      <c r="AK339" s="272"/>
      <c r="AL339" s="272"/>
      <c r="AM339" s="272"/>
      <c r="AN339" s="272"/>
      <c r="AO339" s="272"/>
      <c r="AP339" s="272"/>
      <c r="AQ339" s="272"/>
      <c r="AR339" s="272"/>
      <c r="AS339" s="272"/>
      <c r="AT339" s="272"/>
      <c r="AU339" s="272"/>
      <c r="AV339" s="272"/>
      <c r="AW339" s="272"/>
      <c r="AX339" s="272"/>
      <c r="AY339" s="272"/>
      <c r="AZ339" s="272"/>
      <c r="BA339" s="272"/>
      <c r="BB339" s="272"/>
    </row>
    <row r="340" spans="1:54" ht="15.75" customHeight="1">
      <c r="A340" s="348"/>
      <c r="B340" s="348"/>
      <c r="C340" s="348"/>
      <c r="D340" s="348"/>
      <c r="E340" s="348"/>
      <c r="F340" s="348"/>
      <c r="G340" s="348"/>
      <c r="H340" s="348"/>
      <c r="I340" s="348"/>
      <c r="J340" s="348"/>
      <c r="K340" s="348"/>
      <c r="L340" s="348"/>
      <c r="M340" s="348"/>
      <c r="N340" s="348"/>
      <c r="O340" s="348"/>
      <c r="P340" s="348"/>
      <c r="Q340" s="348"/>
      <c r="R340" s="348"/>
      <c r="S340" s="348"/>
      <c r="T340" s="348"/>
      <c r="U340" s="348"/>
      <c r="V340" s="348"/>
      <c r="W340" s="348"/>
      <c r="X340" s="272"/>
      <c r="Y340" s="272"/>
      <c r="Z340" s="272"/>
      <c r="AA340" s="272"/>
      <c r="AB340" s="272"/>
      <c r="AC340" s="272"/>
      <c r="AD340" s="272"/>
      <c r="AE340" s="272"/>
      <c r="AF340" s="272"/>
      <c r="AG340" s="272"/>
      <c r="AH340" s="272"/>
      <c r="AI340" s="272"/>
      <c r="AJ340" s="272"/>
      <c r="AK340" s="272"/>
      <c r="AL340" s="272"/>
      <c r="AM340" s="272"/>
      <c r="AN340" s="272"/>
      <c r="AO340" s="272"/>
      <c r="AP340" s="272"/>
      <c r="AQ340" s="272"/>
      <c r="AR340" s="272"/>
      <c r="AS340" s="272"/>
      <c r="AT340" s="272"/>
      <c r="AU340" s="272"/>
      <c r="AV340" s="272"/>
      <c r="AW340" s="272"/>
      <c r="AX340" s="272"/>
      <c r="AY340" s="272"/>
      <c r="AZ340" s="272"/>
      <c r="BA340" s="272"/>
      <c r="BB340" s="272"/>
    </row>
    <row r="341" spans="1:54" ht="15.75" customHeight="1">
      <c r="A341" s="348"/>
      <c r="B341" s="348"/>
      <c r="C341" s="348"/>
      <c r="D341" s="348"/>
      <c r="E341" s="348"/>
      <c r="F341" s="348"/>
      <c r="G341" s="348"/>
      <c r="H341" s="348"/>
      <c r="I341" s="348"/>
      <c r="J341" s="348"/>
      <c r="K341" s="348"/>
      <c r="L341" s="348"/>
      <c r="M341" s="348"/>
      <c r="N341" s="348"/>
      <c r="O341" s="348"/>
      <c r="P341" s="348"/>
      <c r="Q341" s="348"/>
      <c r="R341" s="348"/>
      <c r="S341" s="348"/>
      <c r="T341" s="348"/>
      <c r="U341" s="348"/>
      <c r="V341" s="348"/>
      <c r="W341" s="348"/>
      <c r="X341" s="272"/>
      <c r="Y341" s="272"/>
      <c r="Z341" s="272"/>
      <c r="AA341" s="272"/>
      <c r="AB341" s="272"/>
      <c r="AC341" s="272"/>
      <c r="AD341" s="272"/>
      <c r="AE341" s="272"/>
      <c r="AF341" s="272"/>
      <c r="AG341" s="272"/>
      <c r="AH341" s="272"/>
      <c r="AI341" s="272"/>
      <c r="AJ341" s="272"/>
      <c r="AK341" s="272"/>
      <c r="AL341" s="272"/>
      <c r="AM341" s="272"/>
      <c r="AN341" s="272"/>
      <c r="AO341" s="272"/>
      <c r="AP341" s="272"/>
      <c r="AQ341" s="272"/>
      <c r="AR341" s="272"/>
      <c r="AS341" s="272"/>
      <c r="AT341" s="272"/>
      <c r="AU341" s="272"/>
      <c r="AV341" s="272"/>
      <c r="AW341" s="272"/>
      <c r="AX341" s="272"/>
      <c r="AY341" s="272"/>
      <c r="AZ341" s="272"/>
      <c r="BA341" s="272"/>
      <c r="BB341" s="272"/>
    </row>
    <row r="342" spans="1:54" ht="15.75" customHeight="1">
      <c r="A342" s="348"/>
      <c r="B342" s="348"/>
      <c r="C342" s="348"/>
      <c r="D342" s="348"/>
      <c r="E342" s="348"/>
      <c r="F342" s="348"/>
      <c r="G342" s="348"/>
      <c r="H342" s="348"/>
      <c r="I342" s="348"/>
      <c r="J342" s="348"/>
      <c r="K342" s="348"/>
      <c r="L342" s="348"/>
      <c r="M342" s="348"/>
      <c r="N342" s="348"/>
      <c r="O342" s="348"/>
      <c r="P342" s="348"/>
      <c r="Q342" s="348"/>
      <c r="R342" s="348"/>
      <c r="S342" s="348"/>
      <c r="T342" s="348"/>
      <c r="U342" s="348"/>
      <c r="V342" s="348"/>
      <c r="W342" s="348"/>
      <c r="X342" s="272"/>
      <c r="Y342" s="272"/>
      <c r="Z342" s="272"/>
      <c r="AA342" s="272"/>
      <c r="AB342" s="272"/>
      <c r="AC342" s="272"/>
      <c r="AD342" s="272"/>
      <c r="AE342" s="272"/>
      <c r="AF342" s="272"/>
      <c r="AG342" s="272"/>
      <c r="AH342" s="272"/>
      <c r="AI342" s="272"/>
      <c r="AJ342" s="272"/>
      <c r="AK342" s="272"/>
      <c r="AL342" s="272"/>
      <c r="AM342" s="272"/>
      <c r="AN342" s="272"/>
      <c r="AO342" s="272"/>
      <c r="AP342" s="272"/>
      <c r="AQ342" s="272"/>
      <c r="AR342" s="272"/>
      <c r="AS342" s="272"/>
      <c r="AT342" s="272"/>
      <c r="AU342" s="272"/>
      <c r="AV342" s="272"/>
      <c r="AW342" s="272"/>
      <c r="AX342" s="272"/>
      <c r="AY342" s="272"/>
      <c r="AZ342" s="272"/>
      <c r="BA342" s="272"/>
      <c r="BB342" s="272"/>
    </row>
    <row r="343" spans="1:54" ht="15.75" customHeight="1">
      <c r="A343" s="348"/>
      <c r="B343" s="348"/>
      <c r="C343" s="348"/>
      <c r="D343" s="348"/>
      <c r="E343" s="348"/>
      <c r="F343" s="348"/>
      <c r="G343" s="348"/>
      <c r="H343" s="348"/>
      <c r="I343" s="348"/>
      <c r="J343" s="348"/>
      <c r="K343" s="348"/>
      <c r="L343" s="348"/>
      <c r="M343" s="348"/>
      <c r="N343" s="348"/>
      <c r="O343" s="348"/>
      <c r="P343" s="348"/>
      <c r="Q343" s="348"/>
      <c r="R343" s="348"/>
      <c r="S343" s="348"/>
      <c r="T343" s="348"/>
      <c r="U343" s="348"/>
      <c r="V343" s="348"/>
      <c r="W343" s="348"/>
      <c r="X343" s="272"/>
      <c r="Y343" s="272"/>
      <c r="Z343" s="272"/>
      <c r="AA343" s="272"/>
      <c r="AB343" s="272"/>
      <c r="AC343" s="272"/>
      <c r="AD343" s="272"/>
      <c r="AE343" s="272"/>
      <c r="AF343" s="272"/>
      <c r="AG343" s="272"/>
      <c r="AH343" s="272"/>
      <c r="AI343" s="272"/>
      <c r="AJ343" s="272"/>
      <c r="AK343" s="272"/>
      <c r="AL343" s="272"/>
      <c r="AM343" s="272"/>
      <c r="AN343" s="272"/>
      <c r="AO343" s="272"/>
      <c r="AP343" s="272"/>
      <c r="AQ343" s="272"/>
      <c r="AR343" s="272"/>
      <c r="AS343" s="272"/>
      <c r="AT343" s="272"/>
      <c r="AU343" s="272"/>
      <c r="AV343" s="272"/>
      <c r="AW343" s="272"/>
      <c r="AX343" s="272"/>
      <c r="AY343" s="272"/>
      <c r="AZ343" s="272"/>
      <c r="BA343" s="272"/>
      <c r="BB343" s="272"/>
    </row>
    <row r="344" spans="1:54" ht="15.75" customHeight="1">
      <c r="A344" s="348"/>
      <c r="B344" s="348"/>
      <c r="C344" s="348"/>
      <c r="D344" s="348"/>
      <c r="E344" s="348"/>
      <c r="F344" s="348"/>
      <c r="G344" s="348"/>
      <c r="H344" s="348"/>
      <c r="I344" s="348"/>
      <c r="J344" s="348"/>
      <c r="K344" s="348"/>
      <c r="L344" s="348"/>
      <c r="M344" s="348"/>
      <c r="N344" s="348"/>
      <c r="O344" s="348"/>
      <c r="P344" s="348"/>
      <c r="Q344" s="348"/>
      <c r="R344" s="348"/>
      <c r="S344" s="348"/>
      <c r="T344" s="348"/>
      <c r="U344" s="348"/>
      <c r="V344" s="348"/>
      <c r="W344" s="348"/>
      <c r="X344" s="272"/>
      <c r="Y344" s="272"/>
      <c r="Z344" s="272"/>
      <c r="AA344" s="272"/>
      <c r="AB344" s="272"/>
      <c r="AC344" s="272"/>
      <c r="AD344" s="272"/>
      <c r="AE344" s="272"/>
      <c r="AF344" s="272"/>
      <c r="AG344" s="272"/>
      <c r="AH344" s="272"/>
      <c r="AI344" s="272"/>
      <c r="AJ344" s="272"/>
      <c r="AK344" s="272"/>
      <c r="AL344" s="272"/>
      <c r="AM344" s="272"/>
      <c r="AN344" s="272"/>
      <c r="AO344" s="272"/>
      <c r="AP344" s="272"/>
      <c r="AQ344" s="272"/>
      <c r="AR344" s="272"/>
      <c r="AS344" s="272"/>
      <c r="AT344" s="272"/>
      <c r="AU344" s="272"/>
      <c r="AV344" s="272"/>
      <c r="AW344" s="272"/>
      <c r="AX344" s="272"/>
      <c r="AY344" s="272"/>
      <c r="AZ344" s="272"/>
      <c r="BA344" s="272"/>
      <c r="BB344" s="272"/>
    </row>
    <row r="345" spans="1:54" ht="15.75" customHeight="1">
      <c r="A345" s="348"/>
      <c r="B345" s="348"/>
      <c r="C345" s="348"/>
      <c r="D345" s="348"/>
      <c r="E345" s="348"/>
      <c r="F345" s="348"/>
      <c r="G345" s="348"/>
      <c r="H345" s="348"/>
      <c r="I345" s="348"/>
      <c r="J345" s="348"/>
      <c r="K345" s="348"/>
      <c r="L345" s="348"/>
      <c r="M345" s="348"/>
      <c r="N345" s="348"/>
      <c r="O345" s="348"/>
      <c r="P345" s="348"/>
      <c r="Q345" s="348"/>
      <c r="R345" s="348"/>
      <c r="S345" s="348"/>
      <c r="T345" s="348"/>
      <c r="U345" s="348"/>
      <c r="V345" s="348"/>
      <c r="W345" s="348"/>
      <c r="X345" s="272"/>
      <c r="Y345" s="272"/>
      <c r="Z345" s="272"/>
      <c r="AA345" s="272"/>
      <c r="AB345" s="272"/>
      <c r="AC345" s="272"/>
      <c r="AD345" s="272"/>
      <c r="AE345" s="272"/>
      <c r="AF345" s="272"/>
      <c r="AG345" s="272"/>
      <c r="AH345" s="272"/>
      <c r="AI345" s="272"/>
      <c r="AJ345" s="272"/>
      <c r="AK345" s="272"/>
      <c r="AL345" s="272"/>
      <c r="AM345" s="272"/>
      <c r="AN345" s="272"/>
      <c r="AO345" s="272"/>
      <c r="AP345" s="272"/>
      <c r="AQ345" s="272"/>
      <c r="AR345" s="272"/>
      <c r="AS345" s="272"/>
      <c r="AT345" s="272"/>
      <c r="AU345" s="272"/>
      <c r="AV345" s="272"/>
      <c r="AW345" s="272"/>
      <c r="AX345" s="272"/>
      <c r="AY345" s="272"/>
      <c r="AZ345" s="272"/>
      <c r="BA345" s="272"/>
      <c r="BB345" s="272"/>
    </row>
    <row r="346" spans="1:54" ht="15.75" customHeight="1">
      <c r="A346" s="348"/>
      <c r="B346" s="348"/>
      <c r="C346" s="348"/>
      <c r="D346" s="348"/>
      <c r="E346" s="348"/>
      <c r="F346" s="348"/>
      <c r="G346" s="348"/>
      <c r="H346" s="348"/>
      <c r="I346" s="348"/>
      <c r="J346" s="348"/>
      <c r="K346" s="348"/>
      <c r="L346" s="348"/>
      <c r="M346" s="348"/>
      <c r="N346" s="348"/>
      <c r="O346" s="348"/>
      <c r="P346" s="348"/>
      <c r="Q346" s="348"/>
      <c r="R346" s="348"/>
      <c r="S346" s="348"/>
      <c r="T346" s="348"/>
      <c r="U346" s="348"/>
      <c r="V346" s="348"/>
      <c r="W346" s="348"/>
      <c r="X346" s="272"/>
      <c r="Y346" s="272"/>
      <c r="Z346" s="272"/>
      <c r="AA346" s="272"/>
      <c r="AB346" s="272"/>
      <c r="AC346" s="272"/>
      <c r="AD346" s="272"/>
      <c r="AE346" s="272"/>
      <c r="AF346" s="272"/>
      <c r="AG346" s="272"/>
      <c r="AH346" s="272"/>
      <c r="AI346" s="272"/>
      <c r="AJ346" s="272"/>
      <c r="AK346" s="272"/>
      <c r="AL346" s="272"/>
      <c r="AM346" s="272"/>
      <c r="AN346" s="272"/>
      <c r="AO346" s="272"/>
      <c r="AP346" s="272"/>
      <c r="AQ346" s="272"/>
      <c r="AR346" s="272"/>
      <c r="AS346" s="272"/>
      <c r="AT346" s="272"/>
      <c r="AU346" s="272"/>
      <c r="AV346" s="272"/>
      <c r="AW346" s="272"/>
      <c r="AX346" s="272"/>
      <c r="AY346" s="272"/>
      <c r="AZ346" s="272"/>
      <c r="BA346" s="272"/>
      <c r="BB346" s="272"/>
    </row>
    <row r="347" spans="1:54" ht="15.75" customHeight="1">
      <c r="A347" s="348"/>
      <c r="B347" s="348"/>
      <c r="C347" s="348"/>
      <c r="D347" s="348"/>
      <c r="E347" s="348"/>
      <c r="F347" s="348"/>
      <c r="G347" s="348"/>
      <c r="H347" s="348"/>
      <c r="I347" s="348"/>
      <c r="J347" s="348"/>
      <c r="K347" s="348"/>
      <c r="L347" s="348"/>
      <c r="M347" s="348"/>
      <c r="N347" s="348"/>
      <c r="O347" s="348"/>
      <c r="P347" s="348"/>
      <c r="Q347" s="348"/>
      <c r="R347" s="348"/>
      <c r="S347" s="348"/>
      <c r="T347" s="348"/>
      <c r="U347" s="348"/>
      <c r="V347" s="348"/>
      <c r="W347" s="348"/>
      <c r="X347" s="272"/>
      <c r="Y347" s="272"/>
      <c r="Z347" s="272"/>
      <c r="AA347" s="272"/>
      <c r="AB347" s="272"/>
      <c r="AC347" s="272"/>
      <c r="AD347" s="272"/>
      <c r="AE347" s="272"/>
      <c r="AF347" s="272"/>
      <c r="AG347" s="272"/>
      <c r="AH347" s="272"/>
      <c r="AI347" s="272"/>
      <c r="AJ347" s="272"/>
      <c r="AK347" s="272"/>
      <c r="AL347" s="272"/>
      <c r="AM347" s="272"/>
      <c r="AN347" s="272"/>
      <c r="AO347" s="272"/>
      <c r="AP347" s="272"/>
      <c r="AQ347" s="272"/>
      <c r="AR347" s="272"/>
      <c r="AS347" s="272"/>
      <c r="AT347" s="272"/>
      <c r="AU347" s="272"/>
      <c r="AV347" s="272"/>
      <c r="AW347" s="272"/>
      <c r="AX347" s="272"/>
      <c r="AY347" s="272"/>
      <c r="AZ347" s="272"/>
      <c r="BA347" s="272"/>
      <c r="BB347" s="272"/>
    </row>
    <row r="348" spans="1:54" ht="15.75" customHeight="1">
      <c r="A348" s="348"/>
      <c r="B348" s="348"/>
      <c r="C348" s="348"/>
      <c r="D348" s="348"/>
      <c r="E348" s="348"/>
      <c r="F348" s="348"/>
      <c r="G348" s="348"/>
      <c r="H348" s="348"/>
      <c r="I348" s="348"/>
      <c r="J348" s="348"/>
      <c r="K348" s="348"/>
      <c r="L348" s="348"/>
      <c r="M348" s="348"/>
      <c r="N348" s="348"/>
      <c r="O348" s="348"/>
      <c r="P348" s="348"/>
      <c r="Q348" s="348"/>
      <c r="R348" s="348"/>
      <c r="S348" s="348"/>
      <c r="T348" s="348"/>
      <c r="U348" s="348"/>
      <c r="V348" s="348"/>
      <c r="W348" s="348"/>
      <c r="X348" s="272"/>
      <c r="Y348" s="272"/>
      <c r="Z348" s="272"/>
      <c r="AA348" s="272"/>
      <c r="AB348" s="272"/>
      <c r="AC348" s="272"/>
      <c r="AD348" s="272"/>
      <c r="AE348" s="272"/>
      <c r="AF348" s="272"/>
      <c r="AG348" s="272"/>
      <c r="AH348" s="272"/>
      <c r="AI348" s="272"/>
      <c r="AJ348" s="272"/>
      <c r="AK348" s="272"/>
      <c r="AL348" s="272"/>
      <c r="AM348" s="272"/>
      <c r="AN348" s="272"/>
      <c r="AO348" s="272"/>
      <c r="AP348" s="272"/>
      <c r="AQ348" s="272"/>
      <c r="AR348" s="272"/>
      <c r="AS348" s="272"/>
      <c r="AT348" s="272"/>
      <c r="AU348" s="272"/>
      <c r="AV348" s="272"/>
      <c r="AW348" s="272"/>
      <c r="AX348" s="272"/>
      <c r="AY348" s="272"/>
      <c r="AZ348" s="272"/>
      <c r="BA348" s="272"/>
      <c r="BB348" s="272"/>
    </row>
    <row r="349" spans="1:54" ht="15.75" customHeight="1">
      <c r="A349" s="348"/>
      <c r="B349" s="348"/>
      <c r="C349" s="348"/>
      <c r="D349" s="348"/>
      <c r="E349" s="348"/>
      <c r="F349" s="348"/>
      <c r="G349" s="348"/>
      <c r="H349" s="348"/>
      <c r="I349" s="348"/>
      <c r="J349" s="348"/>
      <c r="K349" s="348"/>
      <c r="L349" s="348"/>
      <c r="M349" s="348"/>
      <c r="N349" s="348"/>
      <c r="O349" s="348"/>
      <c r="P349" s="348"/>
      <c r="Q349" s="348"/>
      <c r="R349" s="348"/>
      <c r="S349" s="348"/>
      <c r="T349" s="348"/>
      <c r="U349" s="348"/>
      <c r="V349" s="348"/>
      <c r="W349" s="348"/>
      <c r="X349" s="272"/>
      <c r="Y349" s="272"/>
      <c r="Z349" s="272"/>
      <c r="AA349" s="272"/>
      <c r="AB349" s="272"/>
      <c r="AC349" s="272"/>
      <c r="AD349" s="272"/>
      <c r="AE349" s="272"/>
      <c r="AF349" s="272"/>
      <c r="AG349" s="272"/>
      <c r="AH349" s="272"/>
      <c r="AI349" s="272"/>
      <c r="AJ349" s="272"/>
      <c r="AK349" s="272"/>
      <c r="AL349" s="272"/>
      <c r="AM349" s="272"/>
      <c r="AN349" s="272"/>
      <c r="AO349" s="272"/>
      <c r="AP349" s="272"/>
      <c r="AQ349" s="272"/>
      <c r="AR349" s="272"/>
      <c r="AS349" s="272"/>
      <c r="AT349" s="272"/>
      <c r="AU349" s="272"/>
      <c r="AV349" s="272"/>
      <c r="AW349" s="272"/>
      <c r="AX349" s="272"/>
      <c r="AY349" s="272"/>
      <c r="AZ349" s="272"/>
      <c r="BA349" s="272"/>
      <c r="BB349" s="272"/>
    </row>
    <row r="350" spans="1:54" ht="15.75" customHeight="1">
      <c r="A350" s="348"/>
      <c r="B350" s="348"/>
      <c r="C350" s="348"/>
      <c r="D350" s="348"/>
      <c r="E350" s="348"/>
      <c r="F350" s="348"/>
      <c r="G350" s="348"/>
      <c r="H350" s="348"/>
      <c r="I350" s="348"/>
      <c r="J350" s="348"/>
      <c r="K350" s="348"/>
      <c r="L350" s="348"/>
      <c r="M350" s="348"/>
      <c r="N350" s="348"/>
      <c r="O350" s="348"/>
      <c r="P350" s="348"/>
      <c r="Q350" s="348"/>
      <c r="R350" s="348"/>
      <c r="S350" s="348"/>
      <c r="T350" s="348"/>
      <c r="U350" s="348"/>
      <c r="V350" s="348"/>
      <c r="W350" s="348"/>
      <c r="X350" s="272"/>
      <c r="Y350" s="272"/>
      <c r="Z350" s="272"/>
      <c r="AA350" s="272"/>
      <c r="AB350" s="272"/>
      <c r="AC350" s="272"/>
      <c r="AD350" s="272"/>
      <c r="AE350" s="272"/>
      <c r="AF350" s="272"/>
      <c r="AG350" s="272"/>
      <c r="AH350" s="272"/>
      <c r="AI350" s="272"/>
      <c r="AJ350" s="272"/>
      <c r="AK350" s="272"/>
      <c r="AL350" s="272"/>
      <c r="AM350" s="272"/>
      <c r="AN350" s="272"/>
      <c r="AO350" s="272"/>
      <c r="AP350" s="272"/>
      <c r="AQ350" s="272"/>
      <c r="AR350" s="272"/>
      <c r="AS350" s="272"/>
      <c r="AT350" s="272"/>
      <c r="AU350" s="272"/>
      <c r="AV350" s="272"/>
      <c r="AW350" s="272"/>
      <c r="AX350" s="272"/>
      <c r="AY350" s="272"/>
      <c r="AZ350" s="272"/>
      <c r="BA350" s="272"/>
      <c r="BB350" s="272"/>
    </row>
    <row r="351" spans="1:54" ht="15.75" customHeight="1">
      <c r="A351" s="348"/>
      <c r="B351" s="348"/>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272"/>
      <c r="Y351" s="272"/>
      <c r="Z351" s="272"/>
      <c r="AA351" s="272"/>
      <c r="AB351" s="272"/>
      <c r="AC351" s="272"/>
      <c r="AD351" s="272"/>
      <c r="AE351" s="272"/>
      <c r="AF351" s="272"/>
      <c r="AG351" s="272"/>
      <c r="AH351" s="272"/>
      <c r="AI351" s="272"/>
      <c r="AJ351" s="272"/>
      <c r="AK351" s="272"/>
      <c r="AL351" s="272"/>
      <c r="AM351" s="272"/>
      <c r="AN351" s="272"/>
      <c r="AO351" s="272"/>
      <c r="AP351" s="272"/>
      <c r="AQ351" s="272"/>
      <c r="AR351" s="272"/>
      <c r="AS351" s="272"/>
      <c r="AT351" s="272"/>
      <c r="AU351" s="272"/>
      <c r="AV351" s="272"/>
      <c r="AW351" s="272"/>
      <c r="AX351" s="272"/>
      <c r="AY351" s="272"/>
      <c r="AZ351" s="272"/>
      <c r="BA351" s="272"/>
      <c r="BB351" s="272"/>
    </row>
    <row r="352" spans="1:54" ht="15.75" customHeight="1">
      <c r="A352" s="348"/>
      <c r="B352" s="348"/>
      <c r="C352" s="348"/>
      <c r="D352" s="348"/>
      <c r="E352" s="348"/>
      <c r="F352" s="348"/>
      <c r="G352" s="348"/>
      <c r="H352" s="348"/>
      <c r="I352" s="348"/>
      <c r="J352" s="348"/>
      <c r="K352" s="348"/>
      <c r="L352" s="348"/>
      <c r="M352" s="348"/>
      <c r="N352" s="348"/>
      <c r="O352" s="348"/>
      <c r="P352" s="348"/>
      <c r="Q352" s="348"/>
      <c r="R352" s="348"/>
      <c r="S352" s="348"/>
      <c r="T352" s="348"/>
      <c r="U352" s="348"/>
      <c r="V352" s="348"/>
      <c r="W352" s="348"/>
      <c r="X352" s="272"/>
      <c r="Y352" s="272"/>
      <c r="Z352" s="272"/>
      <c r="AA352" s="272"/>
      <c r="AB352" s="272"/>
      <c r="AC352" s="272"/>
      <c r="AD352" s="272"/>
      <c r="AE352" s="272"/>
      <c r="AF352" s="272"/>
      <c r="AG352" s="272"/>
      <c r="AH352" s="272"/>
      <c r="AI352" s="272"/>
      <c r="AJ352" s="272"/>
      <c r="AK352" s="272"/>
      <c r="AL352" s="272"/>
      <c r="AM352" s="272"/>
      <c r="AN352" s="272"/>
      <c r="AO352" s="272"/>
      <c r="AP352" s="272"/>
      <c r="AQ352" s="272"/>
      <c r="AR352" s="272"/>
      <c r="AS352" s="272"/>
      <c r="AT352" s="272"/>
      <c r="AU352" s="272"/>
      <c r="AV352" s="272"/>
      <c r="AW352" s="272"/>
      <c r="AX352" s="272"/>
      <c r="AY352" s="272"/>
      <c r="AZ352" s="272"/>
      <c r="BA352" s="272"/>
      <c r="BB352" s="272"/>
    </row>
    <row r="353" spans="1:54" ht="15.75" customHeight="1">
      <c r="A353" s="348"/>
      <c r="B353" s="348"/>
      <c r="C353" s="348"/>
      <c r="D353" s="348"/>
      <c r="E353" s="348"/>
      <c r="F353" s="348"/>
      <c r="G353" s="348"/>
      <c r="H353" s="348"/>
      <c r="I353" s="348"/>
      <c r="J353" s="348"/>
      <c r="K353" s="348"/>
      <c r="L353" s="348"/>
      <c r="M353" s="348"/>
      <c r="N353" s="348"/>
      <c r="O353" s="348"/>
      <c r="P353" s="348"/>
      <c r="Q353" s="348"/>
      <c r="R353" s="348"/>
      <c r="S353" s="348"/>
      <c r="T353" s="348"/>
      <c r="U353" s="348"/>
      <c r="V353" s="348"/>
      <c r="W353" s="348"/>
      <c r="X353" s="272"/>
      <c r="Y353" s="272"/>
      <c r="Z353" s="272"/>
      <c r="AA353" s="272"/>
      <c r="AB353" s="272"/>
      <c r="AC353" s="272"/>
      <c r="AD353" s="272"/>
      <c r="AE353" s="272"/>
      <c r="AF353" s="272"/>
      <c r="AG353" s="272"/>
      <c r="AH353" s="272"/>
      <c r="AI353" s="272"/>
      <c r="AJ353" s="272"/>
      <c r="AK353" s="272"/>
      <c r="AL353" s="272"/>
      <c r="AM353" s="272"/>
      <c r="AN353" s="272"/>
      <c r="AO353" s="272"/>
      <c r="AP353" s="272"/>
      <c r="AQ353" s="272"/>
      <c r="AR353" s="272"/>
      <c r="AS353" s="272"/>
      <c r="AT353" s="272"/>
      <c r="AU353" s="272"/>
      <c r="AV353" s="272"/>
      <c r="AW353" s="272"/>
      <c r="AX353" s="272"/>
      <c r="AY353" s="272"/>
      <c r="AZ353" s="272"/>
      <c r="BA353" s="272"/>
      <c r="BB353" s="272"/>
    </row>
    <row r="354" spans="1:54" ht="15.75" customHeight="1">
      <c r="A354" s="348"/>
      <c r="B354" s="348"/>
      <c r="C354" s="348"/>
      <c r="D354" s="348"/>
      <c r="E354" s="348"/>
      <c r="F354" s="348"/>
      <c r="G354" s="348"/>
      <c r="H354" s="348"/>
      <c r="I354" s="348"/>
      <c r="J354" s="348"/>
      <c r="K354" s="348"/>
      <c r="L354" s="348"/>
      <c r="M354" s="348"/>
      <c r="N354" s="348"/>
      <c r="O354" s="348"/>
      <c r="P354" s="348"/>
      <c r="Q354" s="348"/>
      <c r="R354" s="348"/>
      <c r="S354" s="348"/>
      <c r="T354" s="348"/>
      <c r="U354" s="348"/>
      <c r="V354" s="348"/>
      <c r="W354" s="348"/>
      <c r="X354" s="272"/>
      <c r="Y354" s="272"/>
      <c r="Z354" s="272"/>
      <c r="AA354" s="272"/>
      <c r="AB354" s="272"/>
      <c r="AC354" s="272"/>
      <c r="AD354" s="272"/>
      <c r="AE354" s="272"/>
      <c r="AF354" s="272"/>
      <c r="AG354" s="272"/>
      <c r="AH354" s="272"/>
      <c r="AI354" s="272"/>
      <c r="AJ354" s="272"/>
      <c r="AK354" s="272"/>
      <c r="AL354" s="272"/>
      <c r="AM354" s="272"/>
      <c r="AN354" s="272"/>
      <c r="AO354" s="272"/>
      <c r="AP354" s="272"/>
      <c r="AQ354" s="272"/>
      <c r="AR354" s="272"/>
      <c r="AS354" s="272"/>
      <c r="AT354" s="272"/>
      <c r="AU354" s="272"/>
      <c r="AV354" s="272"/>
      <c r="AW354" s="272"/>
      <c r="AX354" s="272"/>
      <c r="AY354" s="272"/>
      <c r="AZ354" s="272"/>
      <c r="BA354" s="272"/>
      <c r="BB354" s="272"/>
    </row>
    <row r="355" spans="1:54" ht="15.75" customHeight="1">
      <c r="A355" s="348"/>
      <c r="B355" s="348"/>
      <c r="C355" s="348"/>
      <c r="D355" s="348"/>
      <c r="E355" s="348"/>
      <c r="F355" s="348"/>
      <c r="G355" s="348"/>
      <c r="H355" s="348"/>
      <c r="I355" s="348"/>
      <c r="J355" s="348"/>
      <c r="K355" s="348"/>
      <c r="L355" s="348"/>
      <c r="M355" s="348"/>
      <c r="N355" s="348"/>
      <c r="O355" s="348"/>
      <c r="P355" s="348"/>
      <c r="Q355" s="348"/>
      <c r="R355" s="348"/>
      <c r="S355" s="348"/>
      <c r="T355" s="348"/>
      <c r="U355" s="348"/>
      <c r="V355" s="348"/>
      <c r="W355" s="348"/>
      <c r="X355" s="272"/>
      <c r="Y355" s="272"/>
      <c r="Z355" s="272"/>
      <c r="AA355" s="272"/>
      <c r="AB355" s="272"/>
      <c r="AC355" s="272"/>
      <c r="AD355" s="272"/>
      <c r="AE355" s="272"/>
      <c r="AF355" s="272"/>
      <c r="AG355" s="272"/>
      <c r="AH355" s="272"/>
      <c r="AI355" s="272"/>
      <c r="AJ355" s="272"/>
      <c r="AK355" s="272"/>
      <c r="AL355" s="272"/>
      <c r="AM355" s="272"/>
      <c r="AN355" s="272"/>
      <c r="AO355" s="272"/>
      <c r="AP355" s="272"/>
      <c r="AQ355" s="272"/>
      <c r="AR355" s="272"/>
      <c r="AS355" s="272"/>
      <c r="AT355" s="272"/>
      <c r="AU355" s="272"/>
      <c r="AV355" s="272"/>
      <c r="AW355" s="272"/>
      <c r="AX355" s="272"/>
      <c r="AY355" s="272"/>
      <c r="AZ355" s="272"/>
      <c r="BA355" s="272"/>
      <c r="BB355" s="272"/>
    </row>
    <row r="356" spans="1:54" ht="15.75" customHeight="1">
      <c r="A356" s="348"/>
      <c r="B356" s="348"/>
      <c r="C356" s="348"/>
      <c r="D356" s="348"/>
      <c r="E356" s="348"/>
      <c r="F356" s="348"/>
      <c r="G356" s="348"/>
      <c r="H356" s="348"/>
      <c r="I356" s="348"/>
      <c r="J356" s="348"/>
      <c r="K356" s="348"/>
      <c r="L356" s="348"/>
      <c r="M356" s="348"/>
      <c r="N356" s="348"/>
      <c r="O356" s="348"/>
      <c r="P356" s="348"/>
      <c r="Q356" s="348"/>
      <c r="R356" s="348"/>
      <c r="S356" s="348"/>
      <c r="T356" s="348"/>
      <c r="U356" s="348"/>
      <c r="V356" s="348"/>
      <c r="W356" s="348"/>
      <c r="X356" s="272"/>
      <c r="Y356" s="272"/>
      <c r="Z356" s="272"/>
      <c r="AA356" s="272"/>
      <c r="AB356" s="272"/>
      <c r="AC356" s="272"/>
      <c r="AD356" s="272"/>
      <c r="AE356" s="272"/>
      <c r="AF356" s="272"/>
      <c r="AG356" s="272"/>
      <c r="AH356" s="272"/>
      <c r="AI356" s="272"/>
      <c r="AJ356" s="272"/>
      <c r="AK356" s="272"/>
      <c r="AL356" s="272"/>
      <c r="AM356" s="272"/>
      <c r="AN356" s="272"/>
      <c r="AO356" s="272"/>
      <c r="AP356" s="272"/>
      <c r="AQ356" s="272"/>
      <c r="AR356" s="272"/>
      <c r="AS356" s="272"/>
      <c r="AT356" s="272"/>
      <c r="AU356" s="272"/>
      <c r="AV356" s="272"/>
      <c r="AW356" s="272"/>
      <c r="AX356" s="272"/>
      <c r="AY356" s="272"/>
      <c r="AZ356" s="272"/>
      <c r="BA356" s="272"/>
      <c r="BB356" s="272"/>
    </row>
    <row r="357" spans="1:54" ht="15.75" customHeight="1">
      <c r="A357" s="348"/>
      <c r="B357" s="348"/>
      <c r="C357" s="348"/>
      <c r="D357" s="348"/>
      <c r="E357" s="348"/>
      <c r="F357" s="348"/>
      <c r="G357" s="348"/>
      <c r="H357" s="348"/>
      <c r="I357" s="348"/>
      <c r="J357" s="348"/>
      <c r="K357" s="348"/>
      <c r="L357" s="348"/>
      <c r="M357" s="348"/>
      <c r="N357" s="348"/>
      <c r="O357" s="348"/>
      <c r="P357" s="348"/>
      <c r="Q357" s="348"/>
      <c r="R357" s="348"/>
      <c r="S357" s="348"/>
      <c r="T357" s="348"/>
      <c r="U357" s="348"/>
      <c r="V357" s="348"/>
      <c r="W357" s="348"/>
      <c r="X357" s="272"/>
      <c r="Y357" s="272"/>
      <c r="Z357" s="272"/>
      <c r="AA357" s="272"/>
      <c r="AB357" s="272"/>
      <c r="AC357" s="272"/>
      <c r="AD357" s="272"/>
      <c r="AE357" s="272"/>
      <c r="AF357" s="272"/>
      <c r="AG357" s="272"/>
      <c r="AH357" s="272"/>
      <c r="AI357" s="272"/>
      <c r="AJ357" s="272"/>
      <c r="AK357" s="272"/>
      <c r="AL357" s="272"/>
      <c r="AM357" s="272"/>
      <c r="AN357" s="272"/>
      <c r="AO357" s="272"/>
      <c r="AP357" s="272"/>
      <c r="AQ357" s="272"/>
      <c r="AR357" s="272"/>
      <c r="AS357" s="272"/>
      <c r="AT357" s="272"/>
      <c r="AU357" s="272"/>
      <c r="AV357" s="272"/>
      <c r="AW357" s="272"/>
      <c r="AX357" s="272"/>
      <c r="AY357" s="272"/>
      <c r="AZ357" s="272"/>
      <c r="BA357" s="272"/>
      <c r="BB357" s="272"/>
    </row>
    <row r="358" spans="1:54" ht="15.75" customHeight="1">
      <c r="A358" s="348"/>
      <c r="B358" s="348"/>
      <c r="C358" s="348"/>
      <c r="D358" s="348"/>
      <c r="E358" s="348"/>
      <c r="F358" s="348"/>
      <c r="G358" s="348"/>
      <c r="H358" s="348"/>
      <c r="I358" s="348"/>
      <c r="J358" s="348"/>
      <c r="K358" s="348"/>
      <c r="L358" s="348"/>
      <c r="M358" s="348"/>
      <c r="N358" s="348"/>
      <c r="O358" s="348"/>
      <c r="P358" s="348"/>
      <c r="Q358" s="348"/>
      <c r="R358" s="348"/>
      <c r="S358" s="348"/>
      <c r="T358" s="348"/>
      <c r="U358" s="348"/>
      <c r="V358" s="348"/>
      <c r="W358" s="348"/>
      <c r="X358" s="272"/>
      <c r="Y358" s="272"/>
      <c r="Z358" s="272"/>
      <c r="AA358" s="272"/>
      <c r="AB358" s="272"/>
      <c r="AC358" s="272"/>
      <c r="AD358" s="272"/>
      <c r="AE358" s="272"/>
      <c r="AF358" s="272"/>
      <c r="AG358" s="272"/>
      <c r="AH358" s="272"/>
      <c r="AI358" s="272"/>
      <c r="AJ358" s="272"/>
      <c r="AK358" s="272"/>
      <c r="AL358" s="272"/>
      <c r="AM358" s="272"/>
      <c r="AN358" s="272"/>
      <c r="AO358" s="272"/>
      <c r="AP358" s="272"/>
      <c r="AQ358" s="272"/>
      <c r="AR358" s="272"/>
      <c r="AS358" s="272"/>
      <c r="AT358" s="272"/>
      <c r="AU358" s="272"/>
      <c r="AV358" s="272"/>
      <c r="AW358" s="272"/>
      <c r="AX358" s="272"/>
      <c r="AY358" s="272"/>
      <c r="AZ358" s="272"/>
      <c r="BA358" s="272"/>
      <c r="BB358" s="272"/>
    </row>
    <row r="359" spans="1:54" ht="15.75" customHeight="1">
      <c r="A359" s="348"/>
      <c r="B359" s="348"/>
      <c r="C359" s="348"/>
      <c r="D359" s="348"/>
      <c r="E359" s="348"/>
      <c r="F359" s="348"/>
      <c r="G359" s="348"/>
      <c r="H359" s="348"/>
      <c r="I359" s="348"/>
      <c r="J359" s="348"/>
      <c r="K359" s="348"/>
      <c r="L359" s="348"/>
      <c r="M359" s="348"/>
      <c r="N359" s="348"/>
      <c r="O359" s="348"/>
      <c r="P359" s="348"/>
      <c r="Q359" s="348"/>
      <c r="R359" s="348"/>
      <c r="S359" s="348"/>
      <c r="T359" s="348"/>
      <c r="U359" s="348"/>
      <c r="V359" s="348"/>
      <c r="W359" s="348"/>
      <c r="X359" s="272"/>
      <c r="Y359" s="272"/>
      <c r="Z359" s="272"/>
      <c r="AA359" s="272"/>
      <c r="AB359" s="272"/>
      <c r="AC359" s="272"/>
      <c r="AD359" s="272"/>
      <c r="AE359" s="272"/>
      <c r="AF359" s="272"/>
      <c r="AG359" s="272"/>
      <c r="AH359" s="272"/>
      <c r="AI359" s="272"/>
      <c r="AJ359" s="272"/>
      <c r="AK359" s="272"/>
      <c r="AL359" s="272"/>
      <c r="AM359" s="272"/>
      <c r="AN359" s="272"/>
      <c r="AO359" s="272"/>
      <c r="AP359" s="272"/>
      <c r="AQ359" s="272"/>
      <c r="AR359" s="272"/>
      <c r="AS359" s="272"/>
      <c r="AT359" s="272"/>
      <c r="AU359" s="272"/>
      <c r="AV359" s="272"/>
      <c r="AW359" s="272"/>
      <c r="AX359" s="272"/>
      <c r="AY359" s="272"/>
      <c r="AZ359" s="272"/>
      <c r="BA359" s="272"/>
      <c r="BB359" s="272"/>
    </row>
    <row r="360" spans="1:54" ht="15.75" customHeight="1">
      <c r="A360" s="348"/>
      <c r="B360" s="348"/>
      <c r="C360" s="348"/>
      <c r="D360" s="348"/>
      <c r="E360" s="348"/>
      <c r="F360" s="348"/>
      <c r="G360" s="348"/>
      <c r="H360" s="348"/>
      <c r="I360" s="348"/>
      <c r="J360" s="348"/>
      <c r="K360" s="348"/>
      <c r="L360" s="348"/>
      <c r="M360" s="348"/>
      <c r="N360" s="348"/>
      <c r="O360" s="348"/>
      <c r="P360" s="348"/>
      <c r="Q360" s="348"/>
      <c r="R360" s="348"/>
      <c r="S360" s="348"/>
      <c r="T360" s="348"/>
      <c r="U360" s="348"/>
      <c r="V360" s="348"/>
      <c r="W360" s="348"/>
      <c r="X360" s="272"/>
      <c r="Y360" s="272"/>
      <c r="Z360" s="272"/>
      <c r="AA360" s="272"/>
      <c r="AB360" s="272"/>
      <c r="AC360" s="272"/>
      <c r="AD360" s="272"/>
      <c r="AE360" s="272"/>
      <c r="AF360" s="272"/>
      <c r="AG360" s="272"/>
      <c r="AH360" s="272"/>
      <c r="AI360" s="272"/>
      <c r="AJ360" s="272"/>
      <c r="AK360" s="272"/>
      <c r="AL360" s="272"/>
      <c r="AM360" s="272"/>
      <c r="AN360" s="272"/>
      <c r="AO360" s="272"/>
      <c r="AP360" s="272"/>
      <c r="AQ360" s="272"/>
      <c r="AR360" s="272"/>
      <c r="AS360" s="272"/>
      <c r="AT360" s="272"/>
      <c r="AU360" s="272"/>
      <c r="AV360" s="272"/>
      <c r="AW360" s="272"/>
      <c r="AX360" s="272"/>
      <c r="AY360" s="272"/>
      <c r="AZ360" s="272"/>
      <c r="BA360" s="272"/>
      <c r="BB360" s="272"/>
    </row>
    <row r="361" spans="1:54" ht="15.75" customHeight="1">
      <c r="A361" s="348"/>
      <c r="B361" s="348"/>
      <c r="C361" s="348"/>
      <c r="D361" s="348"/>
      <c r="E361" s="348"/>
      <c r="F361" s="348"/>
      <c r="G361" s="348"/>
      <c r="H361" s="348"/>
      <c r="I361" s="348"/>
      <c r="J361" s="348"/>
      <c r="K361" s="348"/>
      <c r="L361" s="348"/>
      <c r="M361" s="348"/>
      <c r="N361" s="348"/>
      <c r="O361" s="348"/>
      <c r="P361" s="348"/>
      <c r="Q361" s="348"/>
      <c r="R361" s="348"/>
      <c r="S361" s="348"/>
      <c r="T361" s="348"/>
      <c r="U361" s="348"/>
      <c r="V361" s="348"/>
      <c r="W361" s="348"/>
      <c r="X361" s="272"/>
      <c r="Y361" s="272"/>
      <c r="Z361" s="272"/>
      <c r="AA361" s="272"/>
      <c r="AB361" s="272"/>
      <c r="AC361" s="272"/>
      <c r="AD361" s="272"/>
      <c r="AE361" s="272"/>
      <c r="AF361" s="272"/>
      <c r="AG361" s="272"/>
      <c r="AH361" s="272"/>
      <c r="AI361" s="272"/>
      <c r="AJ361" s="272"/>
      <c r="AK361" s="272"/>
      <c r="AL361" s="272"/>
      <c r="AM361" s="272"/>
      <c r="AN361" s="272"/>
      <c r="AO361" s="272"/>
      <c r="AP361" s="272"/>
      <c r="AQ361" s="272"/>
      <c r="AR361" s="272"/>
      <c r="AS361" s="272"/>
      <c r="AT361" s="272"/>
      <c r="AU361" s="272"/>
      <c r="AV361" s="272"/>
      <c r="AW361" s="272"/>
      <c r="AX361" s="272"/>
      <c r="AY361" s="272"/>
      <c r="AZ361" s="272"/>
      <c r="BA361" s="272"/>
      <c r="BB361" s="272"/>
    </row>
    <row r="362" spans="1:54" ht="15.75" customHeight="1">
      <c r="A362" s="348"/>
      <c r="B362" s="348"/>
      <c r="C362" s="348"/>
      <c r="D362" s="348"/>
      <c r="E362" s="348"/>
      <c r="F362" s="348"/>
      <c r="G362" s="348"/>
      <c r="H362" s="348"/>
      <c r="I362" s="348"/>
      <c r="J362" s="348"/>
      <c r="K362" s="348"/>
      <c r="L362" s="348"/>
      <c r="M362" s="348"/>
      <c r="N362" s="348"/>
      <c r="O362" s="348"/>
      <c r="P362" s="348"/>
      <c r="Q362" s="348"/>
      <c r="R362" s="348"/>
      <c r="S362" s="348"/>
      <c r="T362" s="348"/>
      <c r="U362" s="348"/>
      <c r="V362" s="348"/>
      <c r="W362" s="348"/>
      <c r="X362" s="272"/>
      <c r="Y362" s="272"/>
      <c r="Z362" s="272"/>
      <c r="AA362" s="272"/>
      <c r="AB362" s="272"/>
      <c r="AC362" s="272"/>
      <c r="AD362" s="272"/>
      <c r="AE362" s="272"/>
      <c r="AF362" s="272"/>
      <c r="AG362" s="272"/>
      <c r="AH362" s="272"/>
      <c r="AI362" s="272"/>
      <c r="AJ362" s="272"/>
      <c r="AK362" s="272"/>
      <c r="AL362" s="272"/>
      <c r="AM362" s="272"/>
      <c r="AN362" s="272"/>
      <c r="AO362" s="272"/>
      <c r="AP362" s="272"/>
      <c r="AQ362" s="272"/>
      <c r="AR362" s="272"/>
      <c r="AS362" s="272"/>
      <c r="AT362" s="272"/>
      <c r="AU362" s="272"/>
      <c r="AV362" s="272"/>
      <c r="AW362" s="272"/>
      <c r="AX362" s="272"/>
      <c r="AY362" s="272"/>
      <c r="AZ362" s="272"/>
      <c r="BA362" s="272"/>
      <c r="BB362" s="272"/>
    </row>
    <row r="363" spans="1:54" ht="15.75" customHeight="1">
      <c r="A363" s="348"/>
      <c r="B363" s="348"/>
      <c r="C363" s="348"/>
      <c r="D363" s="348"/>
      <c r="E363" s="348"/>
      <c r="F363" s="348"/>
      <c r="G363" s="348"/>
      <c r="H363" s="348"/>
      <c r="I363" s="348"/>
      <c r="J363" s="348"/>
      <c r="K363" s="348"/>
      <c r="L363" s="348"/>
      <c r="M363" s="348"/>
      <c r="N363" s="348"/>
      <c r="O363" s="348"/>
      <c r="P363" s="348"/>
      <c r="Q363" s="348"/>
      <c r="R363" s="348"/>
      <c r="S363" s="348"/>
      <c r="T363" s="348"/>
      <c r="U363" s="348"/>
      <c r="V363" s="348"/>
      <c r="W363" s="348"/>
      <c r="X363" s="272"/>
      <c r="Y363" s="272"/>
      <c r="Z363" s="272"/>
      <c r="AA363" s="272"/>
      <c r="AB363" s="272"/>
      <c r="AC363" s="272"/>
      <c r="AD363" s="272"/>
      <c r="AE363" s="272"/>
      <c r="AF363" s="272"/>
      <c r="AG363" s="272"/>
      <c r="AH363" s="272"/>
      <c r="AI363" s="272"/>
      <c r="AJ363" s="272"/>
      <c r="AK363" s="272"/>
      <c r="AL363" s="272"/>
      <c r="AM363" s="272"/>
      <c r="AN363" s="272"/>
      <c r="AO363" s="272"/>
      <c r="AP363" s="272"/>
      <c r="AQ363" s="272"/>
      <c r="AR363" s="272"/>
      <c r="AS363" s="272"/>
      <c r="AT363" s="272"/>
      <c r="AU363" s="272"/>
      <c r="AV363" s="272"/>
      <c r="AW363" s="272"/>
      <c r="AX363" s="272"/>
      <c r="AY363" s="272"/>
      <c r="AZ363" s="272"/>
      <c r="BA363" s="272"/>
      <c r="BB363" s="272"/>
    </row>
    <row r="364" spans="1:54" ht="15.75" customHeight="1">
      <c r="A364" s="348"/>
      <c r="B364" s="348"/>
      <c r="C364" s="348"/>
      <c r="D364" s="348"/>
      <c r="E364" s="348"/>
      <c r="F364" s="348"/>
      <c r="G364" s="348"/>
      <c r="H364" s="348"/>
      <c r="I364" s="348"/>
      <c r="J364" s="348"/>
      <c r="K364" s="348"/>
      <c r="L364" s="348"/>
      <c r="M364" s="348"/>
      <c r="N364" s="348"/>
      <c r="O364" s="348"/>
      <c r="P364" s="348"/>
      <c r="Q364" s="348"/>
      <c r="R364" s="348"/>
      <c r="S364" s="348"/>
      <c r="T364" s="348"/>
      <c r="U364" s="348"/>
      <c r="V364" s="348"/>
      <c r="W364" s="348"/>
      <c r="X364" s="272"/>
      <c r="Y364" s="272"/>
      <c r="Z364" s="272"/>
      <c r="AA364" s="272"/>
      <c r="AB364" s="272"/>
      <c r="AC364" s="272"/>
      <c r="AD364" s="272"/>
      <c r="AE364" s="272"/>
      <c r="AF364" s="272"/>
      <c r="AG364" s="272"/>
      <c r="AH364" s="272"/>
      <c r="AI364" s="272"/>
      <c r="AJ364" s="272"/>
      <c r="AK364" s="272"/>
      <c r="AL364" s="272"/>
      <c r="AM364" s="272"/>
      <c r="AN364" s="272"/>
      <c r="AO364" s="272"/>
      <c r="AP364" s="272"/>
      <c r="AQ364" s="272"/>
      <c r="AR364" s="272"/>
      <c r="AS364" s="272"/>
      <c r="AT364" s="272"/>
      <c r="AU364" s="272"/>
      <c r="AV364" s="272"/>
      <c r="AW364" s="272"/>
      <c r="AX364" s="272"/>
      <c r="AY364" s="272"/>
      <c r="AZ364" s="272"/>
      <c r="BA364" s="272"/>
      <c r="BB364" s="272"/>
    </row>
    <row r="365" spans="1:54" ht="15.75" customHeight="1">
      <c r="A365" s="348"/>
      <c r="B365" s="348"/>
      <c r="C365" s="348"/>
      <c r="D365" s="348"/>
      <c r="E365" s="348"/>
      <c r="F365" s="348"/>
      <c r="G365" s="348"/>
      <c r="H365" s="348"/>
      <c r="I365" s="348"/>
      <c r="J365" s="348"/>
      <c r="K365" s="348"/>
      <c r="L365" s="348"/>
      <c r="M365" s="348"/>
      <c r="N365" s="348"/>
      <c r="O365" s="348"/>
      <c r="P365" s="348"/>
      <c r="Q365" s="348"/>
      <c r="R365" s="348"/>
      <c r="S365" s="348"/>
      <c r="T365" s="348"/>
      <c r="U365" s="348"/>
      <c r="V365" s="348"/>
      <c r="W365" s="348"/>
      <c r="X365" s="272"/>
      <c r="Y365" s="272"/>
      <c r="Z365" s="272"/>
      <c r="AA365" s="272"/>
      <c r="AB365" s="272"/>
      <c r="AC365" s="272"/>
      <c r="AD365" s="272"/>
      <c r="AE365" s="272"/>
      <c r="AF365" s="272"/>
      <c r="AG365" s="272"/>
      <c r="AH365" s="272"/>
      <c r="AI365" s="272"/>
      <c r="AJ365" s="272"/>
      <c r="AK365" s="272"/>
      <c r="AL365" s="272"/>
      <c r="AM365" s="272"/>
      <c r="AN365" s="272"/>
      <c r="AO365" s="272"/>
      <c r="AP365" s="272"/>
      <c r="AQ365" s="272"/>
      <c r="AR365" s="272"/>
      <c r="AS365" s="272"/>
      <c r="AT365" s="272"/>
      <c r="AU365" s="272"/>
      <c r="AV365" s="272"/>
      <c r="AW365" s="272"/>
      <c r="AX365" s="272"/>
      <c r="AY365" s="272"/>
      <c r="AZ365" s="272"/>
      <c r="BA365" s="272"/>
      <c r="BB365" s="272"/>
    </row>
    <row r="366" spans="1:54" ht="15.75" customHeight="1">
      <c r="A366" s="348"/>
      <c r="B366" s="348"/>
      <c r="C366" s="348"/>
      <c r="D366" s="348"/>
      <c r="E366" s="348"/>
      <c r="F366" s="348"/>
      <c r="G366" s="348"/>
      <c r="H366" s="348"/>
      <c r="I366" s="348"/>
      <c r="J366" s="348"/>
      <c r="K366" s="348"/>
      <c r="L366" s="348"/>
      <c r="M366" s="348"/>
      <c r="N366" s="348"/>
      <c r="O366" s="348"/>
      <c r="P366" s="348"/>
      <c r="Q366" s="348"/>
      <c r="R366" s="348"/>
      <c r="S366" s="348"/>
      <c r="T366" s="348"/>
      <c r="U366" s="348"/>
      <c r="V366" s="348"/>
      <c r="W366" s="348"/>
      <c r="X366" s="272"/>
      <c r="Y366" s="272"/>
      <c r="Z366" s="272"/>
      <c r="AA366" s="272"/>
      <c r="AB366" s="272"/>
      <c r="AC366" s="272"/>
      <c r="AD366" s="272"/>
      <c r="AE366" s="272"/>
      <c r="AF366" s="272"/>
      <c r="AG366" s="272"/>
      <c r="AH366" s="272"/>
      <c r="AI366" s="272"/>
      <c r="AJ366" s="272"/>
      <c r="AK366" s="272"/>
      <c r="AL366" s="272"/>
      <c r="AM366" s="272"/>
      <c r="AN366" s="272"/>
      <c r="AO366" s="272"/>
      <c r="AP366" s="272"/>
      <c r="AQ366" s="272"/>
      <c r="AR366" s="272"/>
      <c r="AS366" s="272"/>
      <c r="AT366" s="272"/>
      <c r="AU366" s="272"/>
      <c r="AV366" s="272"/>
      <c r="AW366" s="272"/>
      <c r="AX366" s="272"/>
      <c r="AY366" s="272"/>
      <c r="AZ366" s="272"/>
      <c r="BA366" s="272"/>
      <c r="BB366" s="272"/>
    </row>
    <row r="367" spans="1:54" ht="15.75" customHeight="1">
      <c r="A367" s="348"/>
      <c r="B367" s="348"/>
      <c r="C367" s="348"/>
      <c r="D367" s="348"/>
      <c r="E367" s="348"/>
      <c r="F367" s="348"/>
      <c r="G367" s="348"/>
      <c r="H367" s="348"/>
      <c r="I367" s="348"/>
      <c r="J367" s="348"/>
      <c r="K367" s="348"/>
      <c r="L367" s="348"/>
      <c r="M367" s="348"/>
      <c r="N367" s="348"/>
      <c r="O367" s="348"/>
      <c r="P367" s="348"/>
      <c r="Q367" s="348"/>
      <c r="R367" s="348"/>
      <c r="S367" s="348"/>
      <c r="T367" s="348"/>
      <c r="U367" s="348"/>
      <c r="V367" s="348"/>
      <c r="W367" s="348"/>
      <c r="X367" s="272"/>
      <c r="Y367" s="272"/>
      <c r="Z367" s="272"/>
      <c r="AA367" s="272"/>
      <c r="AB367" s="272"/>
      <c r="AC367" s="272"/>
      <c r="AD367" s="272"/>
      <c r="AE367" s="272"/>
      <c r="AF367" s="272"/>
      <c r="AG367" s="272"/>
      <c r="AH367" s="272"/>
      <c r="AI367" s="272"/>
      <c r="AJ367" s="272"/>
      <c r="AK367" s="272"/>
      <c r="AL367" s="272"/>
      <c r="AM367" s="272"/>
      <c r="AN367" s="272"/>
      <c r="AO367" s="272"/>
      <c r="AP367" s="272"/>
      <c r="AQ367" s="272"/>
      <c r="AR367" s="272"/>
      <c r="AS367" s="272"/>
      <c r="AT367" s="272"/>
      <c r="AU367" s="272"/>
      <c r="AV367" s="272"/>
      <c r="AW367" s="272"/>
      <c r="AX367" s="272"/>
      <c r="AY367" s="272"/>
      <c r="AZ367" s="272"/>
      <c r="BA367" s="272"/>
      <c r="BB367" s="272"/>
    </row>
    <row r="368" spans="1:54" ht="15.75" customHeight="1">
      <c r="A368" s="348"/>
      <c r="B368" s="348"/>
      <c r="C368" s="348"/>
      <c r="D368" s="348"/>
      <c r="E368" s="348"/>
      <c r="F368" s="348"/>
      <c r="G368" s="348"/>
      <c r="H368" s="348"/>
      <c r="I368" s="348"/>
      <c r="J368" s="348"/>
      <c r="K368" s="348"/>
      <c r="L368" s="348"/>
      <c r="M368" s="348"/>
      <c r="N368" s="348"/>
      <c r="O368" s="348"/>
      <c r="P368" s="348"/>
      <c r="Q368" s="348"/>
      <c r="R368" s="348"/>
      <c r="S368" s="348"/>
      <c r="T368" s="348"/>
      <c r="U368" s="348"/>
      <c r="V368" s="348"/>
      <c r="W368" s="348"/>
      <c r="X368" s="272"/>
      <c r="Y368" s="272"/>
      <c r="Z368" s="272"/>
      <c r="AA368" s="272"/>
      <c r="AB368" s="272"/>
      <c r="AC368" s="272"/>
      <c r="AD368" s="272"/>
      <c r="AE368" s="272"/>
      <c r="AF368" s="272"/>
      <c r="AG368" s="272"/>
      <c r="AH368" s="272"/>
      <c r="AI368" s="272"/>
      <c r="AJ368" s="272"/>
      <c r="AK368" s="272"/>
      <c r="AL368" s="272"/>
      <c r="AM368" s="272"/>
      <c r="AN368" s="272"/>
      <c r="AO368" s="272"/>
      <c r="AP368" s="272"/>
      <c r="AQ368" s="272"/>
      <c r="AR368" s="272"/>
      <c r="AS368" s="272"/>
      <c r="AT368" s="272"/>
      <c r="AU368" s="272"/>
      <c r="AV368" s="272"/>
      <c r="AW368" s="272"/>
      <c r="AX368" s="272"/>
      <c r="AY368" s="272"/>
      <c r="AZ368" s="272"/>
      <c r="BA368" s="272"/>
      <c r="BB368" s="272"/>
    </row>
    <row r="369" spans="1:54" ht="15.75" customHeight="1">
      <c r="A369" s="348"/>
      <c r="B369" s="348"/>
      <c r="C369" s="348"/>
      <c r="D369" s="348"/>
      <c r="E369" s="348"/>
      <c r="F369" s="348"/>
      <c r="G369" s="348"/>
      <c r="H369" s="348"/>
      <c r="I369" s="348"/>
      <c r="J369" s="348"/>
      <c r="K369" s="348"/>
      <c r="L369" s="348"/>
      <c r="M369" s="348"/>
      <c r="N369" s="348"/>
      <c r="O369" s="348"/>
      <c r="P369" s="348"/>
      <c r="Q369" s="348"/>
      <c r="R369" s="348"/>
      <c r="S369" s="348"/>
      <c r="T369" s="348"/>
      <c r="U369" s="348"/>
      <c r="V369" s="348"/>
      <c r="W369" s="348"/>
      <c r="X369" s="272"/>
      <c r="Y369" s="272"/>
      <c r="Z369" s="272"/>
      <c r="AA369" s="272"/>
      <c r="AB369" s="272"/>
      <c r="AC369" s="272"/>
      <c r="AD369" s="272"/>
      <c r="AE369" s="272"/>
      <c r="AF369" s="272"/>
      <c r="AG369" s="272"/>
      <c r="AH369" s="272"/>
      <c r="AI369" s="272"/>
      <c r="AJ369" s="272"/>
      <c r="AK369" s="272"/>
      <c r="AL369" s="272"/>
      <c r="AM369" s="272"/>
      <c r="AN369" s="272"/>
      <c r="AO369" s="272"/>
      <c r="AP369" s="272"/>
      <c r="AQ369" s="272"/>
      <c r="AR369" s="272"/>
      <c r="AS369" s="272"/>
      <c r="AT369" s="272"/>
      <c r="AU369" s="272"/>
      <c r="AV369" s="272"/>
      <c r="AW369" s="272"/>
      <c r="AX369" s="272"/>
      <c r="AY369" s="272"/>
      <c r="AZ369" s="272"/>
      <c r="BA369" s="272"/>
      <c r="BB369" s="272"/>
    </row>
    <row r="370" spans="1:54" ht="15.75" customHeight="1">
      <c r="A370" s="348"/>
      <c r="B370" s="348"/>
      <c r="C370" s="348"/>
      <c r="D370" s="348"/>
      <c r="E370" s="348"/>
      <c r="F370" s="348"/>
      <c r="G370" s="348"/>
      <c r="H370" s="348"/>
      <c r="I370" s="348"/>
      <c r="J370" s="348"/>
      <c r="K370" s="348"/>
      <c r="L370" s="348"/>
      <c r="M370" s="348"/>
      <c r="N370" s="348"/>
      <c r="O370" s="348"/>
      <c r="P370" s="348"/>
      <c r="Q370" s="348"/>
      <c r="R370" s="348"/>
      <c r="S370" s="348"/>
      <c r="T370" s="348"/>
      <c r="U370" s="348"/>
      <c r="V370" s="348"/>
      <c r="W370" s="348"/>
      <c r="X370" s="272"/>
      <c r="Y370" s="272"/>
      <c r="Z370" s="272"/>
      <c r="AA370" s="272"/>
      <c r="AB370" s="272"/>
      <c r="AC370" s="272"/>
      <c r="AD370" s="272"/>
      <c r="AE370" s="272"/>
      <c r="AF370" s="272"/>
      <c r="AG370" s="272"/>
      <c r="AH370" s="272"/>
      <c r="AI370" s="272"/>
      <c r="AJ370" s="272"/>
      <c r="AK370" s="272"/>
      <c r="AL370" s="272"/>
      <c r="AM370" s="272"/>
      <c r="AN370" s="272"/>
      <c r="AO370" s="272"/>
      <c r="AP370" s="272"/>
      <c r="AQ370" s="272"/>
      <c r="AR370" s="272"/>
      <c r="AS370" s="272"/>
      <c r="AT370" s="272"/>
      <c r="AU370" s="272"/>
      <c r="AV370" s="272"/>
      <c r="AW370" s="272"/>
      <c r="AX370" s="272"/>
      <c r="AY370" s="272"/>
      <c r="AZ370" s="272"/>
      <c r="BA370" s="272"/>
      <c r="BB370" s="272"/>
    </row>
    <row r="371" spans="1:54" ht="15.75" customHeight="1">
      <c r="A371" s="348"/>
      <c r="B371" s="348"/>
      <c r="C371" s="348"/>
      <c r="D371" s="348"/>
      <c r="E371" s="348"/>
      <c r="F371" s="348"/>
      <c r="G371" s="348"/>
      <c r="H371" s="348"/>
      <c r="I371" s="348"/>
      <c r="J371" s="348"/>
      <c r="K371" s="348"/>
      <c r="L371" s="348"/>
      <c r="M371" s="348"/>
      <c r="N371" s="348"/>
      <c r="O371" s="348"/>
      <c r="P371" s="348"/>
      <c r="Q371" s="348"/>
      <c r="R371" s="348"/>
      <c r="S371" s="348"/>
      <c r="T371" s="348"/>
      <c r="U371" s="348"/>
      <c r="V371" s="348"/>
      <c r="W371" s="348"/>
      <c r="X371" s="272"/>
      <c r="Y371" s="272"/>
      <c r="Z371" s="272"/>
      <c r="AA371" s="272"/>
      <c r="AB371" s="272"/>
      <c r="AC371" s="272"/>
      <c r="AD371" s="272"/>
      <c r="AE371" s="272"/>
      <c r="AF371" s="272"/>
      <c r="AG371" s="272"/>
      <c r="AH371" s="272"/>
      <c r="AI371" s="272"/>
      <c r="AJ371" s="272"/>
      <c r="AK371" s="272"/>
      <c r="AL371" s="272"/>
      <c r="AM371" s="272"/>
      <c r="AN371" s="272"/>
      <c r="AO371" s="272"/>
      <c r="AP371" s="272"/>
      <c r="AQ371" s="272"/>
      <c r="AR371" s="272"/>
      <c r="AS371" s="272"/>
      <c r="AT371" s="272"/>
      <c r="AU371" s="272"/>
      <c r="AV371" s="272"/>
      <c r="AW371" s="272"/>
      <c r="AX371" s="272"/>
      <c r="AY371" s="272"/>
      <c r="AZ371" s="272"/>
      <c r="BA371" s="272"/>
      <c r="BB371" s="272"/>
    </row>
    <row r="372" spans="1:54" ht="15.75" customHeight="1">
      <c r="A372" s="348"/>
      <c r="B372" s="348"/>
      <c r="C372" s="348"/>
      <c r="D372" s="348"/>
      <c r="E372" s="348"/>
      <c r="F372" s="348"/>
      <c r="G372" s="348"/>
      <c r="H372" s="348"/>
      <c r="I372" s="348"/>
      <c r="J372" s="348"/>
      <c r="K372" s="348"/>
      <c r="L372" s="348"/>
      <c r="M372" s="348"/>
      <c r="N372" s="348"/>
      <c r="O372" s="348"/>
      <c r="P372" s="348"/>
      <c r="Q372" s="348"/>
      <c r="R372" s="348"/>
      <c r="S372" s="348"/>
      <c r="T372" s="348"/>
      <c r="U372" s="348"/>
      <c r="V372" s="348"/>
      <c r="W372" s="348"/>
      <c r="X372" s="272"/>
      <c r="Y372" s="272"/>
      <c r="Z372" s="272"/>
      <c r="AA372" s="272"/>
      <c r="AB372" s="272"/>
      <c r="AC372" s="272"/>
      <c r="AD372" s="272"/>
      <c r="AE372" s="272"/>
      <c r="AF372" s="272"/>
      <c r="AG372" s="272"/>
      <c r="AH372" s="272"/>
      <c r="AI372" s="272"/>
      <c r="AJ372" s="272"/>
      <c r="AK372" s="272"/>
      <c r="AL372" s="272"/>
      <c r="AM372" s="272"/>
      <c r="AN372" s="272"/>
      <c r="AO372" s="272"/>
      <c r="AP372" s="272"/>
      <c r="AQ372" s="272"/>
      <c r="AR372" s="272"/>
      <c r="AS372" s="272"/>
      <c r="AT372" s="272"/>
      <c r="AU372" s="272"/>
      <c r="AV372" s="272"/>
      <c r="AW372" s="272"/>
      <c r="AX372" s="272"/>
      <c r="AY372" s="272"/>
      <c r="AZ372" s="272"/>
      <c r="BA372" s="272"/>
      <c r="BB372" s="272"/>
    </row>
    <row r="373" spans="1:54" ht="15.75" customHeight="1">
      <c r="A373" s="348"/>
      <c r="B373" s="348"/>
      <c r="C373" s="348"/>
      <c r="D373" s="348"/>
      <c r="E373" s="348"/>
      <c r="F373" s="348"/>
      <c r="G373" s="348"/>
      <c r="H373" s="348"/>
      <c r="I373" s="348"/>
      <c r="J373" s="348"/>
      <c r="K373" s="348"/>
      <c r="L373" s="348"/>
      <c r="M373" s="348"/>
      <c r="N373" s="348"/>
      <c r="O373" s="348"/>
      <c r="P373" s="348"/>
      <c r="Q373" s="348"/>
      <c r="R373" s="348"/>
      <c r="S373" s="348"/>
      <c r="T373" s="348"/>
      <c r="U373" s="348"/>
      <c r="V373" s="348"/>
      <c r="W373" s="348"/>
      <c r="X373" s="272"/>
      <c r="Y373" s="272"/>
      <c r="Z373" s="272"/>
      <c r="AA373" s="272"/>
      <c r="AB373" s="272"/>
      <c r="AC373" s="272"/>
      <c r="AD373" s="272"/>
      <c r="AE373" s="272"/>
      <c r="AF373" s="272"/>
      <c r="AG373" s="272"/>
      <c r="AH373" s="272"/>
      <c r="AI373" s="272"/>
      <c r="AJ373" s="272"/>
      <c r="AK373" s="272"/>
      <c r="AL373" s="272"/>
      <c r="AM373" s="272"/>
      <c r="AN373" s="272"/>
      <c r="AO373" s="272"/>
      <c r="AP373" s="272"/>
      <c r="AQ373" s="272"/>
      <c r="AR373" s="272"/>
      <c r="AS373" s="272"/>
      <c r="AT373" s="272"/>
      <c r="AU373" s="272"/>
      <c r="AV373" s="272"/>
      <c r="AW373" s="272"/>
      <c r="AX373" s="272"/>
      <c r="AY373" s="272"/>
      <c r="AZ373" s="272"/>
      <c r="BA373" s="272"/>
      <c r="BB373" s="272"/>
    </row>
    <row r="374" spans="1:54" ht="15.75" customHeight="1">
      <c r="A374" s="348"/>
      <c r="B374" s="348"/>
      <c r="C374" s="348"/>
      <c r="D374" s="348"/>
      <c r="E374" s="348"/>
      <c r="F374" s="348"/>
      <c r="G374" s="348"/>
      <c r="H374" s="348"/>
      <c r="I374" s="348"/>
      <c r="J374" s="348"/>
      <c r="K374" s="348"/>
      <c r="L374" s="348"/>
      <c r="M374" s="348"/>
      <c r="N374" s="348"/>
      <c r="O374" s="348"/>
      <c r="P374" s="348"/>
      <c r="Q374" s="348"/>
      <c r="R374" s="348"/>
      <c r="S374" s="348"/>
      <c r="T374" s="348"/>
      <c r="U374" s="348"/>
      <c r="V374" s="348"/>
      <c r="W374" s="348"/>
      <c r="X374" s="272"/>
      <c r="Y374" s="272"/>
      <c r="Z374" s="272"/>
      <c r="AA374" s="272"/>
      <c r="AB374" s="272"/>
      <c r="AC374" s="272"/>
      <c r="AD374" s="272"/>
      <c r="AE374" s="272"/>
      <c r="AF374" s="272"/>
      <c r="AG374" s="272"/>
      <c r="AH374" s="272"/>
      <c r="AI374" s="272"/>
      <c r="AJ374" s="272"/>
      <c r="AK374" s="272"/>
      <c r="AL374" s="272"/>
      <c r="AM374" s="272"/>
      <c r="AN374" s="272"/>
      <c r="AO374" s="272"/>
      <c r="AP374" s="272"/>
      <c r="AQ374" s="272"/>
      <c r="AR374" s="272"/>
      <c r="AS374" s="272"/>
      <c r="AT374" s="272"/>
      <c r="AU374" s="272"/>
      <c r="AV374" s="272"/>
      <c r="AW374" s="272"/>
      <c r="AX374" s="272"/>
      <c r="AY374" s="272"/>
      <c r="AZ374" s="272"/>
      <c r="BA374" s="272"/>
      <c r="BB374" s="272"/>
    </row>
    <row r="375" spans="1:54" ht="15.75" customHeight="1">
      <c r="A375" s="348"/>
      <c r="B375" s="348"/>
      <c r="C375" s="348"/>
      <c r="D375" s="348"/>
      <c r="E375" s="348"/>
      <c r="F375" s="348"/>
      <c r="G375" s="348"/>
      <c r="H375" s="348"/>
      <c r="I375" s="348"/>
      <c r="J375" s="348"/>
      <c r="K375" s="348"/>
      <c r="L375" s="348"/>
      <c r="M375" s="348"/>
      <c r="N375" s="348"/>
      <c r="O375" s="348"/>
      <c r="P375" s="348"/>
      <c r="Q375" s="348"/>
      <c r="R375" s="348"/>
      <c r="S375" s="348"/>
      <c r="T375" s="348"/>
      <c r="U375" s="348"/>
      <c r="V375" s="348"/>
      <c r="W375" s="348"/>
      <c r="X375" s="272"/>
      <c r="Y375" s="272"/>
      <c r="Z375" s="272"/>
      <c r="AA375" s="272"/>
      <c r="AB375" s="272"/>
      <c r="AC375" s="272"/>
      <c r="AD375" s="272"/>
      <c r="AE375" s="272"/>
      <c r="AF375" s="272"/>
      <c r="AG375" s="272"/>
      <c r="AH375" s="272"/>
      <c r="AI375" s="272"/>
      <c r="AJ375" s="272"/>
      <c r="AK375" s="272"/>
      <c r="AL375" s="272"/>
      <c r="AM375" s="272"/>
      <c r="AN375" s="272"/>
      <c r="AO375" s="272"/>
      <c r="AP375" s="272"/>
      <c r="AQ375" s="272"/>
      <c r="AR375" s="272"/>
      <c r="AS375" s="272"/>
      <c r="AT375" s="272"/>
      <c r="AU375" s="272"/>
      <c r="AV375" s="272"/>
      <c r="AW375" s="272"/>
      <c r="AX375" s="272"/>
      <c r="AY375" s="272"/>
      <c r="AZ375" s="272"/>
      <c r="BA375" s="272"/>
      <c r="BB375" s="272"/>
    </row>
    <row r="376" spans="1:54" ht="15.75" customHeight="1">
      <c r="A376" s="348"/>
      <c r="B376" s="348"/>
      <c r="C376" s="348"/>
      <c r="D376" s="348"/>
      <c r="E376" s="348"/>
      <c r="F376" s="348"/>
      <c r="G376" s="348"/>
      <c r="H376" s="348"/>
      <c r="I376" s="348"/>
      <c r="J376" s="348"/>
      <c r="K376" s="348"/>
      <c r="L376" s="348"/>
      <c r="M376" s="348"/>
      <c r="N376" s="348"/>
      <c r="O376" s="348"/>
      <c r="P376" s="348"/>
      <c r="Q376" s="348"/>
      <c r="R376" s="348"/>
      <c r="S376" s="348"/>
      <c r="T376" s="348"/>
      <c r="U376" s="348"/>
      <c r="V376" s="348"/>
      <c r="W376" s="348"/>
      <c r="X376" s="272"/>
      <c r="Y376" s="272"/>
      <c r="Z376" s="272"/>
      <c r="AA376" s="272"/>
      <c r="AB376" s="272"/>
      <c r="AC376" s="272"/>
      <c r="AD376" s="272"/>
      <c r="AE376" s="272"/>
      <c r="AF376" s="272"/>
      <c r="AG376" s="272"/>
      <c r="AH376" s="272"/>
      <c r="AI376" s="272"/>
      <c r="AJ376" s="272"/>
      <c r="AK376" s="272"/>
      <c r="AL376" s="272"/>
      <c r="AM376" s="272"/>
      <c r="AN376" s="272"/>
      <c r="AO376" s="272"/>
      <c r="AP376" s="272"/>
      <c r="AQ376" s="272"/>
      <c r="AR376" s="272"/>
      <c r="AS376" s="272"/>
      <c r="AT376" s="272"/>
      <c r="AU376" s="272"/>
      <c r="AV376" s="272"/>
      <c r="AW376" s="272"/>
      <c r="AX376" s="272"/>
      <c r="AY376" s="272"/>
      <c r="AZ376" s="272"/>
      <c r="BA376" s="272"/>
      <c r="BB376" s="272"/>
    </row>
    <row r="377" spans="1:54" ht="15.75" customHeight="1">
      <c r="A377" s="348"/>
      <c r="B377" s="348"/>
      <c r="C377" s="348"/>
      <c r="D377" s="348"/>
      <c r="E377" s="348"/>
      <c r="F377" s="348"/>
      <c r="G377" s="348"/>
      <c r="H377" s="348"/>
      <c r="I377" s="348"/>
      <c r="J377" s="348"/>
      <c r="K377" s="348"/>
      <c r="L377" s="348"/>
      <c r="M377" s="348"/>
      <c r="N377" s="348"/>
      <c r="O377" s="348"/>
      <c r="P377" s="348"/>
      <c r="Q377" s="348"/>
      <c r="R377" s="348"/>
      <c r="S377" s="348"/>
      <c r="T377" s="348"/>
      <c r="U377" s="348"/>
      <c r="V377" s="348"/>
      <c r="W377" s="348"/>
      <c r="X377" s="272"/>
      <c r="Y377" s="272"/>
      <c r="Z377" s="272"/>
      <c r="AA377" s="272"/>
      <c r="AB377" s="272"/>
      <c r="AC377" s="272"/>
      <c r="AD377" s="272"/>
      <c r="AE377" s="272"/>
      <c r="AF377" s="272"/>
      <c r="AG377" s="272"/>
      <c r="AH377" s="272"/>
      <c r="AI377" s="272"/>
      <c r="AJ377" s="272"/>
      <c r="AK377" s="272"/>
      <c r="AL377" s="272"/>
      <c r="AM377" s="272"/>
      <c r="AN377" s="272"/>
      <c r="AO377" s="272"/>
      <c r="AP377" s="272"/>
      <c r="AQ377" s="272"/>
      <c r="AR377" s="272"/>
      <c r="AS377" s="272"/>
      <c r="AT377" s="272"/>
      <c r="AU377" s="272"/>
      <c r="AV377" s="272"/>
      <c r="AW377" s="272"/>
      <c r="AX377" s="272"/>
      <c r="AY377" s="272"/>
      <c r="AZ377" s="272"/>
      <c r="BA377" s="272"/>
      <c r="BB377" s="272"/>
    </row>
    <row r="378" spans="1:54" ht="15.75" customHeight="1">
      <c r="A378" s="348"/>
      <c r="B378" s="348"/>
      <c r="C378" s="348"/>
      <c r="D378" s="348"/>
      <c r="E378" s="348"/>
      <c r="F378" s="348"/>
      <c r="G378" s="348"/>
      <c r="H378" s="348"/>
      <c r="I378" s="348"/>
      <c r="J378" s="348"/>
      <c r="K378" s="348"/>
      <c r="L378" s="348"/>
      <c r="M378" s="348"/>
      <c r="N378" s="348"/>
      <c r="O378" s="348"/>
      <c r="P378" s="348"/>
      <c r="Q378" s="348"/>
      <c r="R378" s="348"/>
      <c r="S378" s="348"/>
      <c r="T378" s="348"/>
      <c r="U378" s="348"/>
      <c r="V378" s="348"/>
      <c r="W378" s="348"/>
      <c r="X378" s="272"/>
      <c r="Y378" s="272"/>
      <c r="Z378" s="272"/>
      <c r="AA378" s="272"/>
      <c r="AB378" s="272"/>
      <c r="AC378" s="272"/>
      <c r="AD378" s="272"/>
      <c r="AE378" s="272"/>
      <c r="AF378" s="272"/>
      <c r="AG378" s="272"/>
      <c r="AH378" s="272"/>
      <c r="AI378" s="272"/>
      <c r="AJ378" s="272"/>
      <c r="AK378" s="272"/>
      <c r="AL378" s="272"/>
      <c r="AM378" s="272"/>
      <c r="AN378" s="272"/>
      <c r="AO378" s="272"/>
      <c r="AP378" s="272"/>
      <c r="AQ378" s="272"/>
      <c r="AR378" s="272"/>
      <c r="AS378" s="272"/>
      <c r="AT378" s="272"/>
      <c r="AU378" s="272"/>
      <c r="AV378" s="272"/>
      <c r="AW378" s="272"/>
      <c r="AX378" s="272"/>
      <c r="AY378" s="272"/>
      <c r="AZ378" s="272"/>
      <c r="BA378" s="272"/>
      <c r="BB378" s="272"/>
    </row>
    <row r="379" spans="1:54" ht="15.75" customHeight="1">
      <c r="A379" s="348"/>
      <c r="B379" s="348"/>
      <c r="C379" s="348"/>
      <c r="D379" s="348"/>
      <c r="E379" s="348"/>
      <c r="F379" s="348"/>
      <c r="G379" s="348"/>
      <c r="H379" s="348"/>
      <c r="I379" s="348"/>
      <c r="J379" s="348"/>
      <c r="K379" s="348"/>
      <c r="L379" s="348"/>
      <c r="M379" s="348"/>
      <c r="N379" s="348"/>
      <c r="O379" s="348"/>
      <c r="P379" s="348"/>
      <c r="Q379" s="348"/>
      <c r="R379" s="348"/>
      <c r="S379" s="348"/>
      <c r="T379" s="348"/>
      <c r="U379" s="348"/>
      <c r="V379" s="348"/>
      <c r="W379" s="348"/>
      <c r="X379" s="272"/>
      <c r="Y379" s="272"/>
      <c r="Z379" s="272"/>
      <c r="AA379" s="272"/>
      <c r="AB379" s="272"/>
      <c r="AC379" s="272"/>
      <c r="AD379" s="272"/>
      <c r="AE379" s="272"/>
      <c r="AF379" s="272"/>
      <c r="AG379" s="272"/>
      <c r="AH379" s="272"/>
      <c r="AI379" s="272"/>
      <c r="AJ379" s="272"/>
      <c r="AK379" s="272"/>
      <c r="AL379" s="272"/>
      <c r="AM379" s="272"/>
      <c r="AN379" s="272"/>
      <c r="AO379" s="272"/>
      <c r="AP379" s="272"/>
      <c r="AQ379" s="272"/>
      <c r="AR379" s="272"/>
      <c r="AS379" s="272"/>
      <c r="AT379" s="272"/>
      <c r="AU379" s="272"/>
      <c r="AV379" s="272"/>
      <c r="AW379" s="272"/>
      <c r="AX379" s="272"/>
      <c r="AY379" s="272"/>
      <c r="AZ379" s="272"/>
      <c r="BA379" s="272"/>
      <c r="BB379" s="272"/>
    </row>
    <row r="380" spans="1:54" ht="15.75" customHeight="1">
      <c r="A380" s="348"/>
      <c r="B380" s="348"/>
      <c r="C380" s="348"/>
      <c r="D380" s="348"/>
      <c r="E380" s="348"/>
      <c r="F380" s="348"/>
      <c r="G380" s="348"/>
      <c r="H380" s="348"/>
      <c r="I380" s="348"/>
      <c r="J380" s="348"/>
      <c r="K380" s="348"/>
      <c r="L380" s="348"/>
      <c r="M380" s="348"/>
      <c r="N380" s="348"/>
      <c r="O380" s="348"/>
      <c r="P380" s="348"/>
      <c r="Q380" s="348"/>
      <c r="R380" s="348"/>
      <c r="S380" s="348"/>
      <c r="T380" s="348"/>
      <c r="U380" s="348"/>
      <c r="V380" s="348"/>
      <c r="W380" s="348"/>
      <c r="X380" s="272"/>
      <c r="Y380" s="272"/>
      <c r="Z380" s="272"/>
      <c r="AA380" s="272"/>
      <c r="AB380" s="272"/>
      <c r="AC380" s="272"/>
      <c r="AD380" s="272"/>
      <c r="AE380" s="272"/>
      <c r="AF380" s="272"/>
      <c r="AG380" s="272"/>
      <c r="AH380" s="272"/>
      <c r="AI380" s="272"/>
      <c r="AJ380" s="272"/>
      <c r="AK380" s="272"/>
      <c r="AL380" s="272"/>
      <c r="AM380" s="272"/>
      <c r="AN380" s="272"/>
      <c r="AO380" s="272"/>
      <c r="AP380" s="272"/>
      <c r="AQ380" s="272"/>
      <c r="AR380" s="272"/>
      <c r="AS380" s="272"/>
      <c r="AT380" s="272"/>
      <c r="AU380" s="272"/>
      <c r="AV380" s="272"/>
      <c r="AW380" s="272"/>
      <c r="AX380" s="272"/>
      <c r="AY380" s="272"/>
      <c r="AZ380" s="272"/>
      <c r="BA380" s="272"/>
      <c r="BB380" s="272"/>
    </row>
    <row r="381" spans="1:54" ht="15.75" customHeight="1">
      <c r="A381" s="348"/>
      <c r="B381" s="348"/>
      <c r="C381" s="348"/>
      <c r="D381" s="348"/>
      <c r="E381" s="348"/>
      <c r="F381" s="348"/>
      <c r="G381" s="348"/>
      <c r="H381" s="348"/>
      <c r="I381" s="348"/>
      <c r="J381" s="348"/>
      <c r="K381" s="348"/>
      <c r="L381" s="348"/>
      <c r="M381" s="348"/>
      <c r="N381" s="348"/>
      <c r="O381" s="348"/>
      <c r="P381" s="348"/>
      <c r="Q381" s="348"/>
      <c r="R381" s="348"/>
      <c r="S381" s="348"/>
      <c r="T381" s="348"/>
      <c r="U381" s="348"/>
      <c r="V381" s="348"/>
      <c r="W381" s="348"/>
      <c r="X381" s="272"/>
      <c r="Y381" s="272"/>
      <c r="Z381" s="272"/>
      <c r="AA381" s="272"/>
      <c r="AB381" s="272"/>
      <c r="AC381" s="272"/>
      <c r="AD381" s="272"/>
      <c r="AE381" s="272"/>
      <c r="AF381" s="272"/>
      <c r="AG381" s="272"/>
      <c r="AH381" s="272"/>
      <c r="AI381" s="272"/>
      <c r="AJ381" s="272"/>
      <c r="AK381" s="272"/>
      <c r="AL381" s="272"/>
      <c r="AM381" s="272"/>
      <c r="AN381" s="272"/>
      <c r="AO381" s="272"/>
      <c r="AP381" s="272"/>
      <c r="AQ381" s="272"/>
      <c r="AR381" s="272"/>
      <c r="AS381" s="272"/>
      <c r="AT381" s="272"/>
      <c r="AU381" s="272"/>
      <c r="AV381" s="272"/>
      <c r="AW381" s="272"/>
      <c r="AX381" s="272"/>
      <c r="AY381" s="272"/>
      <c r="AZ381" s="272"/>
      <c r="BA381" s="272"/>
      <c r="BB381" s="272"/>
    </row>
    <row r="382" spans="1:54" ht="15.75" customHeight="1">
      <c r="A382" s="348"/>
      <c r="B382" s="348"/>
      <c r="C382" s="348"/>
      <c r="D382" s="348"/>
      <c r="E382" s="348"/>
      <c r="F382" s="348"/>
      <c r="G382" s="348"/>
      <c r="H382" s="348"/>
      <c r="I382" s="348"/>
      <c r="J382" s="348"/>
      <c r="K382" s="348"/>
      <c r="L382" s="348"/>
      <c r="M382" s="348"/>
      <c r="N382" s="348"/>
      <c r="O382" s="348"/>
      <c r="P382" s="348"/>
      <c r="Q382" s="348"/>
      <c r="R382" s="348"/>
      <c r="S382" s="348"/>
      <c r="T382" s="348"/>
      <c r="U382" s="348"/>
      <c r="V382" s="348"/>
      <c r="W382" s="348"/>
      <c r="X382" s="272"/>
      <c r="Y382" s="272"/>
      <c r="Z382" s="272"/>
      <c r="AA382" s="272"/>
      <c r="AB382" s="272"/>
      <c r="AC382" s="272"/>
      <c r="AD382" s="272"/>
      <c r="AE382" s="272"/>
      <c r="AF382" s="272"/>
      <c r="AG382" s="272"/>
      <c r="AH382" s="272"/>
      <c r="AI382" s="272"/>
      <c r="AJ382" s="272"/>
      <c r="AK382" s="272"/>
      <c r="AL382" s="272"/>
      <c r="AM382" s="272"/>
      <c r="AN382" s="272"/>
      <c r="AO382" s="272"/>
      <c r="AP382" s="272"/>
      <c r="AQ382" s="272"/>
      <c r="AR382" s="272"/>
      <c r="AS382" s="272"/>
      <c r="AT382" s="272"/>
      <c r="AU382" s="272"/>
      <c r="AV382" s="272"/>
      <c r="AW382" s="272"/>
      <c r="AX382" s="272"/>
      <c r="AY382" s="272"/>
      <c r="AZ382" s="272"/>
      <c r="BA382" s="272"/>
      <c r="BB382" s="272"/>
    </row>
    <row r="383" spans="1:54" ht="15.75" customHeight="1">
      <c r="A383" s="348"/>
      <c r="B383" s="348"/>
      <c r="C383" s="348"/>
      <c r="D383" s="348"/>
      <c r="E383" s="348"/>
      <c r="F383" s="348"/>
      <c r="G383" s="348"/>
      <c r="H383" s="348"/>
      <c r="I383" s="348"/>
      <c r="J383" s="348"/>
      <c r="K383" s="348"/>
      <c r="L383" s="348"/>
      <c r="M383" s="348"/>
      <c r="N383" s="348"/>
      <c r="O383" s="348"/>
      <c r="P383" s="348"/>
      <c r="Q383" s="348"/>
      <c r="R383" s="348"/>
      <c r="S383" s="348"/>
      <c r="T383" s="348"/>
      <c r="U383" s="348"/>
      <c r="V383" s="348"/>
      <c r="W383" s="348"/>
      <c r="X383" s="272"/>
      <c r="Y383" s="272"/>
      <c r="Z383" s="272"/>
      <c r="AA383" s="272"/>
      <c r="AB383" s="272"/>
      <c r="AC383" s="272"/>
      <c r="AD383" s="272"/>
      <c r="AE383" s="272"/>
      <c r="AF383" s="272"/>
      <c r="AG383" s="272"/>
      <c r="AH383" s="272"/>
      <c r="AI383" s="272"/>
      <c r="AJ383" s="272"/>
      <c r="AK383" s="272"/>
      <c r="AL383" s="272"/>
      <c r="AM383" s="272"/>
      <c r="AN383" s="272"/>
      <c r="AO383" s="272"/>
      <c r="AP383" s="272"/>
      <c r="AQ383" s="272"/>
      <c r="AR383" s="272"/>
      <c r="AS383" s="272"/>
      <c r="AT383" s="272"/>
      <c r="AU383" s="272"/>
      <c r="AV383" s="272"/>
      <c r="AW383" s="272"/>
      <c r="AX383" s="272"/>
      <c r="AY383" s="272"/>
      <c r="AZ383" s="272"/>
      <c r="BA383" s="272"/>
      <c r="BB383" s="272"/>
    </row>
    <row r="384" spans="1:54" ht="15.75" customHeight="1">
      <c r="A384" s="348"/>
      <c r="B384" s="348"/>
      <c r="C384" s="348"/>
      <c r="D384" s="348"/>
      <c r="E384" s="348"/>
      <c r="F384" s="348"/>
      <c r="G384" s="348"/>
      <c r="H384" s="348"/>
      <c r="I384" s="348"/>
      <c r="J384" s="348"/>
      <c r="K384" s="348"/>
      <c r="L384" s="348"/>
      <c r="M384" s="348"/>
      <c r="N384" s="348"/>
      <c r="O384" s="348"/>
      <c r="P384" s="348"/>
      <c r="Q384" s="348"/>
      <c r="R384" s="348"/>
      <c r="S384" s="348"/>
      <c r="T384" s="348"/>
      <c r="U384" s="348"/>
      <c r="V384" s="348"/>
      <c r="W384" s="348"/>
      <c r="X384" s="272"/>
      <c r="Y384" s="272"/>
      <c r="Z384" s="272"/>
      <c r="AA384" s="272"/>
      <c r="AB384" s="272"/>
      <c r="AC384" s="272"/>
      <c r="AD384" s="272"/>
      <c r="AE384" s="272"/>
      <c r="AF384" s="272"/>
      <c r="AG384" s="272"/>
      <c r="AH384" s="272"/>
      <c r="AI384" s="272"/>
      <c r="AJ384" s="272"/>
      <c r="AK384" s="272"/>
      <c r="AL384" s="272"/>
      <c r="AM384" s="272"/>
      <c r="AN384" s="272"/>
      <c r="AO384" s="272"/>
      <c r="AP384" s="272"/>
      <c r="AQ384" s="272"/>
      <c r="AR384" s="272"/>
      <c r="AS384" s="272"/>
      <c r="AT384" s="272"/>
      <c r="AU384" s="272"/>
      <c r="AV384" s="272"/>
      <c r="AW384" s="272"/>
      <c r="AX384" s="272"/>
      <c r="AY384" s="272"/>
      <c r="AZ384" s="272"/>
      <c r="BA384" s="272"/>
      <c r="BB384" s="272"/>
    </row>
    <row r="385" spans="1:54" ht="15.75" customHeight="1">
      <c r="A385" s="348"/>
      <c r="B385" s="348"/>
      <c r="C385" s="348"/>
      <c r="D385" s="348"/>
      <c r="E385" s="348"/>
      <c r="F385" s="348"/>
      <c r="G385" s="348"/>
      <c r="H385" s="348"/>
      <c r="I385" s="348"/>
      <c r="J385" s="348"/>
      <c r="K385" s="348"/>
      <c r="L385" s="348"/>
      <c r="M385" s="348"/>
      <c r="N385" s="348"/>
      <c r="O385" s="348"/>
      <c r="P385" s="348"/>
      <c r="Q385" s="348"/>
      <c r="R385" s="348"/>
      <c r="S385" s="348"/>
      <c r="T385" s="348"/>
      <c r="U385" s="348"/>
      <c r="V385" s="348"/>
      <c r="W385" s="348"/>
      <c r="X385" s="272"/>
      <c r="Y385" s="272"/>
      <c r="Z385" s="272"/>
      <c r="AA385" s="272"/>
      <c r="AB385" s="272"/>
      <c r="AC385" s="272"/>
      <c r="AD385" s="272"/>
      <c r="AE385" s="272"/>
      <c r="AF385" s="272"/>
      <c r="AG385" s="272"/>
      <c r="AH385" s="272"/>
      <c r="AI385" s="272"/>
      <c r="AJ385" s="272"/>
      <c r="AK385" s="272"/>
      <c r="AL385" s="272"/>
      <c r="AM385" s="272"/>
      <c r="AN385" s="272"/>
      <c r="AO385" s="272"/>
      <c r="AP385" s="272"/>
      <c r="AQ385" s="272"/>
      <c r="AR385" s="272"/>
      <c r="AS385" s="272"/>
      <c r="AT385" s="272"/>
      <c r="AU385" s="272"/>
      <c r="AV385" s="272"/>
      <c r="AW385" s="272"/>
      <c r="AX385" s="272"/>
      <c r="AY385" s="272"/>
      <c r="AZ385" s="272"/>
      <c r="BA385" s="272"/>
      <c r="BB385" s="272"/>
    </row>
    <row r="386" spans="1:54" ht="15.75" customHeight="1">
      <c r="A386" s="348"/>
      <c r="B386" s="348"/>
      <c r="C386" s="348"/>
      <c r="D386" s="348"/>
      <c r="E386" s="348"/>
      <c r="F386" s="348"/>
      <c r="G386" s="348"/>
      <c r="H386" s="348"/>
      <c r="I386" s="348"/>
      <c r="J386" s="348"/>
      <c r="K386" s="348"/>
      <c r="L386" s="348"/>
      <c r="M386" s="348"/>
      <c r="N386" s="348"/>
      <c r="O386" s="348"/>
      <c r="P386" s="348"/>
      <c r="Q386" s="348"/>
      <c r="R386" s="348"/>
      <c r="S386" s="348"/>
      <c r="T386" s="348"/>
      <c r="U386" s="348"/>
      <c r="V386" s="348"/>
      <c r="W386" s="348"/>
      <c r="X386" s="272"/>
      <c r="Y386" s="272"/>
      <c r="Z386" s="272"/>
      <c r="AA386" s="272"/>
      <c r="AB386" s="272"/>
      <c r="AC386" s="272"/>
      <c r="AD386" s="272"/>
      <c r="AE386" s="272"/>
      <c r="AF386" s="272"/>
      <c r="AG386" s="272"/>
      <c r="AH386" s="272"/>
      <c r="AI386" s="272"/>
      <c r="AJ386" s="272"/>
      <c r="AK386" s="272"/>
      <c r="AL386" s="272"/>
      <c r="AM386" s="272"/>
      <c r="AN386" s="272"/>
      <c r="AO386" s="272"/>
      <c r="AP386" s="272"/>
      <c r="AQ386" s="272"/>
      <c r="AR386" s="272"/>
      <c r="AS386" s="272"/>
      <c r="AT386" s="272"/>
      <c r="AU386" s="272"/>
      <c r="AV386" s="272"/>
      <c r="AW386" s="272"/>
      <c r="AX386" s="272"/>
      <c r="AY386" s="272"/>
      <c r="AZ386" s="272"/>
      <c r="BA386" s="272"/>
      <c r="BB386" s="272"/>
    </row>
    <row r="387" spans="1:54" ht="15.75" customHeight="1">
      <c r="A387" s="348"/>
      <c r="B387" s="348"/>
      <c r="C387" s="348"/>
      <c r="D387" s="348"/>
      <c r="E387" s="348"/>
      <c r="F387" s="348"/>
      <c r="G387" s="348"/>
      <c r="H387" s="348"/>
      <c r="I387" s="348"/>
      <c r="J387" s="348"/>
      <c r="K387" s="348"/>
      <c r="L387" s="348"/>
      <c r="M387" s="348"/>
      <c r="N387" s="348"/>
      <c r="O387" s="348"/>
      <c r="P387" s="348"/>
      <c r="Q387" s="348"/>
      <c r="R387" s="348"/>
      <c r="S387" s="348"/>
      <c r="T387" s="348"/>
      <c r="U387" s="348"/>
      <c r="V387" s="348"/>
      <c r="W387" s="348"/>
      <c r="X387" s="272"/>
      <c r="Y387" s="272"/>
      <c r="Z387" s="272"/>
      <c r="AA387" s="272"/>
      <c r="AB387" s="272"/>
      <c r="AC387" s="272"/>
      <c r="AD387" s="272"/>
      <c r="AE387" s="272"/>
      <c r="AF387" s="272"/>
      <c r="AG387" s="272"/>
      <c r="AH387" s="272"/>
      <c r="AI387" s="272"/>
      <c r="AJ387" s="272"/>
      <c r="AK387" s="272"/>
      <c r="AL387" s="272"/>
      <c r="AM387" s="272"/>
      <c r="AN387" s="272"/>
      <c r="AO387" s="272"/>
      <c r="AP387" s="272"/>
      <c r="AQ387" s="272"/>
      <c r="AR387" s="272"/>
      <c r="AS387" s="272"/>
      <c r="AT387" s="272"/>
      <c r="AU387" s="272"/>
      <c r="AV387" s="272"/>
      <c r="AW387" s="272"/>
      <c r="AX387" s="272"/>
      <c r="AY387" s="272"/>
      <c r="AZ387" s="272"/>
      <c r="BA387" s="272"/>
      <c r="BB387" s="272"/>
    </row>
    <row r="388" spans="1:54" ht="15.75" customHeight="1">
      <c r="A388" s="348"/>
      <c r="B388" s="348"/>
      <c r="C388" s="348"/>
      <c r="D388" s="348"/>
      <c r="E388" s="348"/>
      <c r="F388" s="348"/>
      <c r="G388" s="348"/>
      <c r="H388" s="348"/>
      <c r="I388" s="348"/>
      <c r="J388" s="348"/>
      <c r="K388" s="348"/>
      <c r="L388" s="348"/>
      <c r="M388" s="348"/>
      <c r="N388" s="348"/>
      <c r="O388" s="348"/>
      <c r="P388" s="348"/>
      <c r="Q388" s="348"/>
      <c r="R388" s="348"/>
      <c r="S388" s="348"/>
      <c r="T388" s="348"/>
      <c r="U388" s="348"/>
      <c r="V388" s="348"/>
      <c r="W388" s="348"/>
      <c r="X388" s="272"/>
      <c r="Y388" s="272"/>
      <c r="Z388" s="272"/>
      <c r="AA388" s="272"/>
      <c r="AB388" s="272"/>
      <c r="AC388" s="272"/>
      <c r="AD388" s="272"/>
      <c r="AE388" s="272"/>
      <c r="AF388" s="272"/>
      <c r="AG388" s="272"/>
      <c r="AH388" s="272"/>
      <c r="AI388" s="272"/>
      <c r="AJ388" s="272"/>
      <c r="AK388" s="272"/>
      <c r="AL388" s="272"/>
      <c r="AM388" s="272"/>
      <c r="AN388" s="272"/>
      <c r="AO388" s="272"/>
      <c r="AP388" s="272"/>
      <c r="AQ388" s="272"/>
      <c r="AR388" s="272"/>
      <c r="AS388" s="272"/>
      <c r="AT388" s="272"/>
      <c r="AU388" s="272"/>
      <c r="AV388" s="272"/>
      <c r="AW388" s="272"/>
      <c r="AX388" s="272"/>
      <c r="AY388" s="272"/>
      <c r="AZ388" s="272"/>
      <c r="BA388" s="272"/>
      <c r="BB388" s="272"/>
    </row>
    <row r="389" spans="1:54" ht="15.75" customHeight="1">
      <c r="A389" s="348"/>
      <c r="B389" s="348"/>
      <c r="C389" s="348"/>
      <c r="D389" s="348"/>
      <c r="E389" s="348"/>
      <c r="F389" s="348"/>
      <c r="G389" s="348"/>
      <c r="H389" s="348"/>
      <c r="I389" s="348"/>
      <c r="J389" s="348"/>
      <c r="K389" s="348"/>
      <c r="L389" s="348"/>
      <c r="M389" s="348"/>
      <c r="N389" s="348"/>
      <c r="O389" s="348"/>
      <c r="P389" s="348"/>
      <c r="Q389" s="348"/>
      <c r="R389" s="348"/>
      <c r="S389" s="348"/>
      <c r="T389" s="348"/>
      <c r="U389" s="348"/>
      <c r="V389" s="348"/>
      <c r="W389" s="348"/>
      <c r="X389" s="272"/>
      <c r="Y389" s="272"/>
      <c r="Z389" s="272"/>
      <c r="AA389" s="272"/>
      <c r="AB389" s="272"/>
      <c r="AC389" s="272"/>
      <c r="AD389" s="272"/>
      <c r="AE389" s="272"/>
      <c r="AF389" s="272"/>
      <c r="AG389" s="272"/>
      <c r="AH389" s="272"/>
      <c r="AI389" s="272"/>
      <c r="AJ389" s="272"/>
      <c r="AK389" s="272"/>
      <c r="AL389" s="272"/>
      <c r="AM389" s="272"/>
      <c r="AN389" s="272"/>
      <c r="AO389" s="272"/>
      <c r="AP389" s="272"/>
      <c r="AQ389" s="272"/>
      <c r="AR389" s="272"/>
      <c r="AS389" s="272"/>
      <c r="AT389" s="272"/>
      <c r="AU389" s="272"/>
      <c r="AV389" s="272"/>
      <c r="AW389" s="272"/>
      <c r="AX389" s="272"/>
      <c r="AY389" s="272"/>
      <c r="AZ389" s="272"/>
      <c r="BA389" s="272"/>
      <c r="BB389" s="272"/>
    </row>
    <row r="390" spans="1:54" ht="15.75" customHeight="1">
      <c r="A390" s="348"/>
      <c r="B390" s="348"/>
      <c r="C390" s="348"/>
      <c r="D390" s="348"/>
      <c r="E390" s="348"/>
      <c r="F390" s="348"/>
      <c r="G390" s="348"/>
      <c r="H390" s="348"/>
      <c r="I390" s="348"/>
      <c r="J390" s="348"/>
      <c r="K390" s="348"/>
      <c r="L390" s="348"/>
      <c r="M390" s="348"/>
      <c r="N390" s="348"/>
      <c r="O390" s="348"/>
      <c r="P390" s="348"/>
      <c r="Q390" s="348"/>
      <c r="R390" s="348"/>
      <c r="S390" s="348"/>
      <c r="T390" s="348"/>
      <c r="U390" s="348"/>
      <c r="V390" s="348"/>
      <c r="W390" s="348"/>
      <c r="X390" s="272"/>
      <c r="Y390" s="272"/>
      <c r="Z390" s="272"/>
      <c r="AA390" s="272"/>
      <c r="AB390" s="272"/>
      <c r="AC390" s="272"/>
      <c r="AD390" s="272"/>
      <c r="AE390" s="272"/>
      <c r="AF390" s="272"/>
      <c r="AG390" s="272"/>
      <c r="AH390" s="272"/>
      <c r="AI390" s="272"/>
      <c r="AJ390" s="272"/>
      <c r="AK390" s="272"/>
      <c r="AL390" s="272"/>
      <c r="AM390" s="272"/>
      <c r="AN390" s="272"/>
      <c r="AO390" s="272"/>
      <c r="AP390" s="272"/>
      <c r="AQ390" s="272"/>
      <c r="AR390" s="272"/>
      <c r="AS390" s="272"/>
      <c r="AT390" s="272"/>
      <c r="AU390" s="272"/>
      <c r="AV390" s="272"/>
      <c r="AW390" s="272"/>
      <c r="AX390" s="272"/>
      <c r="AY390" s="272"/>
      <c r="AZ390" s="272"/>
      <c r="BA390" s="272"/>
      <c r="BB390" s="272"/>
    </row>
    <row r="391" spans="1:54" ht="15.75" customHeight="1">
      <c r="A391" s="348"/>
      <c r="B391" s="348"/>
      <c r="C391" s="348"/>
      <c r="D391" s="348"/>
      <c r="E391" s="348"/>
      <c r="F391" s="348"/>
      <c r="G391" s="348"/>
      <c r="H391" s="348"/>
      <c r="I391" s="348"/>
      <c r="J391" s="348"/>
      <c r="K391" s="348"/>
      <c r="L391" s="348"/>
      <c r="M391" s="348"/>
      <c r="N391" s="348"/>
      <c r="O391" s="348"/>
      <c r="P391" s="348"/>
      <c r="Q391" s="348"/>
      <c r="R391" s="348"/>
      <c r="S391" s="348"/>
      <c r="T391" s="348"/>
      <c r="U391" s="348"/>
      <c r="V391" s="348"/>
      <c r="W391" s="348"/>
      <c r="X391" s="272"/>
      <c r="Y391" s="272"/>
      <c r="Z391" s="272"/>
      <c r="AA391" s="272"/>
      <c r="AB391" s="272"/>
      <c r="AC391" s="272"/>
      <c r="AD391" s="272"/>
      <c r="AE391" s="272"/>
      <c r="AF391" s="272"/>
      <c r="AG391" s="272"/>
      <c r="AH391" s="272"/>
      <c r="AI391" s="272"/>
      <c r="AJ391" s="272"/>
      <c r="AK391" s="272"/>
      <c r="AL391" s="272"/>
      <c r="AM391" s="272"/>
      <c r="AN391" s="272"/>
      <c r="AO391" s="272"/>
      <c r="AP391" s="272"/>
      <c r="AQ391" s="272"/>
      <c r="AR391" s="272"/>
      <c r="AS391" s="272"/>
      <c r="AT391" s="272"/>
      <c r="AU391" s="272"/>
      <c r="AV391" s="272"/>
      <c r="AW391" s="272"/>
      <c r="AX391" s="272"/>
      <c r="AY391" s="272"/>
      <c r="AZ391" s="272"/>
      <c r="BA391" s="272"/>
      <c r="BB391" s="272"/>
    </row>
    <row r="392" spans="1:54" ht="15.75" customHeight="1">
      <c r="A392" s="348"/>
      <c r="B392" s="348"/>
      <c r="C392" s="348"/>
      <c r="D392" s="348"/>
      <c r="E392" s="348"/>
      <c r="F392" s="348"/>
      <c r="G392" s="348"/>
      <c r="H392" s="348"/>
      <c r="I392" s="348"/>
      <c r="J392" s="348"/>
      <c r="K392" s="348"/>
      <c r="L392" s="348"/>
      <c r="M392" s="348"/>
      <c r="N392" s="348"/>
      <c r="O392" s="348"/>
      <c r="P392" s="348"/>
      <c r="Q392" s="348"/>
      <c r="R392" s="348"/>
      <c r="S392" s="348"/>
      <c r="T392" s="348"/>
      <c r="U392" s="348"/>
      <c r="V392" s="348"/>
      <c r="W392" s="348"/>
      <c r="X392" s="272"/>
      <c r="Y392" s="272"/>
      <c r="Z392" s="272"/>
      <c r="AA392" s="272"/>
      <c r="AB392" s="272"/>
      <c r="AC392" s="272"/>
      <c r="AD392" s="272"/>
      <c r="AE392" s="272"/>
      <c r="AF392" s="272"/>
      <c r="AG392" s="272"/>
      <c r="AH392" s="272"/>
      <c r="AI392" s="272"/>
      <c r="AJ392" s="272"/>
      <c r="AK392" s="272"/>
      <c r="AL392" s="272"/>
      <c r="AM392" s="272"/>
      <c r="AN392" s="272"/>
      <c r="AO392" s="272"/>
      <c r="AP392" s="272"/>
      <c r="AQ392" s="272"/>
      <c r="AR392" s="272"/>
      <c r="AS392" s="272"/>
      <c r="AT392" s="272"/>
      <c r="AU392" s="272"/>
      <c r="AV392" s="272"/>
      <c r="AW392" s="272"/>
      <c r="AX392" s="272"/>
      <c r="AY392" s="272"/>
      <c r="AZ392" s="272"/>
      <c r="BA392" s="272"/>
      <c r="BB392" s="272"/>
    </row>
    <row r="393" spans="1:54" ht="15.75" customHeight="1">
      <c r="A393" s="348"/>
      <c r="B393" s="348"/>
      <c r="C393" s="348"/>
      <c r="D393" s="348"/>
      <c r="E393" s="348"/>
      <c r="F393" s="348"/>
      <c r="G393" s="348"/>
      <c r="H393" s="348"/>
      <c r="I393" s="348"/>
      <c r="J393" s="348"/>
      <c r="K393" s="348"/>
      <c r="L393" s="348"/>
      <c r="M393" s="348"/>
      <c r="N393" s="348"/>
      <c r="O393" s="348"/>
      <c r="P393" s="348"/>
      <c r="Q393" s="348"/>
      <c r="R393" s="348"/>
      <c r="S393" s="348"/>
      <c r="T393" s="348"/>
      <c r="U393" s="348"/>
      <c r="V393" s="348"/>
      <c r="W393" s="348"/>
      <c r="X393" s="272"/>
      <c r="Y393" s="272"/>
      <c r="Z393" s="272"/>
      <c r="AA393" s="272"/>
      <c r="AB393" s="272"/>
      <c r="AC393" s="272"/>
      <c r="AD393" s="272"/>
      <c r="AE393" s="272"/>
      <c r="AF393" s="272"/>
      <c r="AG393" s="272"/>
      <c r="AH393" s="272"/>
      <c r="AI393" s="272"/>
      <c r="AJ393" s="272"/>
      <c r="AK393" s="272"/>
      <c r="AL393" s="272"/>
      <c r="AM393" s="272"/>
      <c r="AN393" s="272"/>
      <c r="AO393" s="272"/>
      <c r="AP393" s="272"/>
      <c r="AQ393" s="272"/>
      <c r="AR393" s="272"/>
      <c r="AS393" s="272"/>
      <c r="AT393" s="272"/>
      <c r="AU393" s="272"/>
      <c r="AV393" s="272"/>
      <c r="AW393" s="272"/>
      <c r="AX393" s="272"/>
      <c r="AY393" s="272"/>
      <c r="AZ393" s="272"/>
      <c r="BA393" s="272"/>
      <c r="BB393" s="272"/>
    </row>
    <row r="394" spans="1:54" ht="15.75" customHeight="1">
      <c r="A394" s="348"/>
      <c r="B394" s="348"/>
      <c r="C394" s="348"/>
      <c r="D394" s="348"/>
      <c r="E394" s="348"/>
      <c r="F394" s="348"/>
      <c r="G394" s="348"/>
      <c r="H394" s="348"/>
      <c r="I394" s="348"/>
      <c r="J394" s="348"/>
      <c r="K394" s="348"/>
      <c r="L394" s="348"/>
      <c r="M394" s="348"/>
      <c r="N394" s="348"/>
      <c r="O394" s="348"/>
      <c r="P394" s="348"/>
      <c r="Q394" s="348"/>
      <c r="R394" s="348"/>
      <c r="S394" s="348"/>
      <c r="T394" s="348"/>
      <c r="U394" s="348"/>
      <c r="V394" s="348"/>
      <c r="W394" s="348"/>
      <c r="X394" s="272"/>
      <c r="Y394" s="272"/>
      <c r="Z394" s="272"/>
      <c r="AA394" s="272"/>
      <c r="AB394" s="272"/>
      <c r="AC394" s="272"/>
      <c r="AD394" s="272"/>
      <c r="AE394" s="272"/>
      <c r="AF394" s="272"/>
      <c r="AG394" s="272"/>
      <c r="AH394" s="272"/>
      <c r="AI394" s="272"/>
      <c r="AJ394" s="272"/>
      <c r="AK394" s="272"/>
      <c r="AL394" s="272"/>
      <c r="AM394" s="272"/>
      <c r="AN394" s="272"/>
      <c r="AO394" s="272"/>
      <c r="AP394" s="272"/>
      <c r="AQ394" s="272"/>
      <c r="AR394" s="272"/>
      <c r="AS394" s="272"/>
      <c r="AT394" s="272"/>
      <c r="AU394" s="272"/>
      <c r="AV394" s="272"/>
      <c r="AW394" s="272"/>
      <c r="AX394" s="272"/>
      <c r="AY394" s="272"/>
      <c r="AZ394" s="272"/>
      <c r="BA394" s="272"/>
      <c r="BB394" s="272"/>
    </row>
    <row r="395" spans="1:54" ht="15.75" customHeight="1">
      <c r="A395" s="348"/>
      <c r="B395" s="348"/>
      <c r="C395" s="348"/>
      <c r="D395" s="348"/>
      <c r="E395" s="348"/>
      <c r="F395" s="348"/>
      <c r="G395" s="348"/>
      <c r="H395" s="348"/>
      <c r="I395" s="348"/>
      <c r="J395" s="348"/>
      <c r="K395" s="348"/>
      <c r="L395" s="348"/>
      <c r="M395" s="348"/>
      <c r="N395" s="348"/>
      <c r="O395" s="348"/>
      <c r="P395" s="348"/>
      <c r="Q395" s="348"/>
      <c r="R395" s="348"/>
      <c r="S395" s="348"/>
      <c r="T395" s="348"/>
      <c r="U395" s="348"/>
      <c r="V395" s="348"/>
      <c r="W395" s="348"/>
      <c r="X395" s="272"/>
      <c r="Y395" s="272"/>
      <c r="Z395" s="272"/>
      <c r="AA395" s="272"/>
      <c r="AB395" s="272"/>
      <c r="AC395" s="272"/>
      <c r="AD395" s="272"/>
      <c r="AE395" s="272"/>
      <c r="AF395" s="272"/>
      <c r="AG395" s="272"/>
      <c r="AH395" s="272"/>
      <c r="AI395" s="272"/>
      <c r="AJ395" s="272"/>
      <c r="AK395" s="272"/>
      <c r="AL395" s="272"/>
      <c r="AM395" s="272"/>
      <c r="AN395" s="272"/>
      <c r="AO395" s="272"/>
      <c r="AP395" s="272"/>
      <c r="AQ395" s="272"/>
      <c r="AR395" s="272"/>
      <c r="AS395" s="272"/>
      <c r="AT395" s="272"/>
      <c r="AU395" s="272"/>
      <c r="AV395" s="272"/>
      <c r="AW395" s="272"/>
      <c r="AX395" s="272"/>
      <c r="AY395" s="272"/>
      <c r="AZ395" s="272"/>
      <c r="BA395" s="272"/>
      <c r="BB395" s="272"/>
    </row>
    <row r="396" spans="1:54" ht="15.75" customHeight="1">
      <c r="A396" s="348"/>
      <c r="B396" s="348"/>
      <c r="C396" s="348"/>
      <c r="D396" s="348"/>
      <c r="E396" s="348"/>
      <c r="F396" s="348"/>
      <c r="G396" s="348"/>
      <c r="H396" s="348"/>
      <c r="I396" s="348"/>
      <c r="J396" s="348"/>
      <c r="K396" s="348"/>
      <c r="L396" s="348"/>
      <c r="M396" s="348"/>
      <c r="N396" s="348"/>
      <c r="O396" s="348"/>
      <c r="P396" s="348"/>
      <c r="Q396" s="348"/>
      <c r="R396" s="348"/>
      <c r="S396" s="348"/>
      <c r="T396" s="348"/>
      <c r="U396" s="348"/>
      <c r="V396" s="348"/>
      <c r="W396" s="348"/>
      <c r="X396" s="272"/>
      <c r="Y396" s="272"/>
      <c r="Z396" s="272"/>
      <c r="AA396" s="272"/>
      <c r="AB396" s="272"/>
      <c r="AC396" s="272"/>
      <c r="AD396" s="272"/>
      <c r="AE396" s="272"/>
      <c r="AF396" s="272"/>
      <c r="AG396" s="272"/>
      <c r="AH396" s="272"/>
      <c r="AI396" s="272"/>
      <c r="AJ396" s="272"/>
      <c r="AK396" s="272"/>
      <c r="AL396" s="272"/>
      <c r="AM396" s="272"/>
      <c r="AN396" s="272"/>
      <c r="AO396" s="272"/>
      <c r="AP396" s="272"/>
      <c r="AQ396" s="272"/>
      <c r="AR396" s="272"/>
      <c r="AS396" s="272"/>
      <c r="AT396" s="272"/>
      <c r="AU396" s="272"/>
      <c r="AV396" s="272"/>
      <c r="AW396" s="272"/>
      <c r="AX396" s="272"/>
      <c r="AY396" s="272"/>
      <c r="AZ396" s="272"/>
      <c r="BA396" s="272"/>
      <c r="BB396" s="272"/>
    </row>
    <row r="397" spans="1:54" ht="15.75" customHeight="1">
      <c r="A397" s="348"/>
      <c r="B397" s="348"/>
      <c r="C397" s="348"/>
      <c r="D397" s="348"/>
      <c r="E397" s="348"/>
      <c r="F397" s="348"/>
      <c r="G397" s="348"/>
      <c r="H397" s="348"/>
      <c r="I397" s="348"/>
      <c r="J397" s="348"/>
      <c r="K397" s="348"/>
      <c r="L397" s="348"/>
      <c r="M397" s="348"/>
      <c r="N397" s="348"/>
      <c r="O397" s="348"/>
      <c r="P397" s="348"/>
      <c r="Q397" s="348"/>
      <c r="R397" s="348"/>
      <c r="S397" s="348"/>
      <c r="T397" s="348"/>
      <c r="U397" s="348"/>
      <c r="V397" s="348"/>
      <c r="W397" s="348"/>
      <c r="X397" s="272"/>
      <c r="Y397" s="272"/>
      <c r="Z397" s="272"/>
      <c r="AA397" s="272"/>
      <c r="AB397" s="272"/>
      <c r="AC397" s="272"/>
      <c r="AD397" s="272"/>
      <c r="AE397" s="272"/>
      <c r="AF397" s="272"/>
      <c r="AG397" s="272"/>
      <c r="AH397" s="272"/>
      <c r="AI397" s="272"/>
      <c r="AJ397" s="272"/>
      <c r="AK397" s="272"/>
      <c r="AL397" s="272"/>
      <c r="AM397" s="272"/>
      <c r="AN397" s="272"/>
      <c r="AO397" s="272"/>
      <c r="AP397" s="272"/>
      <c r="AQ397" s="272"/>
      <c r="AR397" s="272"/>
      <c r="AS397" s="272"/>
      <c r="AT397" s="272"/>
      <c r="AU397" s="272"/>
      <c r="AV397" s="272"/>
      <c r="AW397" s="272"/>
      <c r="AX397" s="272"/>
      <c r="AY397" s="272"/>
      <c r="AZ397" s="272"/>
      <c r="BA397" s="272"/>
      <c r="BB397" s="272"/>
    </row>
    <row r="398" spans="1:54" ht="15.75" customHeight="1">
      <c r="A398" s="348"/>
      <c r="B398" s="348"/>
      <c r="C398" s="348"/>
      <c r="D398" s="348"/>
      <c r="E398" s="348"/>
      <c r="F398" s="348"/>
      <c r="G398" s="348"/>
      <c r="H398" s="348"/>
      <c r="I398" s="348"/>
      <c r="J398" s="348"/>
      <c r="K398" s="348"/>
      <c r="L398" s="348"/>
      <c r="M398" s="348"/>
      <c r="N398" s="348"/>
      <c r="O398" s="348"/>
      <c r="P398" s="348"/>
      <c r="Q398" s="348"/>
      <c r="R398" s="348"/>
      <c r="S398" s="348"/>
      <c r="T398" s="348"/>
      <c r="U398" s="348"/>
      <c r="V398" s="348"/>
      <c r="W398" s="348"/>
      <c r="X398" s="272"/>
      <c r="Y398" s="272"/>
      <c r="Z398" s="272"/>
      <c r="AA398" s="272"/>
      <c r="AB398" s="272"/>
      <c r="AC398" s="272"/>
      <c r="AD398" s="272"/>
      <c r="AE398" s="272"/>
      <c r="AF398" s="272"/>
      <c r="AG398" s="272"/>
      <c r="AH398" s="272"/>
      <c r="AI398" s="272"/>
      <c r="AJ398" s="272"/>
      <c r="AK398" s="272"/>
      <c r="AL398" s="272"/>
      <c r="AM398" s="272"/>
      <c r="AN398" s="272"/>
      <c r="AO398" s="272"/>
      <c r="AP398" s="272"/>
      <c r="AQ398" s="272"/>
      <c r="AR398" s="272"/>
      <c r="AS398" s="272"/>
      <c r="AT398" s="272"/>
      <c r="AU398" s="272"/>
      <c r="AV398" s="272"/>
      <c r="AW398" s="272"/>
      <c r="AX398" s="272"/>
      <c r="AY398" s="272"/>
      <c r="AZ398" s="272"/>
      <c r="BA398" s="272"/>
      <c r="BB398" s="272"/>
    </row>
    <row r="399" spans="1:54" ht="15.75" customHeight="1">
      <c r="A399" s="348"/>
      <c r="B399" s="348"/>
      <c r="C399" s="348"/>
      <c r="D399" s="348"/>
      <c r="E399" s="348"/>
      <c r="F399" s="348"/>
      <c r="G399" s="348"/>
      <c r="H399" s="348"/>
      <c r="I399" s="348"/>
      <c r="J399" s="348"/>
      <c r="K399" s="348"/>
      <c r="L399" s="348"/>
      <c r="M399" s="348"/>
      <c r="N399" s="348"/>
      <c r="O399" s="348"/>
      <c r="P399" s="348"/>
      <c r="Q399" s="348"/>
      <c r="R399" s="348"/>
      <c r="S399" s="348"/>
      <c r="T399" s="348"/>
      <c r="U399" s="348"/>
      <c r="V399" s="348"/>
      <c r="W399" s="348"/>
      <c r="X399" s="272"/>
      <c r="Y399" s="272"/>
      <c r="Z399" s="272"/>
      <c r="AA399" s="272"/>
      <c r="AB399" s="272"/>
      <c r="AC399" s="272"/>
      <c r="AD399" s="272"/>
      <c r="AE399" s="272"/>
      <c r="AF399" s="272"/>
      <c r="AG399" s="272"/>
      <c r="AH399" s="272"/>
      <c r="AI399" s="272"/>
      <c r="AJ399" s="272"/>
      <c r="AK399" s="272"/>
      <c r="AL399" s="272"/>
      <c r="AM399" s="272"/>
      <c r="AN399" s="272"/>
      <c r="AO399" s="272"/>
      <c r="AP399" s="272"/>
      <c r="AQ399" s="272"/>
      <c r="AR399" s="272"/>
      <c r="AS399" s="272"/>
      <c r="AT399" s="272"/>
      <c r="AU399" s="272"/>
      <c r="AV399" s="272"/>
      <c r="AW399" s="272"/>
      <c r="AX399" s="272"/>
      <c r="AY399" s="272"/>
      <c r="AZ399" s="272"/>
      <c r="BA399" s="272"/>
      <c r="BB399" s="272"/>
    </row>
    <row r="400" spans="1:54" ht="15.75" customHeight="1">
      <c r="A400" s="348"/>
      <c r="B400" s="348"/>
      <c r="C400" s="348"/>
      <c r="D400" s="348"/>
      <c r="E400" s="348"/>
      <c r="F400" s="348"/>
      <c r="G400" s="348"/>
      <c r="H400" s="348"/>
      <c r="I400" s="348"/>
      <c r="J400" s="348"/>
      <c r="K400" s="348"/>
      <c r="L400" s="348"/>
      <c r="M400" s="348"/>
      <c r="N400" s="348"/>
      <c r="O400" s="348"/>
      <c r="P400" s="348"/>
      <c r="Q400" s="348"/>
      <c r="R400" s="348"/>
      <c r="S400" s="348"/>
      <c r="T400" s="348"/>
      <c r="U400" s="348"/>
      <c r="V400" s="348"/>
      <c r="W400" s="348"/>
      <c r="X400" s="272"/>
      <c r="Y400" s="272"/>
      <c r="Z400" s="272"/>
      <c r="AA400" s="272"/>
      <c r="AB400" s="272"/>
      <c r="AC400" s="272"/>
      <c r="AD400" s="272"/>
      <c r="AE400" s="272"/>
      <c r="AF400" s="272"/>
      <c r="AG400" s="272"/>
      <c r="AH400" s="272"/>
      <c r="AI400" s="272"/>
      <c r="AJ400" s="272"/>
      <c r="AK400" s="272"/>
      <c r="AL400" s="272"/>
      <c r="AM400" s="272"/>
      <c r="AN400" s="272"/>
      <c r="AO400" s="272"/>
      <c r="AP400" s="272"/>
      <c r="AQ400" s="272"/>
      <c r="AR400" s="272"/>
      <c r="AS400" s="272"/>
      <c r="AT400" s="272"/>
      <c r="AU400" s="272"/>
      <c r="AV400" s="272"/>
      <c r="AW400" s="272"/>
      <c r="AX400" s="272"/>
      <c r="AY400" s="272"/>
      <c r="AZ400" s="272"/>
      <c r="BA400" s="272"/>
      <c r="BB400" s="272"/>
    </row>
    <row r="401" spans="1:54" ht="15.75" customHeight="1">
      <c r="A401" s="348"/>
      <c r="B401" s="348"/>
      <c r="C401" s="348"/>
      <c r="D401" s="348"/>
      <c r="E401" s="348"/>
      <c r="F401" s="348"/>
      <c r="G401" s="348"/>
      <c r="H401" s="348"/>
      <c r="I401" s="348"/>
      <c r="J401" s="348"/>
      <c r="K401" s="348"/>
      <c r="L401" s="348"/>
      <c r="M401" s="348"/>
      <c r="N401" s="348"/>
      <c r="O401" s="348"/>
      <c r="P401" s="348"/>
      <c r="Q401" s="348"/>
      <c r="R401" s="348"/>
      <c r="S401" s="348"/>
      <c r="T401" s="348"/>
      <c r="U401" s="348"/>
      <c r="V401" s="348"/>
      <c r="W401" s="348"/>
      <c r="X401" s="272"/>
      <c r="Y401" s="272"/>
      <c r="Z401" s="272"/>
      <c r="AA401" s="272"/>
      <c r="AB401" s="272"/>
      <c r="AC401" s="272"/>
      <c r="AD401" s="272"/>
      <c r="AE401" s="272"/>
      <c r="AF401" s="272"/>
      <c r="AG401" s="272"/>
      <c r="AH401" s="272"/>
      <c r="AI401" s="272"/>
      <c r="AJ401" s="272"/>
      <c r="AK401" s="272"/>
      <c r="AL401" s="272"/>
      <c r="AM401" s="272"/>
      <c r="AN401" s="272"/>
      <c r="AO401" s="272"/>
      <c r="AP401" s="272"/>
      <c r="AQ401" s="272"/>
      <c r="AR401" s="272"/>
      <c r="AS401" s="272"/>
      <c r="AT401" s="272"/>
      <c r="AU401" s="272"/>
      <c r="AV401" s="272"/>
      <c r="AW401" s="272"/>
      <c r="AX401" s="272"/>
      <c r="AY401" s="272"/>
      <c r="AZ401" s="272"/>
      <c r="BA401" s="272"/>
      <c r="BB401" s="272"/>
    </row>
    <row r="402" spans="1:54" ht="15.75" customHeight="1">
      <c r="A402" s="348"/>
      <c r="B402" s="348"/>
      <c r="C402" s="348"/>
      <c r="D402" s="348"/>
      <c r="E402" s="348"/>
      <c r="F402" s="348"/>
      <c r="G402" s="348"/>
      <c r="H402" s="348"/>
      <c r="I402" s="348"/>
      <c r="J402" s="348"/>
      <c r="K402" s="348"/>
      <c r="L402" s="348"/>
      <c r="M402" s="348"/>
      <c r="N402" s="348"/>
      <c r="O402" s="348"/>
      <c r="P402" s="348"/>
      <c r="Q402" s="348"/>
      <c r="R402" s="348"/>
      <c r="S402" s="348"/>
      <c r="T402" s="348"/>
      <c r="U402" s="348"/>
      <c r="V402" s="348"/>
      <c r="W402" s="348"/>
      <c r="X402" s="272"/>
      <c r="Y402" s="272"/>
      <c r="Z402" s="272"/>
      <c r="AA402" s="272"/>
      <c r="AB402" s="272"/>
      <c r="AC402" s="272"/>
      <c r="AD402" s="272"/>
      <c r="AE402" s="272"/>
      <c r="AF402" s="272"/>
      <c r="AG402" s="272"/>
      <c r="AH402" s="272"/>
      <c r="AI402" s="272"/>
      <c r="AJ402" s="272"/>
      <c r="AK402" s="272"/>
      <c r="AL402" s="272"/>
      <c r="AM402" s="272"/>
      <c r="AN402" s="272"/>
      <c r="AO402" s="272"/>
      <c r="AP402" s="272"/>
      <c r="AQ402" s="272"/>
      <c r="AR402" s="272"/>
      <c r="AS402" s="272"/>
      <c r="AT402" s="272"/>
      <c r="AU402" s="272"/>
      <c r="AV402" s="272"/>
      <c r="AW402" s="272"/>
      <c r="AX402" s="272"/>
      <c r="AY402" s="272"/>
      <c r="AZ402" s="272"/>
      <c r="BA402" s="272"/>
      <c r="BB402" s="272"/>
    </row>
    <row r="403" spans="1:54" ht="15.75" customHeight="1">
      <c r="A403" s="348"/>
      <c r="B403" s="348"/>
      <c r="C403" s="348"/>
      <c r="D403" s="348"/>
      <c r="E403" s="348"/>
      <c r="F403" s="348"/>
      <c r="G403" s="348"/>
      <c r="H403" s="348"/>
      <c r="I403" s="348"/>
      <c r="J403" s="348"/>
      <c r="K403" s="348"/>
      <c r="L403" s="348"/>
      <c r="M403" s="348"/>
      <c r="N403" s="348"/>
      <c r="O403" s="348"/>
      <c r="P403" s="348"/>
      <c r="Q403" s="348"/>
      <c r="R403" s="348"/>
      <c r="S403" s="348"/>
      <c r="T403" s="348"/>
      <c r="U403" s="348"/>
      <c r="V403" s="348"/>
      <c r="W403" s="348"/>
      <c r="X403" s="272"/>
      <c r="Y403" s="272"/>
      <c r="Z403" s="272"/>
      <c r="AA403" s="272"/>
      <c r="AB403" s="272"/>
      <c r="AC403" s="272"/>
      <c r="AD403" s="272"/>
      <c r="AE403" s="272"/>
      <c r="AF403" s="272"/>
      <c r="AG403" s="272"/>
      <c r="AH403" s="272"/>
      <c r="AI403" s="272"/>
      <c r="AJ403" s="272"/>
      <c r="AK403" s="272"/>
      <c r="AL403" s="272"/>
      <c r="AM403" s="272"/>
      <c r="AN403" s="272"/>
      <c r="AO403" s="272"/>
      <c r="AP403" s="272"/>
      <c r="AQ403" s="272"/>
      <c r="AR403" s="272"/>
      <c r="AS403" s="272"/>
      <c r="AT403" s="272"/>
      <c r="AU403" s="272"/>
      <c r="AV403" s="272"/>
      <c r="AW403" s="272"/>
      <c r="AX403" s="272"/>
      <c r="AY403" s="272"/>
      <c r="AZ403" s="272"/>
      <c r="BA403" s="272"/>
      <c r="BB403" s="272"/>
    </row>
    <row r="404" spans="1:54" ht="15.75" customHeight="1">
      <c r="A404" s="348"/>
      <c r="B404" s="348"/>
      <c r="C404" s="348"/>
      <c r="D404" s="348"/>
      <c r="E404" s="348"/>
      <c r="F404" s="348"/>
      <c r="G404" s="348"/>
      <c r="H404" s="348"/>
      <c r="I404" s="348"/>
      <c r="J404" s="348"/>
      <c r="K404" s="348"/>
      <c r="L404" s="348"/>
      <c r="M404" s="348"/>
      <c r="N404" s="348"/>
      <c r="O404" s="348"/>
      <c r="P404" s="348"/>
      <c r="Q404" s="348"/>
      <c r="R404" s="348"/>
      <c r="S404" s="348"/>
      <c r="T404" s="348"/>
      <c r="U404" s="348"/>
      <c r="V404" s="348"/>
      <c r="W404" s="348"/>
      <c r="X404" s="272"/>
      <c r="Y404" s="272"/>
      <c r="Z404" s="272"/>
      <c r="AA404" s="272"/>
      <c r="AB404" s="272"/>
      <c r="AC404" s="272"/>
      <c r="AD404" s="272"/>
      <c r="AE404" s="272"/>
      <c r="AF404" s="272"/>
      <c r="AG404" s="272"/>
      <c r="AH404" s="272"/>
      <c r="AI404" s="272"/>
      <c r="AJ404" s="272"/>
      <c r="AK404" s="272"/>
      <c r="AL404" s="272"/>
      <c r="AM404" s="272"/>
      <c r="AN404" s="272"/>
      <c r="AO404" s="272"/>
      <c r="AP404" s="272"/>
      <c r="AQ404" s="272"/>
      <c r="AR404" s="272"/>
      <c r="AS404" s="272"/>
      <c r="AT404" s="272"/>
      <c r="AU404" s="272"/>
      <c r="AV404" s="272"/>
      <c r="AW404" s="272"/>
      <c r="AX404" s="272"/>
      <c r="AY404" s="272"/>
      <c r="AZ404" s="272"/>
      <c r="BA404" s="272"/>
      <c r="BB404" s="272"/>
    </row>
    <row r="405" spans="1:54" ht="15.75" customHeight="1">
      <c r="A405" s="348"/>
      <c r="B405" s="348"/>
      <c r="C405" s="348"/>
      <c r="D405" s="348"/>
      <c r="E405" s="348"/>
      <c r="F405" s="348"/>
      <c r="G405" s="348"/>
      <c r="H405" s="348"/>
      <c r="I405" s="348"/>
      <c r="J405" s="348"/>
      <c r="K405" s="348"/>
      <c r="L405" s="348"/>
      <c r="M405" s="348"/>
      <c r="N405" s="348"/>
      <c r="O405" s="348"/>
      <c r="P405" s="348"/>
      <c r="Q405" s="348"/>
      <c r="R405" s="348"/>
      <c r="S405" s="348"/>
      <c r="T405" s="348"/>
      <c r="U405" s="348"/>
      <c r="V405" s="348"/>
      <c r="W405" s="348"/>
      <c r="X405" s="272"/>
      <c r="Y405" s="272"/>
      <c r="Z405" s="272"/>
      <c r="AA405" s="272"/>
      <c r="AB405" s="272"/>
      <c r="AC405" s="272"/>
      <c r="AD405" s="272"/>
      <c r="AE405" s="272"/>
      <c r="AF405" s="272"/>
      <c r="AG405" s="272"/>
      <c r="AH405" s="272"/>
      <c r="AI405" s="272"/>
      <c r="AJ405" s="272"/>
      <c r="AK405" s="272"/>
      <c r="AL405" s="272"/>
      <c r="AM405" s="272"/>
      <c r="AN405" s="272"/>
      <c r="AO405" s="272"/>
      <c r="AP405" s="272"/>
      <c r="AQ405" s="272"/>
      <c r="AR405" s="272"/>
      <c r="AS405" s="272"/>
      <c r="AT405" s="272"/>
      <c r="AU405" s="272"/>
      <c r="AV405" s="272"/>
      <c r="AW405" s="272"/>
      <c r="AX405" s="272"/>
      <c r="AY405" s="272"/>
      <c r="AZ405" s="272"/>
      <c r="BA405" s="272"/>
      <c r="BB405" s="272"/>
    </row>
    <row r="406" spans="1:54" ht="15.75" customHeight="1">
      <c r="A406" s="348"/>
      <c r="B406" s="348"/>
      <c r="C406" s="348"/>
      <c r="D406" s="348"/>
      <c r="E406" s="348"/>
      <c r="F406" s="348"/>
      <c r="G406" s="348"/>
      <c r="H406" s="348"/>
      <c r="I406" s="348"/>
      <c r="J406" s="348"/>
      <c r="K406" s="348"/>
      <c r="L406" s="348"/>
      <c r="M406" s="348"/>
      <c r="N406" s="348"/>
      <c r="O406" s="348"/>
      <c r="P406" s="348"/>
      <c r="Q406" s="348"/>
      <c r="R406" s="348"/>
      <c r="S406" s="348"/>
      <c r="T406" s="348"/>
      <c r="U406" s="348"/>
      <c r="V406" s="348"/>
      <c r="W406" s="348"/>
      <c r="X406" s="272"/>
      <c r="Y406" s="272"/>
      <c r="Z406" s="272"/>
      <c r="AA406" s="272"/>
      <c r="AB406" s="272"/>
      <c r="AC406" s="272"/>
      <c r="AD406" s="272"/>
      <c r="AE406" s="272"/>
      <c r="AF406" s="272"/>
      <c r="AG406" s="272"/>
      <c r="AH406" s="272"/>
      <c r="AI406" s="272"/>
      <c r="AJ406" s="272"/>
      <c r="AK406" s="272"/>
      <c r="AL406" s="272"/>
      <c r="AM406" s="272"/>
      <c r="AN406" s="272"/>
      <c r="AO406" s="272"/>
      <c r="AP406" s="272"/>
      <c r="AQ406" s="272"/>
      <c r="AR406" s="272"/>
      <c r="AS406" s="272"/>
      <c r="AT406" s="272"/>
      <c r="AU406" s="272"/>
      <c r="AV406" s="272"/>
      <c r="AW406" s="272"/>
      <c r="AX406" s="272"/>
      <c r="AY406" s="272"/>
      <c r="AZ406" s="272"/>
      <c r="BA406" s="272"/>
      <c r="BB406" s="272"/>
    </row>
    <row r="407" spans="1:54" ht="15.75" customHeight="1">
      <c r="A407" s="348"/>
      <c r="B407" s="348"/>
      <c r="C407" s="348"/>
      <c r="D407" s="348"/>
      <c r="E407" s="348"/>
      <c r="F407" s="348"/>
      <c r="G407" s="348"/>
      <c r="H407" s="348"/>
      <c r="I407" s="348"/>
      <c r="J407" s="348"/>
      <c r="K407" s="348"/>
      <c r="L407" s="348"/>
      <c r="M407" s="348"/>
      <c r="N407" s="348"/>
      <c r="O407" s="348"/>
      <c r="P407" s="348"/>
      <c r="Q407" s="348"/>
      <c r="R407" s="348"/>
      <c r="S407" s="348"/>
      <c r="T407" s="348"/>
      <c r="U407" s="348"/>
      <c r="V407" s="348"/>
      <c r="W407" s="348"/>
      <c r="X407" s="272"/>
      <c r="Y407" s="272"/>
      <c r="Z407" s="272"/>
      <c r="AA407" s="272"/>
      <c r="AB407" s="272"/>
      <c r="AC407" s="272"/>
      <c r="AD407" s="272"/>
      <c r="AE407" s="272"/>
      <c r="AF407" s="272"/>
      <c r="AG407" s="272"/>
      <c r="AH407" s="272"/>
      <c r="AI407" s="272"/>
      <c r="AJ407" s="272"/>
      <c r="AK407" s="272"/>
      <c r="AL407" s="272"/>
      <c r="AM407" s="272"/>
      <c r="AN407" s="272"/>
      <c r="AO407" s="272"/>
      <c r="AP407" s="272"/>
      <c r="AQ407" s="272"/>
      <c r="AR407" s="272"/>
      <c r="AS407" s="272"/>
      <c r="AT407" s="272"/>
      <c r="AU407" s="272"/>
      <c r="AV407" s="272"/>
      <c r="AW407" s="272"/>
      <c r="AX407" s="272"/>
      <c r="AY407" s="272"/>
      <c r="AZ407" s="272"/>
      <c r="BA407" s="272"/>
      <c r="BB407" s="272"/>
    </row>
    <row r="408" spans="1:54" ht="15.75" customHeight="1">
      <c r="A408" s="348"/>
      <c r="B408" s="348"/>
      <c r="C408" s="348"/>
      <c r="D408" s="348"/>
      <c r="E408" s="348"/>
      <c r="F408" s="348"/>
      <c r="G408" s="348"/>
      <c r="H408" s="348"/>
      <c r="I408" s="348"/>
      <c r="J408" s="348"/>
      <c r="K408" s="348"/>
      <c r="L408" s="348"/>
      <c r="M408" s="348"/>
      <c r="N408" s="348"/>
      <c r="O408" s="348"/>
      <c r="P408" s="348"/>
      <c r="Q408" s="348"/>
      <c r="R408" s="348"/>
      <c r="S408" s="348"/>
      <c r="T408" s="348"/>
      <c r="U408" s="348"/>
      <c r="V408" s="348"/>
      <c r="W408" s="348"/>
      <c r="X408" s="272"/>
      <c r="Y408" s="272"/>
      <c r="Z408" s="272"/>
      <c r="AA408" s="272"/>
      <c r="AB408" s="272"/>
      <c r="AC408" s="272"/>
      <c r="AD408" s="272"/>
      <c r="AE408" s="272"/>
      <c r="AF408" s="272"/>
      <c r="AG408" s="272"/>
      <c r="AH408" s="272"/>
      <c r="AI408" s="272"/>
      <c r="AJ408" s="272"/>
      <c r="AK408" s="272"/>
      <c r="AL408" s="272"/>
      <c r="AM408" s="272"/>
      <c r="AN408" s="272"/>
      <c r="AO408" s="272"/>
      <c r="AP408" s="272"/>
      <c r="AQ408" s="272"/>
      <c r="AR408" s="272"/>
      <c r="AS408" s="272"/>
      <c r="AT408" s="272"/>
      <c r="AU408" s="272"/>
      <c r="AV408" s="272"/>
      <c r="AW408" s="272"/>
      <c r="AX408" s="272"/>
      <c r="AY408" s="272"/>
      <c r="AZ408" s="272"/>
      <c r="BA408" s="272"/>
      <c r="BB408" s="272"/>
    </row>
    <row r="409" spans="1:54" ht="15.75" customHeight="1">
      <c r="A409" s="348"/>
      <c r="B409" s="348"/>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272"/>
      <c r="Y409" s="272"/>
      <c r="Z409" s="272"/>
      <c r="AA409" s="272"/>
      <c r="AB409" s="272"/>
      <c r="AC409" s="272"/>
      <c r="AD409" s="272"/>
      <c r="AE409" s="272"/>
      <c r="AF409" s="272"/>
      <c r="AG409" s="272"/>
      <c r="AH409" s="272"/>
      <c r="AI409" s="272"/>
      <c r="AJ409" s="272"/>
      <c r="AK409" s="272"/>
      <c r="AL409" s="272"/>
      <c r="AM409" s="272"/>
      <c r="AN409" s="272"/>
      <c r="AO409" s="272"/>
      <c r="AP409" s="272"/>
      <c r="AQ409" s="272"/>
      <c r="AR409" s="272"/>
      <c r="AS409" s="272"/>
      <c r="AT409" s="272"/>
      <c r="AU409" s="272"/>
      <c r="AV409" s="272"/>
      <c r="AW409" s="272"/>
      <c r="AX409" s="272"/>
      <c r="AY409" s="272"/>
      <c r="AZ409" s="272"/>
      <c r="BA409" s="272"/>
      <c r="BB409" s="272"/>
    </row>
    <row r="410" spans="1:54" ht="15.75" customHeight="1">
      <c r="A410" s="348"/>
      <c r="B410" s="348"/>
      <c r="C410" s="348"/>
      <c r="D410" s="348"/>
      <c r="E410" s="348"/>
      <c r="F410" s="348"/>
      <c r="G410" s="348"/>
      <c r="H410" s="348"/>
      <c r="I410" s="348"/>
      <c r="J410" s="348"/>
      <c r="K410" s="348"/>
      <c r="L410" s="348"/>
      <c r="M410" s="348"/>
      <c r="N410" s="348"/>
      <c r="O410" s="348"/>
      <c r="P410" s="348"/>
      <c r="Q410" s="348"/>
      <c r="R410" s="348"/>
      <c r="S410" s="348"/>
      <c r="T410" s="348"/>
      <c r="U410" s="348"/>
      <c r="V410" s="348"/>
      <c r="W410" s="348"/>
      <c r="X410" s="272"/>
      <c r="Y410" s="272"/>
      <c r="Z410" s="272"/>
      <c r="AA410" s="272"/>
      <c r="AB410" s="272"/>
      <c r="AC410" s="272"/>
      <c r="AD410" s="272"/>
      <c r="AE410" s="272"/>
      <c r="AF410" s="272"/>
      <c r="AG410" s="272"/>
      <c r="AH410" s="272"/>
      <c r="AI410" s="272"/>
      <c r="AJ410" s="272"/>
      <c r="AK410" s="272"/>
      <c r="AL410" s="272"/>
      <c r="AM410" s="272"/>
      <c r="AN410" s="272"/>
      <c r="AO410" s="272"/>
      <c r="AP410" s="272"/>
      <c r="AQ410" s="272"/>
      <c r="AR410" s="272"/>
      <c r="AS410" s="272"/>
      <c r="AT410" s="272"/>
      <c r="AU410" s="272"/>
      <c r="AV410" s="272"/>
      <c r="AW410" s="272"/>
      <c r="AX410" s="272"/>
      <c r="AY410" s="272"/>
      <c r="AZ410" s="272"/>
      <c r="BA410" s="272"/>
      <c r="BB410" s="272"/>
    </row>
    <row r="411" spans="1:54" ht="15.75" customHeight="1">
      <c r="A411" s="348"/>
      <c r="B411" s="348"/>
      <c r="C411" s="348"/>
      <c r="D411" s="348"/>
      <c r="E411" s="348"/>
      <c r="F411" s="348"/>
      <c r="G411" s="348"/>
      <c r="H411" s="348"/>
      <c r="I411" s="348"/>
      <c r="J411" s="348"/>
      <c r="K411" s="348"/>
      <c r="L411" s="348"/>
      <c r="M411" s="348"/>
      <c r="N411" s="348"/>
      <c r="O411" s="348"/>
      <c r="P411" s="348"/>
      <c r="Q411" s="348"/>
      <c r="R411" s="348"/>
      <c r="S411" s="348"/>
      <c r="T411" s="348"/>
      <c r="U411" s="348"/>
      <c r="V411" s="348"/>
      <c r="W411" s="348"/>
      <c r="X411" s="272"/>
      <c r="Y411" s="272"/>
      <c r="Z411" s="272"/>
      <c r="AA411" s="272"/>
      <c r="AB411" s="272"/>
      <c r="AC411" s="272"/>
      <c r="AD411" s="272"/>
      <c r="AE411" s="272"/>
      <c r="AF411" s="272"/>
      <c r="AG411" s="272"/>
      <c r="AH411" s="272"/>
      <c r="AI411" s="272"/>
      <c r="AJ411" s="272"/>
      <c r="AK411" s="272"/>
      <c r="AL411" s="272"/>
      <c r="AM411" s="272"/>
      <c r="AN411" s="272"/>
      <c r="AO411" s="272"/>
      <c r="AP411" s="272"/>
      <c r="AQ411" s="272"/>
      <c r="AR411" s="272"/>
      <c r="AS411" s="272"/>
      <c r="AT411" s="272"/>
      <c r="AU411" s="272"/>
      <c r="AV411" s="272"/>
      <c r="AW411" s="272"/>
      <c r="AX411" s="272"/>
      <c r="AY411" s="272"/>
      <c r="AZ411" s="272"/>
      <c r="BA411" s="272"/>
      <c r="BB411" s="272"/>
    </row>
    <row r="412" spans="1:54" ht="15.75" customHeight="1">
      <c r="A412" s="348"/>
      <c r="B412" s="348"/>
      <c r="C412" s="348"/>
      <c r="D412" s="348"/>
      <c r="E412" s="348"/>
      <c r="F412" s="348"/>
      <c r="G412" s="348"/>
      <c r="H412" s="348"/>
      <c r="I412" s="348"/>
      <c r="J412" s="348"/>
      <c r="K412" s="348"/>
      <c r="L412" s="348"/>
      <c r="M412" s="348"/>
      <c r="N412" s="348"/>
      <c r="O412" s="348"/>
      <c r="P412" s="348"/>
      <c r="Q412" s="348"/>
      <c r="R412" s="348"/>
      <c r="S412" s="348"/>
      <c r="T412" s="348"/>
      <c r="U412" s="348"/>
      <c r="V412" s="348"/>
      <c r="W412" s="348"/>
      <c r="X412" s="272"/>
      <c r="Y412" s="272"/>
      <c r="Z412" s="272"/>
      <c r="AA412" s="272"/>
      <c r="AB412" s="272"/>
      <c r="AC412" s="272"/>
      <c r="AD412" s="272"/>
      <c r="AE412" s="272"/>
      <c r="AF412" s="272"/>
      <c r="AG412" s="272"/>
      <c r="AH412" s="272"/>
      <c r="AI412" s="272"/>
      <c r="AJ412" s="272"/>
      <c r="AK412" s="272"/>
      <c r="AL412" s="272"/>
      <c r="AM412" s="272"/>
      <c r="AN412" s="272"/>
      <c r="AO412" s="272"/>
      <c r="AP412" s="272"/>
      <c r="AQ412" s="272"/>
      <c r="AR412" s="272"/>
      <c r="AS412" s="272"/>
      <c r="AT412" s="272"/>
      <c r="AU412" s="272"/>
      <c r="AV412" s="272"/>
      <c r="AW412" s="272"/>
      <c r="AX412" s="272"/>
      <c r="AY412" s="272"/>
      <c r="AZ412" s="272"/>
      <c r="BA412" s="272"/>
      <c r="BB412" s="272"/>
    </row>
    <row r="413" spans="1:54" ht="15.75" customHeight="1">
      <c r="A413" s="348"/>
      <c r="B413" s="348"/>
      <c r="C413" s="348"/>
      <c r="D413" s="348"/>
      <c r="E413" s="348"/>
      <c r="F413" s="348"/>
      <c r="G413" s="348"/>
      <c r="H413" s="348"/>
      <c r="I413" s="348"/>
      <c r="J413" s="348"/>
      <c r="K413" s="348"/>
      <c r="L413" s="348"/>
      <c r="M413" s="348"/>
      <c r="N413" s="348"/>
      <c r="O413" s="348"/>
      <c r="P413" s="348"/>
      <c r="Q413" s="348"/>
      <c r="R413" s="348"/>
      <c r="S413" s="348"/>
      <c r="T413" s="348"/>
      <c r="U413" s="348"/>
      <c r="V413" s="348"/>
      <c r="W413" s="348"/>
      <c r="X413" s="272"/>
      <c r="Y413" s="272"/>
      <c r="Z413" s="272"/>
      <c r="AA413" s="272"/>
      <c r="AB413" s="272"/>
      <c r="AC413" s="272"/>
      <c r="AD413" s="272"/>
      <c r="AE413" s="272"/>
      <c r="AF413" s="272"/>
      <c r="AG413" s="272"/>
      <c r="AH413" s="272"/>
      <c r="AI413" s="272"/>
      <c r="AJ413" s="272"/>
      <c r="AK413" s="272"/>
      <c r="AL413" s="272"/>
      <c r="AM413" s="272"/>
      <c r="AN413" s="272"/>
      <c r="AO413" s="272"/>
      <c r="AP413" s="272"/>
      <c r="AQ413" s="272"/>
      <c r="AR413" s="272"/>
      <c r="AS413" s="272"/>
      <c r="AT413" s="272"/>
      <c r="AU413" s="272"/>
      <c r="AV413" s="272"/>
      <c r="AW413" s="272"/>
      <c r="AX413" s="272"/>
      <c r="AY413" s="272"/>
      <c r="AZ413" s="272"/>
      <c r="BA413" s="272"/>
      <c r="BB413" s="272"/>
    </row>
    <row r="414" spans="1:54" ht="15.75" customHeight="1">
      <c r="A414" s="348"/>
      <c r="B414" s="348"/>
      <c r="C414" s="348"/>
      <c r="D414" s="348"/>
      <c r="E414" s="348"/>
      <c r="F414" s="348"/>
      <c r="G414" s="348"/>
      <c r="H414" s="348"/>
      <c r="I414" s="348"/>
      <c r="J414" s="348"/>
      <c r="K414" s="348"/>
      <c r="L414" s="348"/>
      <c r="M414" s="348"/>
      <c r="N414" s="348"/>
      <c r="O414" s="348"/>
      <c r="P414" s="348"/>
      <c r="Q414" s="348"/>
      <c r="R414" s="348"/>
      <c r="S414" s="348"/>
      <c r="T414" s="348"/>
      <c r="U414" s="348"/>
      <c r="V414" s="348"/>
      <c r="W414" s="348"/>
      <c r="X414" s="272"/>
      <c r="Y414" s="272"/>
      <c r="Z414" s="272"/>
      <c r="AA414" s="272"/>
      <c r="AB414" s="272"/>
      <c r="AC414" s="272"/>
      <c r="AD414" s="272"/>
      <c r="AE414" s="272"/>
      <c r="AF414" s="272"/>
      <c r="AG414" s="272"/>
      <c r="AH414" s="272"/>
      <c r="AI414" s="272"/>
      <c r="AJ414" s="272"/>
      <c r="AK414" s="272"/>
      <c r="AL414" s="272"/>
      <c r="AM414" s="272"/>
      <c r="AN414" s="272"/>
      <c r="AO414" s="272"/>
      <c r="AP414" s="272"/>
      <c r="AQ414" s="272"/>
      <c r="AR414" s="272"/>
      <c r="AS414" s="272"/>
      <c r="AT414" s="272"/>
      <c r="AU414" s="272"/>
      <c r="AV414" s="272"/>
      <c r="AW414" s="272"/>
      <c r="AX414" s="272"/>
      <c r="AY414" s="272"/>
      <c r="AZ414" s="272"/>
      <c r="BA414" s="272"/>
      <c r="BB414" s="272"/>
    </row>
    <row r="415" spans="1:54" ht="15.75" customHeight="1">
      <c r="A415" s="348"/>
      <c r="B415" s="348"/>
      <c r="C415" s="348"/>
      <c r="D415" s="348"/>
      <c r="E415" s="348"/>
      <c r="F415" s="348"/>
      <c r="G415" s="348"/>
      <c r="H415" s="348"/>
      <c r="I415" s="348"/>
      <c r="J415" s="348"/>
      <c r="K415" s="348"/>
      <c r="L415" s="348"/>
      <c r="M415" s="348"/>
      <c r="N415" s="348"/>
      <c r="O415" s="348"/>
      <c r="P415" s="348"/>
      <c r="Q415" s="348"/>
      <c r="R415" s="348"/>
      <c r="S415" s="348"/>
      <c r="T415" s="348"/>
      <c r="U415" s="348"/>
      <c r="V415" s="348"/>
      <c r="W415" s="348"/>
      <c r="X415" s="272"/>
      <c r="Y415" s="272"/>
      <c r="Z415" s="272"/>
      <c r="AA415" s="272"/>
      <c r="AB415" s="272"/>
      <c r="AC415" s="272"/>
      <c r="AD415" s="272"/>
      <c r="AE415" s="272"/>
      <c r="AF415" s="272"/>
      <c r="AG415" s="272"/>
      <c r="AH415" s="272"/>
      <c r="AI415" s="272"/>
      <c r="AJ415" s="272"/>
      <c r="AK415" s="272"/>
      <c r="AL415" s="272"/>
      <c r="AM415" s="272"/>
      <c r="AN415" s="272"/>
      <c r="AO415" s="272"/>
      <c r="AP415" s="272"/>
      <c r="AQ415" s="272"/>
      <c r="AR415" s="272"/>
      <c r="AS415" s="272"/>
      <c r="AT415" s="272"/>
      <c r="AU415" s="272"/>
      <c r="AV415" s="272"/>
      <c r="AW415" s="272"/>
      <c r="AX415" s="272"/>
      <c r="AY415" s="272"/>
      <c r="AZ415" s="272"/>
      <c r="BA415" s="272"/>
      <c r="BB415" s="272"/>
    </row>
    <row r="416" spans="1:54" ht="15.75" customHeight="1">
      <c r="A416" s="348"/>
      <c r="B416" s="348"/>
      <c r="C416" s="348"/>
      <c r="D416" s="348"/>
      <c r="E416" s="348"/>
      <c r="F416" s="348"/>
      <c r="G416" s="348"/>
      <c r="H416" s="348"/>
      <c r="I416" s="348"/>
      <c r="J416" s="348"/>
      <c r="K416" s="348"/>
      <c r="L416" s="348"/>
      <c r="M416" s="348"/>
      <c r="N416" s="348"/>
      <c r="O416" s="348"/>
      <c r="P416" s="348"/>
      <c r="Q416" s="348"/>
      <c r="R416" s="348"/>
      <c r="S416" s="348"/>
      <c r="T416" s="348"/>
      <c r="U416" s="348"/>
      <c r="V416" s="348"/>
      <c r="W416" s="348"/>
      <c r="X416" s="272"/>
      <c r="Y416" s="272"/>
      <c r="Z416" s="272"/>
      <c r="AA416" s="272"/>
      <c r="AB416" s="272"/>
      <c r="AC416" s="272"/>
      <c r="AD416" s="272"/>
      <c r="AE416" s="272"/>
      <c r="AF416" s="272"/>
      <c r="AG416" s="272"/>
      <c r="AH416" s="272"/>
      <c r="AI416" s="272"/>
      <c r="AJ416" s="272"/>
      <c r="AK416" s="272"/>
      <c r="AL416" s="272"/>
      <c r="AM416" s="272"/>
      <c r="AN416" s="272"/>
      <c r="AO416" s="272"/>
      <c r="AP416" s="272"/>
      <c r="AQ416" s="272"/>
      <c r="AR416" s="272"/>
      <c r="AS416" s="272"/>
      <c r="AT416" s="272"/>
      <c r="AU416" s="272"/>
      <c r="AV416" s="272"/>
      <c r="AW416" s="272"/>
      <c r="AX416" s="272"/>
      <c r="AY416" s="272"/>
      <c r="AZ416" s="272"/>
      <c r="BA416" s="272"/>
      <c r="BB416" s="272"/>
    </row>
    <row r="417" spans="1:54" ht="15.75" customHeight="1">
      <c r="A417" s="348"/>
      <c r="B417" s="348"/>
      <c r="C417" s="348"/>
      <c r="D417" s="348"/>
      <c r="E417" s="348"/>
      <c r="F417" s="348"/>
      <c r="G417" s="348"/>
      <c r="H417" s="348"/>
      <c r="I417" s="348"/>
      <c r="J417" s="348"/>
      <c r="K417" s="348"/>
      <c r="L417" s="348"/>
      <c r="M417" s="348"/>
      <c r="N417" s="348"/>
      <c r="O417" s="348"/>
      <c r="P417" s="348"/>
      <c r="Q417" s="348"/>
      <c r="R417" s="348"/>
      <c r="S417" s="348"/>
      <c r="T417" s="348"/>
      <c r="U417" s="348"/>
      <c r="V417" s="348"/>
      <c r="W417" s="348"/>
      <c r="X417" s="272"/>
      <c r="Y417" s="272"/>
      <c r="Z417" s="272"/>
      <c r="AA417" s="272"/>
      <c r="AB417" s="272"/>
      <c r="AC417" s="272"/>
      <c r="AD417" s="272"/>
      <c r="AE417" s="272"/>
      <c r="AF417" s="272"/>
      <c r="AG417" s="272"/>
      <c r="AH417" s="272"/>
      <c r="AI417" s="272"/>
      <c r="AJ417" s="272"/>
      <c r="AK417" s="272"/>
      <c r="AL417" s="272"/>
      <c r="AM417" s="272"/>
      <c r="AN417" s="272"/>
      <c r="AO417" s="272"/>
      <c r="AP417" s="272"/>
      <c r="AQ417" s="272"/>
      <c r="AR417" s="272"/>
      <c r="AS417" s="272"/>
      <c r="AT417" s="272"/>
      <c r="AU417" s="272"/>
      <c r="AV417" s="272"/>
      <c r="AW417" s="272"/>
      <c r="AX417" s="272"/>
      <c r="AY417" s="272"/>
      <c r="AZ417" s="272"/>
      <c r="BA417" s="272"/>
      <c r="BB417" s="272"/>
    </row>
    <row r="418" spans="1:54" ht="15.75" customHeight="1">
      <c r="A418" s="348"/>
      <c r="B418" s="348"/>
      <c r="C418" s="348"/>
      <c r="D418" s="348"/>
      <c r="E418" s="348"/>
      <c r="F418" s="348"/>
      <c r="G418" s="348"/>
      <c r="H418" s="348"/>
      <c r="I418" s="348"/>
      <c r="J418" s="348"/>
      <c r="K418" s="348"/>
      <c r="L418" s="348"/>
      <c r="M418" s="348"/>
      <c r="N418" s="348"/>
      <c r="O418" s="348"/>
      <c r="P418" s="348"/>
      <c r="Q418" s="348"/>
      <c r="R418" s="348"/>
      <c r="S418" s="348"/>
      <c r="T418" s="348"/>
      <c r="U418" s="348"/>
      <c r="V418" s="348"/>
      <c r="W418" s="348"/>
      <c r="X418" s="272"/>
      <c r="Y418" s="272"/>
      <c r="Z418" s="272"/>
      <c r="AA418" s="272"/>
      <c r="AB418" s="272"/>
      <c r="AC418" s="272"/>
      <c r="AD418" s="272"/>
      <c r="AE418" s="272"/>
      <c r="AF418" s="272"/>
      <c r="AG418" s="272"/>
      <c r="AH418" s="272"/>
      <c r="AI418" s="272"/>
      <c r="AJ418" s="272"/>
      <c r="AK418" s="272"/>
      <c r="AL418" s="272"/>
      <c r="AM418" s="272"/>
      <c r="AN418" s="272"/>
      <c r="AO418" s="272"/>
      <c r="AP418" s="272"/>
      <c r="AQ418" s="272"/>
      <c r="AR418" s="272"/>
      <c r="AS418" s="272"/>
      <c r="AT418" s="272"/>
      <c r="AU418" s="272"/>
      <c r="AV418" s="272"/>
      <c r="AW418" s="272"/>
      <c r="AX418" s="272"/>
      <c r="AY418" s="272"/>
      <c r="AZ418" s="272"/>
      <c r="BA418" s="272"/>
      <c r="BB418" s="272"/>
    </row>
    <row r="419" spans="1:54" ht="15.75" customHeight="1">
      <c r="A419" s="348"/>
      <c r="B419" s="348"/>
      <c r="C419" s="348"/>
      <c r="D419" s="348"/>
      <c r="E419" s="348"/>
      <c r="F419" s="348"/>
      <c r="G419" s="348"/>
      <c r="H419" s="348"/>
      <c r="I419" s="348"/>
      <c r="J419" s="348"/>
      <c r="K419" s="348"/>
      <c r="L419" s="348"/>
      <c r="M419" s="348"/>
      <c r="N419" s="348"/>
      <c r="O419" s="348"/>
      <c r="P419" s="348"/>
      <c r="Q419" s="348"/>
      <c r="R419" s="348"/>
      <c r="S419" s="348"/>
      <c r="T419" s="348"/>
      <c r="U419" s="348"/>
      <c r="V419" s="348"/>
      <c r="W419" s="348"/>
      <c r="X419" s="272"/>
      <c r="Y419" s="272"/>
      <c r="Z419" s="272"/>
      <c r="AA419" s="272"/>
      <c r="AB419" s="272"/>
      <c r="AC419" s="272"/>
      <c r="AD419" s="272"/>
      <c r="AE419" s="272"/>
      <c r="AF419" s="272"/>
      <c r="AG419" s="272"/>
      <c r="AH419" s="272"/>
      <c r="AI419" s="272"/>
      <c r="AJ419" s="272"/>
      <c r="AK419" s="272"/>
      <c r="AL419" s="272"/>
      <c r="AM419" s="272"/>
      <c r="AN419" s="272"/>
      <c r="AO419" s="272"/>
      <c r="AP419" s="272"/>
      <c r="AQ419" s="272"/>
      <c r="AR419" s="272"/>
      <c r="AS419" s="272"/>
      <c r="AT419" s="272"/>
      <c r="AU419" s="272"/>
      <c r="AV419" s="272"/>
      <c r="AW419" s="272"/>
      <c r="AX419" s="272"/>
      <c r="AY419" s="272"/>
      <c r="AZ419" s="272"/>
      <c r="BA419" s="272"/>
      <c r="BB419" s="272"/>
    </row>
    <row r="420" spans="1:54" ht="15.75" customHeight="1">
      <c r="A420" s="348"/>
      <c r="B420" s="348"/>
      <c r="C420" s="348"/>
      <c r="D420" s="348"/>
      <c r="E420" s="348"/>
      <c r="F420" s="348"/>
      <c r="G420" s="348"/>
      <c r="H420" s="348"/>
      <c r="I420" s="348"/>
      <c r="J420" s="348"/>
      <c r="K420" s="348"/>
      <c r="L420" s="348"/>
      <c r="M420" s="348"/>
      <c r="N420" s="348"/>
      <c r="O420" s="348"/>
      <c r="P420" s="348"/>
      <c r="Q420" s="348"/>
      <c r="R420" s="348"/>
      <c r="S420" s="348"/>
      <c r="T420" s="348"/>
      <c r="U420" s="348"/>
      <c r="V420" s="348"/>
      <c r="W420" s="348"/>
      <c r="X420" s="272"/>
      <c r="Y420" s="272"/>
      <c r="Z420" s="272"/>
      <c r="AA420" s="272"/>
      <c r="AB420" s="272"/>
      <c r="AC420" s="272"/>
      <c r="AD420" s="272"/>
      <c r="AE420" s="272"/>
      <c r="AF420" s="272"/>
      <c r="AG420" s="272"/>
      <c r="AH420" s="272"/>
      <c r="AI420" s="272"/>
      <c r="AJ420" s="272"/>
      <c r="AK420" s="272"/>
      <c r="AL420" s="272"/>
      <c r="AM420" s="272"/>
      <c r="AN420" s="272"/>
      <c r="AO420" s="272"/>
      <c r="AP420" s="272"/>
      <c r="AQ420" s="272"/>
      <c r="AR420" s="272"/>
      <c r="AS420" s="272"/>
      <c r="AT420" s="272"/>
      <c r="AU420" s="272"/>
      <c r="AV420" s="272"/>
      <c r="AW420" s="272"/>
      <c r="AX420" s="272"/>
      <c r="AY420" s="272"/>
      <c r="AZ420" s="272"/>
      <c r="BA420" s="272"/>
      <c r="BB420" s="272"/>
    </row>
    <row r="421" spans="1:54" ht="15.75" customHeight="1">
      <c r="A421" s="348"/>
      <c r="B421" s="348"/>
      <c r="C421" s="348"/>
      <c r="D421" s="348"/>
      <c r="E421" s="348"/>
      <c r="F421" s="348"/>
      <c r="G421" s="348"/>
      <c r="H421" s="348"/>
      <c r="I421" s="348"/>
      <c r="J421" s="348"/>
      <c r="K421" s="348"/>
      <c r="L421" s="348"/>
      <c r="M421" s="348"/>
      <c r="N421" s="348"/>
      <c r="O421" s="348"/>
      <c r="P421" s="348"/>
      <c r="Q421" s="348"/>
      <c r="R421" s="348"/>
      <c r="S421" s="348"/>
      <c r="T421" s="348"/>
      <c r="U421" s="348"/>
      <c r="V421" s="348"/>
      <c r="W421" s="348"/>
      <c r="X421" s="272"/>
      <c r="Y421" s="272"/>
      <c r="Z421" s="272"/>
      <c r="AA421" s="272"/>
      <c r="AB421" s="272"/>
      <c r="AC421" s="272"/>
      <c r="AD421" s="272"/>
      <c r="AE421" s="272"/>
      <c r="AF421" s="272"/>
      <c r="AG421" s="272"/>
      <c r="AH421" s="272"/>
      <c r="AI421" s="272"/>
      <c r="AJ421" s="272"/>
      <c r="AK421" s="272"/>
      <c r="AL421" s="272"/>
      <c r="AM421" s="272"/>
      <c r="AN421" s="272"/>
      <c r="AO421" s="272"/>
      <c r="AP421" s="272"/>
      <c r="AQ421" s="272"/>
      <c r="AR421" s="272"/>
      <c r="AS421" s="272"/>
      <c r="AT421" s="272"/>
      <c r="AU421" s="272"/>
      <c r="AV421" s="272"/>
      <c r="AW421" s="272"/>
      <c r="AX421" s="272"/>
      <c r="AY421" s="272"/>
      <c r="AZ421" s="272"/>
      <c r="BA421" s="272"/>
      <c r="BB421" s="272"/>
    </row>
    <row r="422" spans="1:54" ht="15.75" customHeight="1">
      <c r="A422" s="348"/>
      <c r="B422" s="348"/>
      <c r="C422" s="348"/>
      <c r="D422" s="348"/>
      <c r="E422" s="348"/>
      <c r="F422" s="348"/>
      <c r="G422" s="348"/>
      <c r="H422" s="348"/>
      <c r="I422" s="348"/>
      <c r="J422" s="348"/>
      <c r="K422" s="348"/>
      <c r="L422" s="348"/>
      <c r="M422" s="348"/>
      <c r="N422" s="348"/>
      <c r="O422" s="348"/>
      <c r="P422" s="348"/>
      <c r="Q422" s="348"/>
      <c r="R422" s="348"/>
      <c r="S422" s="348"/>
      <c r="T422" s="348"/>
      <c r="U422" s="348"/>
      <c r="V422" s="348"/>
      <c r="W422" s="348"/>
      <c r="X422" s="272"/>
      <c r="Y422" s="272"/>
      <c r="Z422" s="272"/>
      <c r="AA422" s="272"/>
      <c r="AB422" s="272"/>
      <c r="AC422" s="272"/>
      <c r="AD422" s="272"/>
      <c r="AE422" s="272"/>
      <c r="AF422" s="272"/>
      <c r="AG422" s="272"/>
      <c r="AH422" s="272"/>
      <c r="AI422" s="272"/>
      <c r="AJ422" s="272"/>
      <c r="AK422" s="272"/>
      <c r="AL422" s="272"/>
      <c r="AM422" s="272"/>
      <c r="AN422" s="272"/>
      <c r="AO422" s="272"/>
      <c r="AP422" s="272"/>
      <c r="AQ422" s="272"/>
      <c r="AR422" s="272"/>
      <c r="AS422" s="272"/>
      <c r="AT422" s="272"/>
      <c r="AU422" s="272"/>
      <c r="AV422" s="272"/>
      <c r="AW422" s="272"/>
      <c r="AX422" s="272"/>
      <c r="AY422" s="272"/>
      <c r="AZ422" s="272"/>
      <c r="BA422" s="272"/>
      <c r="BB422" s="272"/>
    </row>
    <row r="423" spans="1:54" ht="15.75" customHeight="1">
      <c r="A423" s="348"/>
      <c r="B423" s="348"/>
      <c r="C423" s="348"/>
      <c r="D423" s="348"/>
      <c r="E423" s="348"/>
      <c r="F423" s="348"/>
      <c r="G423" s="348"/>
      <c r="H423" s="348"/>
      <c r="I423" s="348"/>
      <c r="J423" s="348"/>
      <c r="K423" s="348"/>
      <c r="L423" s="348"/>
      <c r="M423" s="348"/>
      <c r="N423" s="348"/>
      <c r="O423" s="348"/>
      <c r="P423" s="348"/>
      <c r="Q423" s="348"/>
      <c r="R423" s="348"/>
      <c r="S423" s="348"/>
      <c r="T423" s="348"/>
      <c r="U423" s="348"/>
      <c r="V423" s="348"/>
      <c r="W423" s="348"/>
      <c r="X423" s="272"/>
      <c r="Y423" s="272"/>
      <c r="Z423" s="272"/>
      <c r="AA423" s="272"/>
      <c r="AB423" s="272"/>
      <c r="AC423" s="272"/>
      <c r="AD423" s="272"/>
      <c r="AE423" s="272"/>
      <c r="AF423" s="272"/>
      <c r="AG423" s="272"/>
      <c r="AH423" s="272"/>
      <c r="AI423" s="272"/>
      <c r="AJ423" s="272"/>
      <c r="AK423" s="272"/>
      <c r="AL423" s="272"/>
      <c r="AM423" s="272"/>
      <c r="AN423" s="272"/>
      <c r="AO423" s="272"/>
      <c r="AP423" s="272"/>
      <c r="AQ423" s="272"/>
      <c r="AR423" s="272"/>
      <c r="AS423" s="272"/>
      <c r="AT423" s="272"/>
      <c r="AU423" s="272"/>
      <c r="AV423" s="272"/>
      <c r="AW423" s="272"/>
      <c r="AX423" s="272"/>
      <c r="AY423" s="272"/>
      <c r="AZ423" s="272"/>
      <c r="BA423" s="272"/>
      <c r="BB423" s="272"/>
    </row>
    <row r="424" spans="1:54" ht="15.75" customHeight="1">
      <c r="A424" s="348"/>
      <c r="B424" s="348"/>
      <c r="C424" s="348"/>
      <c r="D424" s="348"/>
      <c r="E424" s="348"/>
      <c r="F424" s="348"/>
      <c r="G424" s="348"/>
      <c r="H424" s="348"/>
      <c r="I424" s="348"/>
      <c r="J424" s="348"/>
      <c r="K424" s="348"/>
      <c r="L424" s="348"/>
      <c r="M424" s="348"/>
      <c r="N424" s="348"/>
      <c r="O424" s="348"/>
      <c r="P424" s="348"/>
      <c r="Q424" s="348"/>
      <c r="R424" s="348"/>
      <c r="S424" s="348"/>
      <c r="T424" s="348"/>
      <c r="U424" s="348"/>
      <c r="V424" s="348"/>
      <c r="W424" s="348"/>
      <c r="X424" s="272"/>
      <c r="Y424" s="272"/>
      <c r="Z424" s="272"/>
      <c r="AA424" s="272"/>
      <c r="AB424" s="272"/>
      <c r="AC424" s="272"/>
      <c r="AD424" s="272"/>
      <c r="AE424" s="272"/>
      <c r="AF424" s="272"/>
      <c r="AG424" s="272"/>
      <c r="AH424" s="272"/>
      <c r="AI424" s="272"/>
      <c r="AJ424" s="272"/>
      <c r="AK424" s="272"/>
      <c r="AL424" s="272"/>
      <c r="AM424" s="272"/>
      <c r="AN424" s="272"/>
      <c r="AO424" s="272"/>
      <c r="AP424" s="272"/>
      <c r="AQ424" s="272"/>
      <c r="AR424" s="272"/>
      <c r="AS424" s="272"/>
      <c r="AT424" s="272"/>
      <c r="AU424" s="272"/>
      <c r="AV424" s="272"/>
      <c r="AW424" s="272"/>
      <c r="AX424" s="272"/>
      <c r="AY424" s="272"/>
      <c r="AZ424" s="272"/>
      <c r="BA424" s="272"/>
      <c r="BB424" s="272"/>
    </row>
    <row r="425" spans="1:54" ht="15.75" customHeight="1">
      <c r="A425" s="348"/>
      <c r="B425" s="348"/>
      <c r="C425" s="348"/>
      <c r="D425" s="348"/>
      <c r="E425" s="348"/>
      <c r="F425" s="348"/>
      <c r="G425" s="348"/>
      <c r="H425" s="348"/>
      <c r="I425" s="348"/>
      <c r="J425" s="348"/>
      <c r="K425" s="348"/>
      <c r="L425" s="348"/>
      <c r="M425" s="348"/>
      <c r="N425" s="348"/>
      <c r="O425" s="348"/>
      <c r="P425" s="348"/>
      <c r="Q425" s="348"/>
      <c r="R425" s="348"/>
      <c r="S425" s="348"/>
      <c r="T425" s="348"/>
      <c r="U425" s="348"/>
      <c r="V425" s="348"/>
      <c r="W425" s="348"/>
      <c r="X425" s="272"/>
      <c r="Y425" s="272"/>
      <c r="Z425" s="272"/>
      <c r="AA425" s="272"/>
      <c r="AB425" s="272"/>
      <c r="AC425" s="272"/>
      <c r="AD425" s="272"/>
      <c r="AE425" s="272"/>
      <c r="AF425" s="272"/>
      <c r="AG425" s="272"/>
      <c r="AH425" s="272"/>
      <c r="AI425" s="272"/>
      <c r="AJ425" s="272"/>
      <c r="AK425" s="272"/>
      <c r="AL425" s="272"/>
      <c r="AM425" s="272"/>
      <c r="AN425" s="272"/>
      <c r="AO425" s="272"/>
      <c r="AP425" s="272"/>
      <c r="AQ425" s="272"/>
      <c r="AR425" s="272"/>
      <c r="AS425" s="272"/>
      <c r="AT425" s="272"/>
      <c r="AU425" s="272"/>
      <c r="AV425" s="272"/>
      <c r="AW425" s="272"/>
      <c r="AX425" s="272"/>
      <c r="AY425" s="272"/>
      <c r="AZ425" s="272"/>
      <c r="BA425" s="272"/>
      <c r="BB425" s="272"/>
    </row>
    <row r="426" spans="1:54" ht="15.75" customHeight="1">
      <c r="V426" s="348"/>
      <c r="W426" s="348"/>
      <c r="X426" s="272"/>
      <c r="Y426" s="272"/>
      <c r="Z426" s="272"/>
      <c r="AA426" s="272"/>
      <c r="AB426" s="272"/>
      <c r="AC426" s="272"/>
      <c r="AD426" s="272"/>
      <c r="AE426" s="272"/>
      <c r="AF426" s="272"/>
      <c r="AG426" s="272"/>
      <c r="AH426" s="272"/>
      <c r="AI426" s="272"/>
      <c r="AJ426" s="272"/>
      <c r="AK426" s="272"/>
      <c r="AL426" s="272"/>
      <c r="AM426" s="272"/>
      <c r="AN426" s="272"/>
      <c r="AO426" s="272"/>
      <c r="AP426" s="272"/>
      <c r="AQ426" s="272"/>
      <c r="AR426" s="272"/>
      <c r="AS426" s="272"/>
      <c r="AT426" s="272"/>
      <c r="AU426" s="272"/>
      <c r="AV426" s="272"/>
      <c r="AW426" s="272"/>
      <c r="AX426" s="272"/>
      <c r="AY426" s="272"/>
      <c r="AZ426" s="272"/>
      <c r="BA426" s="272"/>
      <c r="BB426" s="272"/>
    </row>
    <row r="427" spans="1:54" ht="15.75" customHeight="1">
      <c r="V427" s="348"/>
      <c r="W427" s="348"/>
      <c r="AA427" s="272"/>
      <c r="AB427" s="272"/>
      <c r="AC427" s="272"/>
      <c r="AD427" s="272"/>
      <c r="AE427" s="272"/>
      <c r="AF427" s="272"/>
      <c r="AG427" s="272"/>
      <c r="AH427" s="272"/>
      <c r="AI427" s="272"/>
      <c r="AJ427" s="272"/>
      <c r="AK427" s="272"/>
      <c r="AL427" s="272"/>
      <c r="AM427" s="272"/>
      <c r="AN427" s="272"/>
      <c r="AO427" s="272"/>
      <c r="AP427" s="272"/>
      <c r="AQ427" s="272"/>
      <c r="AR427" s="272"/>
      <c r="AS427" s="272"/>
      <c r="AT427" s="272"/>
      <c r="AU427" s="272"/>
      <c r="AV427" s="272"/>
      <c r="AW427" s="272"/>
      <c r="AX427" s="272"/>
      <c r="AY427" s="272"/>
      <c r="AZ427" s="272"/>
      <c r="BA427" s="272"/>
      <c r="BB427" s="272"/>
    </row>
  </sheetData>
  <sheetProtection password="DDA1" sheet="1" objects="1" scenarios="1" selectLockedCells="1"/>
  <mergeCells count="371">
    <mergeCell ref="A1:P1"/>
    <mergeCell ref="A3:P3"/>
    <mergeCell ref="A5:P5"/>
    <mergeCell ref="A7:P7"/>
    <mergeCell ref="A8:P8"/>
    <mergeCell ref="A9:P9"/>
    <mergeCell ref="A12:P12"/>
    <mergeCell ref="A14:N14"/>
    <mergeCell ref="A15:B16"/>
    <mergeCell ref="C15:D16"/>
    <mergeCell ref="E15:F16"/>
    <mergeCell ref="G15:H16"/>
    <mergeCell ref="I15:J16"/>
    <mergeCell ref="K15:N15"/>
    <mergeCell ref="K16:L16"/>
    <mergeCell ref="M16:N16"/>
    <mergeCell ref="M17:N17"/>
    <mergeCell ref="A19:O19"/>
    <mergeCell ref="A20:B20"/>
    <mergeCell ref="C20:F20"/>
    <mergeCell ref="G20:J20"/>
    <mergeCell ref="K20:N20"/>
    <mergeCell ref="A17:B17"/>
    <mergeCell ref="C17:D17"/>
    <mergeCell ref="E17:F17"/>
    <mergeCell ref="G17:H17"/>
    <mergeCell ref="I17:J17"/>
    <mergeCell ref="K17:L17"/>
    <mergeCell ref="A23:B23"/>
    <mergeCell ref="C23:F23"/>
    <mergeCell ref="G23:J23"/>
    <mergeCell ref="K23:N23"/>
    <mergeCell ref="A24:B24"/>
    <mergeCell ref="C24:O24"/>
    <mergeCell ref="A21:B21"/>
    <mergeCell ref="C21:F21"/>
    <mergeCell ref="G21:J21"/>
    <mergeCell ref="K21:N21"/>
    <mergeCell ref="A22:B22"/>
    <mergeCell ref="C22:F22"/>
    <mergeCell ref="G22:J22"/>
    <mergeCell ref="K22:N22"/>
    <mergeCell ref="A25:B25"/>
    <mergeCell ref="C25:O25"/>
    <mergeCell ref="A27:Q27"/>
    <mergeCell ref="A28:B29"/>
    <mergeCell ref="C28:P28"/>
    <mergeCell ref="Q28:Q29"/>
    <mergeCell ref="C29:D29"/>
    <mergeCell ref="E29:F29"/>
    <mergeCell ref="G29:H29"/>
    <mergeCell ref="I29:J29"/>
    <mergeCell ref="K29:L29"/>
    <mergeCell ref="M29:N29"/>
    <mergeCell ref="O29:P29"/>
    <mergeCell ref="A30:B30"/>
    <mergeCell ref="C30:D30"/>
    <mergeCell ref="E30:F30"/>
    <mergeCell ref="G30:H30"/>
    <mergeCell ref="I30:J30"/>
    <mergeCell ref="K30:L30"/>
    <mergeCell ref="M30:N30"/>
    <mergeCell ref="O30:P30"/>
    <mergeCell ref="A31:B31"/>
    <mergeCell ref="C31:D31"/>
    <mergeCell ref="E31:F31"/>
    <mergeCell ref="G31:H31"/>
    <mergeCell ref="I31:J31"/>
    <mergeCell ref="K31:L31"/>
    <mergeCell ref="M31:N31"/>
    <mergeCell ref="O31:P31"/>
    <mergeCell ref="A32:B32"/>
    <mergeCell ref="C32:Q32"/>
    <mergeCell ref="A33:B33"/>
    <mergeCell ref="C33:Q33"/>
    <mergeCell ref="A35:B36"/>
    <mergeCell ref="C35:H35"/>
    <mergeCell ref="I35:M35"/>
    <mergeCell ref="N35:R35"/>
    <mergeCell ref="C36:H36"/>
    <mergeCell ref="I36:M36"/>
    <mergeCell ref="N36:R36"/>
    <mergeCell ref="A37:B37"/>
    <mergeCell ref="C37:D37"/>
    <mergeCell ref="E37:F37"/>
    <mergeCell ref="G37:H37"/>
    <mergeCell ref="I37:J37"/>
    <mergeCell ref="K37:L37"/>
    <mergeCell ref="N37:O37"/>
    <mergeCell ref="P37:Q37"/>
    <mergeCell ref="N38:O38"/>
    <mergeCell ref="P38:Q38"/>
    <mergeCell ref="A39:B39"/>
    <mergeCell ref="C39:D39"/>
    <mergeCell ref="E39:F39"/>
    <mergeCell ref="G39:H39"/>
    <mergeCell ref="I39:J39"/>
    <mergeCell ref="K39:L39"/>
    <mergeCell ref="N39:O39"/>
    <mergeCell ref="P39:Q39"/>
    <mergeCell ref="A38:B38"/>
    <mergeCell ref="C38:D38"/>
    <mergeCell ref="E38:F38"/>
    <mergeCell ref="G38:H38"/>
    <mergeCell ref="I38:J38"/>
    <mergeCell ref="K38:L38"/>
    <mergeCell ref="A43:R43"/>
    <mergeCell ref="S43:T43"/>
    <mergeCell ref="A45:B46"/>
    <mergeCell ref="C45:R45"/>
    <mergeCell ref="C46:L46"/>
    <mergeCell ref="M46:R46"/>
    <mergeCell ref="A40:B40"/>
    <mergeCell ref="C40:H40"/>
    <mergeCell ref="I40:M40"/>
    <mergeCell ref="N40:R40"/>
    <mergeCell ref="A41:B41"/>
    <mergeCell ref="C41:H41"/>
    <mergeCell ref="I41:M41"/>
    <mergeCell ref="N41:R41"/>
    <mergeCell ref="M47:N47"/>
    <mergeCell ref="O47:P47"/>
    <mergeCell ref="Q47:R47"/>
    <mergeCell ref="S47:T47"/>
    <mergeCell ref="C48:D48"/>
    <mergeCell ref="E48:F48"/>
    <mergeCell ref="G48:H48"/>
    <mergeCell ref="I48:J48"/>
    <mergeCell ref="K48:L48"/>
    <mergeCell ref="A47:B48"/>
    <mergeCell ref="C47:L47"/>
    <mergeCell ref="A50:B50"/>
    <mergeCell ref="C50:D50"/>
    <mergeCell ref="E50:F50"/>
    <mergeCell ref="G50:H50"/>
    <mergeCell ref="I50:J50"/>
    <mergeCell ref="K50:L50"/>
    <mergeCell ref="A49:B49"/>
    <mergeCell ref="C49:D49"/>
    <mergeCell ref="E49:F49"/>
    <mergeCell ref="G49:H49"/>
    <mergeCell ref="I49:J49"/>
    <mergeCell ref="K49:L49"/>
    <mergeCell ref="O56:P56"/>
    <mergeCell ref="Q56:R56"/>
    <mergeCell ref="C57:D57"/>
    <mergeCell ref="E57:F57"/>
    <mergeCell ref="G57:H57"/>
    <mergeCell ref="I57:J57"/>
    <mergeCell ref="K57:L57"/>
    <mergeCell ref="A51:B51"/>
    <mergeCell ref="C51:R51"/>
    <mergeCell ref="A52:B52"/>
    <mergeCell ref="C52:R52"/>
    <mergeCell ref="A54:B55"/>
    <mergeCell ref="C54:R54"/>
    <mergeCell ref="C55:L55"/>
    <mergeCell ref="M55:R55"/>
    <mergeCell ref="A58:B58"/>
    <mergeCell ref="C58:D58"/>
    <mergeCell ref="E58:F58"/>
    <mergeCell ref="G58:H58"/>
    <mergeCell ref="I58:J58"/>
    <mergeCell ref="K58:L58"/>
    <mergeCell ref="A56:B57"/>
    <mergeCell ref="C56:L56"/>
    <mergeCell ref="M56:N56"/>
    <mergeCell ref="A60:B60"/>
    <mergeCell ref="C60:R60"/>
    <mergeCell ref="A61:B61"/>
    <mergeCell ref="C61:R61"/>
    <mergeCell ref="S61:U61"/>
    <mergeCell ref="A63:E63"/>
    <mergeCell ref="A59:B59"/>
    <mergeCell ref="C59:D59"/>
    <mergeCell ref="E59:F59"/>
    <mergeCell ref="G59:H59"/>
    <mergeCell ref="I59:J59"/>
    <mergeCell ref="K59:L59"/>
    <mergeCell ref="A64:P64"/>
    <mergeCell ref="A65:D65"/>
    <mergeCell ref="E65:J65"/>
    <mergeCell ref="K65:P65"/>
    <mergeCell ref="A66:B66"/>
    <mergeCell ref="C66:D66"/>
    <mergeCell ref="E66:F66"/>
    <mergeCell ref="G66:H66"/>
    <mergeCell ref="I66:J66"/>
    <mergeCell ref="K66:L66"/>
    <mergeCell ref="M66:N66"/>
    <mergeCell ref="O66:P66"/>
    <mergeCell ref="A67:B67"/>
    <mergeCell ref="C67:D67"/>
    <mergeCell ref="E67:F67"/>
    <mergeCell ref="G67:H67"/>
    <mergeCell ref="I67:J67"/>
    <mergeCell ref="K67:L67"/>
    <mergeCell ref="M67:N67"/>
    <mergeCell ref="O67:P67"/>
    <mergeCell ref="M68:N68"/>
    <mergeCell ref="O68:P68"/>
    <mergeCell ref="A69:B69"/>
    <mergeCell ref="C69:D69"/>
    <mergeCell ref="E69:F69"/>
    <mergeCell ref="G69:H69"/>
    <mergeCell ref="I69:J69"/>
    <mergeCell ref="K69:L69"/>
    <mergeCell ref="M69:N69"/>
    <mergeCell ref="O69:P69"/>
    <mergeCell ref="A68:B68"/>
    <mergeCell ref="C68:D68"/>
    <mergeCell ref="E68:F68"/>
    <mergeCell ref="G68:H68"/>
    <mergeCell ref="I68:J68"/>
    <mergeCell ref="K68:L68"/>
    <mergeCell ref="M70:N70"/>
    <mergeCell ref="O70:P70"/>
    <mergeCell ref="A71:B71"/>
    <mergeCell ref="C71:D71"/>
    <mergeCell ref="E71:F71"/>
    <mergeCell ref="G71:H71"/>
    <mergeCell ref="I71:J71"/>
    <mergeCell ref="K71:L71"/>
    <mergeCell ref="M71:N71"/>
    <mergeCell ref="O71:P71"/>
    <mergeCell ref="A70:B70"/>
    <mergeCell ref="C70:D70"/>
    <mergeCell ref="E70:F70"/>
    <mergeCell ref="G70:H70"/>
    <mergeCell ref="I70:J70"/>
    <mergeCell ref="K70:L70"/>
    <mergeCell ref="M72:N72"/>
    <mergeCell ref="O72:P72"/>
    <mergeCell ref="A73:B73"/>
    <mergeCell ref="C73:D73"/>
    <mergeCell ref="E73:F73"/>
    <mergeCell ref="G73:H73"/>
    <mergeCell ref="I73:J73"/>
    <mergeCell ref="K73:L73"/>
    <mergeCell ref="M73:N73"/>
    <mergeCell ref="O73:P73"/>
    <mergeCell ref="A72:B72"/>
    <mergeCell ref="C72:D72"/>
    <mergeCell ref="E72:F72"/>
    <mergeCell ref="G72:H72"/>
    <mergeCell ref="I72:J72"/>
    <mergeCell ref="K72:L72"/>
    <mergeCell ref="M74:N74"/>
    <mergeCell ref="O74:P74"/>
    <mergeCell ref="A75:B75"/>
    <mergeCell ref="C75:D75"/>
    <mergeCell ref="E75:F75"/>
    <mergeCell ref="G75:H75"/>
    <mergeCell ref="I75:J75"/>
    <mergeCell ref="K75:L75"/>
    <mergeCell ref="M75:N75"/>
    <mergeCell ref="O75:P75"/>
    <mergeCell ref="A74:B74"/>
    <mergeCell ref="C74:D74"/>
    <mergeCell ref="E74:F74"/>
    <mergeCell ref="G74:H74"/>
    <mergeCell ref="I74:J74"/>
    <mergeCell ref="K74:L74"/>
    <mergeCell ref="M76:N76"/>
    <mergeCell ref="O76:P76"/>
    <mergeCell ref="A77:B77"/>
    <mergeCell ref="C77:D77"/>
    <mergeCell ref="E77:F77"/>
    <mergeCell ref="G77:H77"/>
    <mergeCell ref="I77:J77"/>
    <mergeCell ref="K77:L77"/>
    <mergeCell ref="M77:N77"/>
    <mergeCell ref="O77:P77"/>
    <mergeCell ref="A76:B76"/>
    <mergeCell ref="C76:D76"/>
    <mergeCell ref="E76:F76"/>
    <mergeCell ref="G76:H76"/>
    <mergeCell ref="I76:J76"/>
    <mergeCell ref="K76:L76"/>
    <mergeCell ref="M78:N78"/>
    <mergeCell ref="O78:P78"/>
    <mergeCell ref="A79:B79"/>
    <mergeCell ref="C79:D79"/>
    <mergeCell ref="E79:F79"/>
    <mergeCell ref="G79:H79"/>
    <mergeCell ref="I79:J79"/>
    <mergeCell ref="K79:L79"/>
    <mergeCell ref="M79:N79"/>
    <mergeCell ref="O79:P79"/>
    <mergeCell ref="A78:B78"/>
    <mergeCell ref="C78:D78"/>
    <mergeCell ref="E78:F78"/>
    <mergeCell ref="G78:H78"/>
    <mergeCell ref="I78:J78"/>
    <mergeCell ref="K78:L78"/>
    <mergeCell ref="M80:N80"/>
    <mergeCell ref="O80:P80"/>
    <mergeCell ref="A81:B81"/>
    <mergeCell ref="C81:D81"/>
    <mergeCell ref="E81:F81"/>
    <mergeCell ref="G81:H81"/>
    <mergeCell ref="I81:J81"/>
    <mergeCell ref="K81:L81"/>
    <mergeCell ref="M81:N81"/>
    <mergeCell ref="O81:P81"/>
    <mergeCell ref="A80:B80"/>
    <mergeCell ref="C80:D80"/>
    <mergeCell ref="E80:F80"/>
    <mergeCell ref="G80:H80"/>
    <mergeCell ref="I80:J80"/>
    <mergeCell ref="K80:L80"/>
    <mergeCell ref="M82:N82"/>
    <mergeCell ref="O82:P82"/>
    <mergeCell ref="M83:N83"/>
    <mergeCell ref="O83:P83"/>
    <mergeCell ref="A83:B83"/>
    <mergeCell ref="C83:D83"/>
    <mergeCell ref="E83:F83"/>
    <mergeCell ref="G83:H83"/>
    <mergeCell ref="I83:J83"/>
    <mergeCell ref="K83:L83"/>
    <mergeCell ref="A82:B82"/>
    <mergeCell ref="C82:D82"/>
    <mergeCell ref="E82:F82"/>
    <mergeCell ref="G82:H82"/>
    <mergeCell ref="I82:J82"/>
    <mergeCell ref="K82:L82"/>
    <mergeCell ref="M84:N84"/>
    <mergeCell ref="O84:P84"/>
    <mergeCell ref="A85:D85"/>
    <mergeCell ref="E85:H85"/>
    <mergeCell ref="I85:J85"/>
    <mergeCell ref="K85:N85"/>
    <mergeCell ref="O85:P85"/>
    <mergeCell ref="A84:B84"/>
    <mergeCell ref="C84:D84"/>
    <mergeCell ref="E84:F84"/>
    <mergeCell ref="G84:H84"/>
    <mergeCell ref="I84:J84"/>
    <mergeCell ref="K84:L84"/>
    <mergeCell ref="A86:D86"/>
    <mergeCell ref="E86:H86"/>
    <mergeCell ref="I86:J86"/>
    <mergeCell ref="K86:N86"/>
    <mergeCell ref="O86:P86"/>
    <mergeCell ref="A87:D87"/>
    <mergeCell ref="E87:H87"/>
    <mergeCell ref="I87:J87"/>
    <mergeCell ref="K87:N87"/>
    <mergeCell ref="O87:P87"/>
    <mergeCell ref="A88:D88"/>
    <mergeCell ref="E88:H88"/>
    <mergeCell ref="I88:J88"/>
    <mergeCell ref="K88:N88"/>
    <mergeCell ref="O88:P88"/>
    <mergeCell ref="A89:D89"/>
    <mergeCell ref="E89:H89"/>
    <mergeCell ref="I89:J89"/>
    <mergeCell ref="K89:N89"/>
    <mergeCell ref="O89:P89"/>
    <mergeCell ref="B115:C115"/>
    <mergeCell ref="D115:E115"/>
    <mergeCell ref="A90:D90"/>
    <mergeCell ref="E90:P90"/>
    <mergeCell ref="A91:D91"/>
    <mergeCell ref="E91:P91"/>
    <mergeCell ref="C93:M93"/>
    <mergeCell ref="C94:E94"/>
    <mergeCell ref="F94:G95"/>
    <mergeCell ref="H94:J94"/>
    <mergeCell ref="K94:M94"/>
  </mergeCells>
  <dataValidations count="11">
    <dataValidation type="list" allowBlank="1" showInputMessage="1" showErrorMessage="1" sqref="Q30:Q31">
      <formula1>$DZ$14:$DZ$15</formula1>
    </dataValidation>
    <dataValidation type="list" allowBlank="1" showInputMessage="1" showErrorMessage="1" sqref="I30:J31">
      <formula1>$AN$38:$AN$40</formula1>
    </dataValidation>
    <dataValidation type="list" allowBlank="1" showInputMessage="1" showErrorMessage="1" sqref="P38:P39 I38:L39 N38:N39 C38:D39">
      <formula1>$AG$7:$AG$8</formula1>
    </dataValidation>
    <dataValidation type="list" allowBlank="1" showInputMessage="1" showErrorMessage="1" sqref="O30:P31">
      <formula1>$AQ$45:$AQ$48</formula1>
    </dataValidation>
    <dataValidation type="list" allowBlank="1" showInputMessage="1" showErrorMessage="1" sqref="M30:N31">
      <formula1>$AN$42:$AN$44</formula1>
    </dataValidation>
    <dataValidation type="list" allowBlank="1" showInputMessage="1" showErrorMessage="1" sqref="K30:L31">
      <formula1>$AQ$38:$AQ$41</formula1>
    </dataValidation>
    <dataValidation type="list" allowBlank="1" showInputMessage="1" showErrorMessage="1" sqref="G30:H31">
      <formula1>$AP$33:$AP$36</formula1>
    </dataValidation>
    <dataValidation type="list" allowBlank="1" showInputMessage="1" showErrorMessage="1" sqref="E30:F31">
      <formula1>$AN$33:$AN$35</formula1>
    </dataValidation>
    <dataValidation type="list" allowBlank="1" showInputMessage="1" showErrorMessage="1" sqref="C30:D31">
      <formula1>$AL$33:$AL$37</formula1>
    </dataValidation>
    <dataValidation type="list" allowBlank="1" showInputMessage="1" showErrorMessage="1" sqref="C22:N23">
      <formula1>$AG$26:$AG$28</formula1>
    </dataValidation>
    <dataValidation type="list" allowBlank="1" showInputMessage="1" showErrorMessage="1" sqref="C21:N21">
      <formula1>$AG$35:$AG$40</formula1>
    </dataValidation>
  </dataValidations>
  <hyperlinks>
    <hyperlink ref="A12:P12" location="'Instructions '!Zone_d_impression" display="Conformité : IMPORTANT: La liste des tests à effectuer, les mires à utiliser et les critères de conformité sont détaillés dans l'onglet Instructions."/>
  </hyperlinks>
  <printOptions horizontalCentered="1" verticalCentered="1"/>
  <pageMargins left="0.31496062992125984" right="0.31496062992125984" top="0.55118110236220474" bottom="0.35433070866141736" header="0.31496062992125984" footer="0.51181102362204722"/>
  <pageSetup scale="36" orientation="landscape" r:id="rId1"/>
  <headerFooter>
    <oddFooter>&amp;L&amp;10CECR - Outil de compilation des données
Gabarit disponible au www.chus.qc.ca/cecr&amp;C&amp;10&amp;A&amp;R&amp;10Contrôle de qualité TDM - volet physicien ou ingénieur</oddFooter>
  </headerFooter>
  <rowBreaks count="2" manualBreakCount="2">
    <brk id="61" max="17" man="1"/>
    <brk id="143" max="20" man="1"/>
  </rowBreaks>
  <colBreaks count="1" manualBreakCount="1">
    <brk id="23" max="91"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229"/>
  <sheetViews>
    <sheetView zoomScaleNormal="100" zoomScaleSheetLayoutView="100" zoomScalePageLayoutView="130" workbookViewId="0">
      <selection activeCell="A2" sqref="A2:BC2"/>
    </sheetView>
  </sheetViews>
  <sheetFormatPr baseColWidth="10" defaultColWidth="5.7109375" defaultRowHeight="30" customHeight="1"/>
  <cols>
    <col min="1" max="40" width="1.7109375" style="311" customWidth="1"/>
    <col min="41" max="41" width="1.7109375" style="3" customWidth="1"/>
    <col min="42" max="81" width="1.7109375" style="311" customWidth="1"/>
    <col min="82" max="16384" width="5.7109375" style="311"/>
  </cols>
  <sheetData>
    <row r="1" spans="1:55" s="720" customFormat="1" ht="20.25" customHeight="1">
      <c r="A1" s="62"/>
      <c r="B1" s="62"/>
      <c r="C1" s="62"/>
      <c r="D1" s="62"/>
      <c r="E1" s="62"/>
      <c r="F1" s="62"/>
      <c r="G1" s="62"/>
      <c r="H1" s="62"/>
      <c r="I1" s="62"/>
      <c r="J1" s="62"/>
      <c r="K1" s="62"/>
      <c r="L1" s="62"/>
      <c r="M1" s="62"/>
      <c r="N1" s="62"/>
      <c r="O1" s="62"/>
      <c r="P1" s="62"/>
      <c r="Q1" s="62"/>
      <c r="R1" s="62"/>
      <c r="AO1" s="69"/>
    </row>
    <row r="2" spans="1:55" ht="20.25" customHeight="1">
      <c r="A2" s="1680" t="s">
        <v>1072</v>
      </c>
      <c r="B2" s="1681"/>
      <c r="C2" s="1681"/>
      <c r="D2" s="1681"/>
      <c r="E2" s="1681"/>
      <c r="F2" s="1681"/>
      <c r="G2" s="1681"/>
      <c r="H2" s="1681"/>
      <c r="I2" s="1681"/>
      <c r="J2" s="1681"/>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1681"/>
      <c r="AO2" s="1681"/>
      <c r="AP2" s="1681"/>
      <c r="AQ2" s="1681"/>
      <c r="AR2" s="1681"/>
      <c r="AS2" s="1681"/>
      <c r="AT2" s="1681"/>
      <c r="AU2" s="1681"/>
      <c r="AV2" s="1681"/>
      <c r="AW2" s="1681"/>
      <c r="AX2" s="1681"/>
      <c r="AY2" s="1681"/>
      <c r="AZ2" s="1681"/>
      <c r="BA2" s="1681"/>
      <c r="BB2" s="1681"/>
      <c r="BC2" s="1682"/>
    </row>
    <row r="3" spans="1:55" ht="20.25" customHeight="1">
      <c r="A3" s="276"/>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c r="AM3" s="276"/>
      <c r="AN3" s="276"/>
      <c r="AO3" s="277"/>
      <c r="AP3" s="276"/>
      <c r="AQ3" s="276"/>
      <c r="AR3" s="276"/>
      <c r="AS3" s="276"/>
      <c r="AT3" s="276"/>
      <c r="AU3" s="276"/>
      <c r="AV3" s="276"/>
      <c r="AW3" s="276"/>
      <c r="AX3" s="276"/>
      <c r="AY3" s="276"/>
      <c r="AZ3" s="276"/>
      <c r="BA3" s="276"/>
      <c r="BB3" s="276"/>
      <c r="BC3" s="276"/>
    </row>
    <row r="4" spans="1:55" ht="20.25" customHeight="1">
      <c r="A4" s="736"/>
      <c r="B4" s="737" t="s">
        <v>991</v>
      </c>
      <c r="C4" s="745"/>
      <c r="D4" s="745"/>
      <c r="E4" s="745"/>
      <c r="F4" s="745"/>
      <c r="G4" s="745"/>
      <c r="H4" s="745"/>
      <c r="I4" s="745"/>
      <c r="J4" s="745"/>
      <c r="K4" s="745"/>
      <c r="L4" s="745"/>
      <c r="M4" s="745"/>
      <c r="N4" s="745"/>
      <c r="O4" s="745"/>
      <c r="P4" s="1688" t="str">
        <f>IF(Identification!E12="","",Identification!E12)</f>
        <v/>
      </c>
      <c r="Q4" s="1689"/>
      <c r="R4" s="1689"/>
      <c r="S4" s="1689"/>
      <c r="T4" s="1689"/>
      <c r="U4" s="1689"/>
      <c r="V4" s="1689"/>
      <c r="W4" s="1689"/>
      <c r="X4" s="1689"/>
      <c r="Y4" s="1689"/>
      <c r="Z4" s="1689"/>
      <c r="AA4" s="1689"/>
      <c r="AB4" s="1689"/>
      <c r="AC4" s="1689"/>
      <c r="AD4" s="1689"/>
      <c r="AE4" s="1689"/>
      <c r="AF4" s="1689"/>
      <c r="AG4" s="1689"/>
      <c r="AH4" s="1689"/>
      <c r="AI4" s="1689"/>
      <c r="AJ4" s="1689"/>
      <c r="AK4" s="1689"/>
      <c r="AL4" s="1689"/>
      <c r="AM4" s="1689"/>
      <c r="AN4" s="1689"/>
      <c r="AO4" s="1689"/>
      <c r="AP4" s="1689"/>
      <c r="AQ4" s="1689"/>
      <c r="AR4" s="1689"/>
      <c r="AS4" s="1689"/>
      <c r="AT4" s="1689"/>
      <c r="AU4" s="1689"/>
      <c r="AV4" s="1689"/>
      <c r="AW4" s="1689"/>
      <c r="AX4" s="1689"/>
      <c r="AY4" s="1689"/>
      <c r="AZ4" s="1689"/>
      <c r="BA4" s="1689"/>
      <c r="BB4" s="1689"/>
      <c r="BC4" s="1690"/>
    </row>
    <row r="5" spans="1:55" ht="20.25" customHeight="1">
      <c r="A5" s="736"/>
      <c r="B5" s="737" t="s">
        <v>677</v>
      </c>
      <c r="C5" s="745"/>
      <c r="D5" s="745"/>
      <c r="E5" s="745"/>
      <c r="F5" s="745"/>
      <c r="G5" s="745"/>
      <c r="H5" s="745"/>
      <c r="I5" s="745"/>
      <c r="J5" s="745"/>
      <c r="K5" s="745"/>
      <c r="L5" s="745"/>
      <c r="M5" s="745"/>
      <c r="N5" s="745"/>
      <c r="O5" s="745"/>
      <c r="P5" s="1685" t="str">
        <f>IF(Identification!E13="","",Identification!E13)</f>
        <v/>
      </c>
      <c r="Q5" s="1686"/>
      <c r="R5" s="1686"/>
      <c r="S5" s="1686"/>
      <c r="T5" s="1686"/>
      <c r="U5" s="1686"/>
      <c r="V5" s="1686"/>
      <c r="W5" s="1686"/>
      <c r="X5" s="1686"/>
      <c r="Y5" s="1686"/>
      <c r="Z5" s="1686"/>
      <c r="AA5" s="1686"/>
      <c r="AB5" s="1686"/>
      <c r="AC5" s="1686"/>
      <c r="AD5" s="1686"/>
      <c r="AE5" s="1686"/>
      <c r="AF5" s="1686"/>
      <c r="AG5" s="1686"/>
      <c r="AH5" s="1686"/>
      <c r="AI5" s="1686"/>
      <c r="AJ5" s="1686"/>
      <c r="AK5" s="1686"/>
      <c r="AL5" s="1686"/>
      <c r="AM5" s="1686"/>
      <c r="AN5" s="1686"/>
      <c r="AO5" s="1686"/>
      <c r="AP5" s="1686"/>
      <c r="AQ5" s="1686"/>
      <c r="AR5" s="1686"/>
      <c r="AS5" s="1686"/>
      <c r="AT5" s="1686"/>
      <c r="AU5" s="1686"/>
      <c r="AV5" s="1686"/>
      <c r="AW5" s="1686"/>
      <c r="AX5" s="1686"/>
      <c r="AY5" s="1686"/>
      <c r="AZ5" s="1686"/>
      <c r="BA5" s="1686"/>
      <c r="BB5" s="1686"/>
      <c r="BC5" s="1687"/>
    </row>
    <row r="6" spans="1:55" ht="20.25" customHeight="1">
      <c r="A6" s="736"/>
      <c r="B6" s="737" t="s">
        <v>76</v>
      </c>
      <c r="C6" s="745"/>
      <c r="D6" s="745"/>
      <c r="E6" s="745"/>
      <c r="F6" s="745"/>
      <c r="G6" s="745"/>
      <c r="H6" s="745"/>
      <c r="I6" s="745"/>
      <c r="J6" s="745"/>
      <c r="K6" s="745"/>
      <c r="L6" s="745"/>
      <c r="M6" s="745"/>
      <c r="N6" s="745"/>
      <c r="O6" s="745"/>
      <c r="P6" s="1673" t="str">
        <f>IF(Identification!E14="","",Identification!E14)</f>
        <v/>
      </c>
      <c r="Q6" s="1674"/>
      <c r="R6" s="1674"/>
      <c r="S6" s="1674"/>
      <c r="T6" s="1674"/>
      <c r="U6" s="1674"/>
      <c r="V6" s="1674"/>
      <c r="W6" s="1674"/>
      <c r="X6" s="1674"/>
      <c r="Y6" s="1674"/>
      <c r="Z6" s="1674"/>
      <c r="AA6" s="1674"/>
      <c r="AB6" s="1674"/>
      <c r="AC6" s="1674"/>
      <c r="AD6" s="1674"/>
      <c r="AE6" s="1674"/>
      <c r="AF6" s="1674"/>
      <c r="AG6" s="1674"/>
      <c r="AH6" s="1674"/>
      <c r="AI6" s="1674"/>
      <c r="AJ6" s="1674"/>
      <c r="AK6" s="1674"/>
      <c r="AL6" s="1674"/>
      <c r="AM6" s="1674"/>
      <c r="AN6" s="1674"/>
      <c r="AO6" s="1674"/>
      <c r="AP6" s="1674"/>
      <c r="AQ6" s="1674"/>
      <c r="AR6" s="1674"/>
      <c r="AS6" s="1674"/>
      <c r="AT6" s="1674"/>
      <c r="AU6" s="1674"/>
      <c r="AV6" s="1674"/>
      <c r="AW6" s="1674"/>
      <c r="AX6" s="1674"/>
      <c r="AY6" s="1674"/>
      <c r="AZ6" s="1674"/>
      <c r="BA6" s="1674"/>
      <c r="BB6" s="1674"/>
      <c r="BC6" s="1675"/>
    </row>
    <row r="7" spans="1:55" ht="20.25" customHeight="1">
      <c r="A7" s="736"/>
      <c r="B7" s="737" t="s">
        <v>717</v>
      </c>
      <c r="C7" s="745"/>
      <c r="D7" s="745"/>
      <c r="E7" s="745"/>
      <c r="F7" s="745"/>
      <c r="G7" s="745"/>
      <c r="H7" s="745"/>
      <c r="I7" s="745"/>
      <c r="J7" s="745"/>
      <c r="K7" s="745"/>
      <c r="L7" s="745"/>
      <c r="M7" s="745"/>
      <c r="N7" s="745"/>
      <c r="O7" s="745"/>
      <c r="P7" s="1670" t="str">
        <f>IF(Identification!B14="","",Identification!B14)</f>
        <v/>
      </c>
      <c r="Q7" s="1671"/>
      <c r="R7" s="1671"/>
      <c r="S7" s="1671"/>
      <c r="T7" s="1671"/>
      <c r="U7" s="1671"/>
      <c r="V7" s="1671"/>
      <c r="W7" s="1671"/>
      <c r="X7" s="1671"/>
      <c r="Y7" s="1671"/>
      <c r="Z7" s="1671"/>
      <c r="AA7" s="1671"/>
      <c r="AB7" s="1671"/>
      <c r="AC7" s="1671"/>
      <c r="AD7" s="1671"/>
      <c r="AE7" s="1671"/>
      <c r="AF7" s="1671"/>
      <c r="AG7" s="1671"/>
      <c r="AH7" s="1671"/>
      <c r="AI7" s="1671"/>
      <c r="AJ7" s="1671"/>
      <c r="AK7" s="1671"/>
      <c r="AL7" s="1671"/>
      <c r="AM7" s="1671"/>
      <c r="AN7" s="1671"/>
      <c r="AO7" s="1671"/>
      <c r="AP7" s="1671"/>
      <c r="AQ7" s="1671"/>
      <c r="AR7" s="1671"/>
      <c r="AS7" s="1671"/>
      <c r="AT7" s="1671"/>
      <c r="AU7" s="1671"/>
      <c r="AV7" s="1671"/>
      <c r="AW7" s="1671"/>
      <c r="AX7" s="1671"/>
      <c r="AY7" s="1671"/>
      <c r="AZ7" s="1671"/>
      <c r="BA7" s="1671"/>
      <c r="BB7" s="1671"/>
      <c r="BC7" s="1672"/>
    </row>
    <row r="8" spans="1:55" ht="20.25" customHeight="1">
      <c r="A8" s="736"/>
      <c r="B8" s="737" t="s">
        <v>1068</v>
      </c>
      <c r="C8" s="745"/>
      <c r="D8" s="745"/>
      <c r="E8" s="745"/>
      <c r="F8" s="745"/>
      <c r="G8" s="745"/>
      <c r="H8" s="745"/>
      <c r="I8" s="745"/>
      <c r="J8" s="745"/>
      <c r="K8" s="745"/>
      <c r="L8" s="745"/>
      <c r="M8" s="745"/>
      <c r="N8" s="745"/>
      <c r="O8" s="745"/>
      <c r="P8" s="1691" t="str">
        <f>IF(Identification!B7="","",Identification!B7)</f>
        <v/>
      </c>
      <c r="Q8" s="1692"/>
      <c r="R8" s="1692"/>
      <c r="S8" s="1692"/>
      <c r="T8" s="1692"/>
      <c r="U8" s="1692"/>
      <c r="V8" s="1692"/>
      <c r="W8" s="1692"/>
      <c r="X8" s="1692"/>
      <c r="Y8" s="1692"/>
      <c r="Z8" s="1692"/>
      <c r="AA8" s="1692"/>
      <c r="AB8" s="1692"/>
      <c r="AC8" s="1692"/>
      <c r="AD8" s="1692"/>
      <c r="AE8" s="1692"/>
      <c r="AF8" s="1692"/>
      <c r="AG8" s="1692"/>
      <c r="AH8" s="1692"/>
      <c r="AI8" s="1692"/>
      <c r="AJ8" s="1692"/>
      <c r="AK8" s="1692"/>
      <c r="AL8" s="1692"/>
      <c r="AM8" s="1692"/>
      <c r="AN8" s="1692"/>
      <c r="AO8" s="1692"/>
      <c r="AP8" s="1692"/>
      <c r="AQ8" s="1692"/>
      <c r="AR8" s="1692"/>
      <c r="AS8" s="1692"/>
      <c r="AT8" s="1692"/>
      <c r="AU8" s="1692"/>
      <c r="AV8" s="1692"/>
      <c r="AW8" s="1692"/>
      <c r="AX8" s="1692"/>
      <c r="AY8" s="1692"/>
      <c r="AZ8" s="1692"/>
      <c r="BA8" s="1692"/>
      <c r="BB8" s="1692"/>
      <c r="BC8" s="1693"/>
    </row>
    <row r="9" spans="1:55" ht="20.25" customHeight="1">
      <c r="A9" s="736"/>
      <c r="B9" s="737" t="s">
        <v>1069</v>
      </c>
      <c r="C9" s="745"/>
      <c r="D9" s="745"/>
      <c r="E9" s="745"/>
      <c r="F9" s="745"/>
      <c r="G9" s="745"/>
      <c r="H9" s="745"/>
      <c r="I9" s="745"/>
      <c r="J9" s="745"/>
      <c r="K9" s="745"/>
      <c r="L9" s="745"/>
      <c r="M9" s="745"/>
      <c r="N9" s="745"/>
      <c r="O9" s="745"/>
      <c r="P9" s="1691" t="str">
        <f>IF(Identification!B8="","",Identification!B8)</f>
        <v/>
      </c>
      <c r="Q9" s="1692"/>
      <c r="R9" s="1692"/>
      <c r="S9" s="1692"/>
      <c r="T9" s="1692"/>
      <c r="U9" s="1692"/>
      <c r="V9" s="1692"/>
      <c r="W9" s="1692"/>
      <c r="X9" s="1692"/>
      <c r="Y9" s="1692"/>
      <c r="Z9" s="1692"/>
      <c r="AA9" s="1692"/>
      <c r="AB9" s="1692"/>
      <c r="AC9" s="1692"/>
      <c r="AD9" s="1692"/>
      <c r="AE9" s="1692"/>
      <c r="AF9" s="1692"/>
      <c r="AG9" s="1692"/>
      <c r="AH9" s="1692"/>
      <c r="AI9" s="1692"/>
      <c r="AJ9" s="1692"/>
      <c r="AK9" s="1692"/>
      <c r="AL9" s="1692"/>
      <c r="AM9" s="1692"/>
      <c r="AN9" s="1692"/>
      <c r="AO9" s="1692"/>
      <c r="AP9" s="1692"/>
      <c r="AQ9" s="1692"/>
      <c r="AR9" s="1692"/>
      <c r="AS9" s="1692"/>
      <c r="AT9" s="1692"/>
      <c r="AU9" s="1692"/>
      <c r="AV9" s="1692"/>
      <c r="AW9" s="1692"/>
      <c r="AX9" s="1692"/>
      <c r="AY9" s="1692"/>
      <c r="AZ9" s="1692"/>
      <c r="BA9" s="1692"/>
      <c r="BB9" s="1692"/>
      <c r="BC9" s="1693"/>
    </row>
    <row r="10" spans="1:55" ht="20.25" customHeight="1">
      <c r="A10" s="736"/>
      <c r="B10" s="737" t="s">
        <v>1070</v>
      </c>
      <c r="C10" s="745"/>
      <c r="D10" s="745"/>
      <c r="E10" s="745"/>
      <c r="F10" s="745"/>
      <c r="G10" s="745"/>
      <c r="H10" s="745"/>
      <c r="I10" s="745"/>
      <c r="J10" s="745"/>
      <c r="K10" s="745"/>
      <c r="L10" s="745"/>
      <c r="M10" s="745"/>
      <c r="N10" s="745"/>
      <c r="O10" s="745"/>
      <c r="P10" s="1691" t="str">
        <f>IF(Identification!B12="","",Identification!B12)</f>
        <v/>
      </c>
      <c r="Q10" s="1692"/>
      <c r="R10" s="1692"/>
      <c r="S10" s="1692"/>
      <c r="T10" s="1692"/>
      <c r="U10" s="1692"/>
      <c r="V10" s="1692"/>
      <c r="W10" s="1692"/>
      <c r="X10" s="1692"/>
      <c r="Y10" s="1692"/>
      <c r="Z10" s="1692"/>
      <c r="AA10" s="1692"/>
      <c r="AB10" s="1692"/>
      <c r="AC10" s="1692"/>
      <c r="AD10" s="1692"/>
      <c r="AE10" s="1692"/>
      <c r="AF10" s="1692"/>
      <c r="AG10" s="1692"/>
      <c r="AH10" s="1692"/>
      <c r="AI10" s="1692"/>
      <c r="AJ10" s="1692"/>
      <c r="AK10" s="1692"/>
      <c r="AL10" s="1692"/>
      <c r="AM10" s="1692"/>
      <c r="AN10" s="1692"/>
      <c r="AO10" s="1692"/>
      <c r="AP10" s="1692"/>
      <c r="AQ10" s="1692"/>
      <c r="AR10" s="1692"/>
      <c r="AS10" s="1692"/>
      <c r="AT10" s="1692"/>
      <c r="AU10" s="1692"/>
      <c r="AV10" s="1692"/>
      <c r="AW10" s="1692"/>
      <c r="AX10" s="1692"/>
      <c r="AY10" s="1692"/>
      <c r="AZ10" s="1692"/>
      <c r="BA10" s="1692"/>
      <c r="BB10" s="1692"/>
      <c r="BC10" s="1693"/>
    </row>
    <row r="11" spans="1:55" ht="20.25" customHeight="1">
      <c r="A11" s="736"/>
      <c r="B11" s="737" t="s">
        <v>1071</v>
      </c>
      <c r="C11" s="745"/>
      <c r="D11" s="745"/>
      <c r="E11" s="745"/>
      <c r="F11" s="745"/>
      <c r="G11" s="745"/>
      <c r="H11" s="745"/>
      <c r="I11" s="745"/>
      <c r="J11" s="745"/>
      <c r="K11" s="745"/>
      <c r="L11" s="745"/>
      <c r="M11" s="745"/>
      <c r="N11" s="745"/>
      <c r="O11" s="745"/>
      <c r="P11" s="1618" t="str">
        <f>IF(Identification!B13="","",Identification!B13)</f>
        <v/>
      </c>
      <c r="Q11" s="1619"/>
      <c r="R11" s="1619"/>
      <c r="S11" s="1619"/>
      <c r="T11" s="1619"/>
      <c r="U11" s="1619"/>
      <c r="V11" s="1619"/>
      <c r="W11" s="1619"/>
      <c r="X11" s="1619"/>
      <c r="Y11" s="1619"/>
      <c r="Z11" s="1619"/>
      <c r="AA11" s="1619"/>
      <c r="AB11" s="1619"/>
      <c r="AC11" s="1619"/>
      <c r="AD11" s="1619"/>
      <c r="AE11" s="1619"/>
      <c r="AF11" s="1619"/>
      <c r="AG11" s="1619"/>
      <c r="AH11" s="1619"/>
      <c r="AI11" s="1619"/>
      <c r="AJ11" s="1619"/>
      <c r="AK11" s="1619"/>
      <c r="AL11" s="1619"/>
      <c r="AM11" s="1619"/>
      <c r="AN11" s="1619"/>
      <c r="AO11" s="1619"/>
      <c r="AP11" s="1619"/>
      <c r="AQ11" s="1619"/>
      <c r="AR11" s="1619"/>
      <c r="AS11" s="1619"/>
      <c r="AT11" s="1619"/>
      <c r="AU11" s="1619"/>
      <c r="AV11" s="1619"/>
      <c r="AW11" s="1619"/>
      <c r="AX11" s="1619"/>
      <c r="AY11" s="1619"/>
      <c r="AZ11" s="1619"/>
      <c r="BA11" s="1619"/>
      <c r="BB11" s="1619"/>
      <c r="BC11" s="1620"/>
    </row>
    <row r="12" spans="1:55" ht="28.5" customHeight="1">
      <c r="A12" s="276"/>
      <c r="B12" s="276"/>
      <c r="C12" s="278"/>
      <c r="D12" s="278"/>
      <c r="E12" s="278"/>
      <c r="F12" s="278"/>
      <c r="G12" s="278"/>
      <c r="H12" s="278"/>
      <c r="I12" s="278"/>
      <c r="J12" s="280"/>
      <c r="K12" s="280"/>
      <c r="L12" s="280"/>
      <c r="M12" s="280"/>
      <c r="N12" s="280"/>
      <c r="O12" s="280"/>
      <c r="P12" s="280"/>
      <c r="Q12" s="280"/>
      <c r="R12" s="280"/>
      <c r="S12" s="280"/>
      <c r="T12" s="280"/>
      <c r="U12" s="280"/>
      <c r="V12" s="280"/>
      <c r="W12" s="280"/>
      <c r="X12" s="280"/>
      <c r="Y12" s="280"/>
      <c r="Z12" s="280"/>
      <c r="AA12" s="280"/>
      <c r="AB12" s="280"/>
      <c r="AC12" s="280"/>
      <c r="AD12" s="280"/>
      <c r="AE12" s="280"/>
      <c r="AF12" s="280"/>
      <c r="AG12" s="280"/>
      <c r="AH12" s="280"/>
      <c r="AI12" s="280"/>
      <c r="AJ12" s="280"/>
      <c r="AK12" s="276"/>
      <c r="AL12" s="276"/>
      <c r="AM12" s="276"/>
      <c r="AN12" s="276"/>
      <c r="AO12" s="277"/>
      <c r="AP12" s="276"/>
      <c r="AQ12" s="276"/>
      <c r="AR12" s="276"/>
      <c r="AS12" s="276"/>
      <c r="AT12" s="276"/>
      <c r="AU12" s="276"/>
      <c r="AV12" s="276"/>
      <c r="AW12" s="276"/>
      <c r="AX12" s="276"/>
      <c r="AY12" s="276"/>
      <c r="AZ12" s="276"/>
      <c r="BA12" s="276"/>
      <c r="BB12" s="276"/>
      <c r="BC12" s="276"/>
    </row>
    <row r="13" spans="1:55" ht="20.25" customHeight="1">
      <c r="A13" s="1680" t="s">
        <v>1073</v>
      </c>
      <c r="B13" s="1681"/>
      <c r="C13" s="1681"/>
      <c r="D13" s="1681"/>
      <c r="E13" s="1681"/>
      <c r="F13" s="1681"/>
      <c r="G13" s="1681"/>
      <c r="H13" s="1681"/>
      <c r="I13" s="1681"/>
      <c r="J13" s="1681"/>
      <c r="K13" s="1681"/>
      <c r="L13" s="1681"/>
      <c r="M13" s="1681"/>
      <c r="N13" s="1681"/>
      <c r="O13" s="1681"/>
      <c r="P13" s="1681"/>
      <c r="Q13" s="1681"/>
      <c r="R13" s="1681"/>
      <c r="S13" s="1681"/>
      <c r="T13" s="1681"/>
      <c r="U13" s="1681"/>
      <c r="V13" s="1681"/>
      <c r="W13" s="1681"/>
      <c r="X13" s="1681"/>
      <c r="Y13" s="1681"/>
      <c r="Z13" s="1681"/>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2"/>
    </row>
    <row r="14" spans="1:55" ht="18.75" customHeight="1">
      <c r="B14" s="276"/>
      <c r="C14" s="276"/>
      <c r="D14" s="278"/>
      <c r="E14" s="278"/>
      <c r="F14" s="276"/>
      <c r="G14" s="278"/>
      <c r="H14" s="278"/>
      <c r="I14" s="276"/>
      <c r="J14" s="276"/>
      <c r="K14" s="280"/>
      <c r="L14" s="280"/>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278"/>
      <c r="AK14" s="278"/>
      <c r="AL14" s="278"/>
      <c r="AM14" s="278"/>
      <c r="AN14" s="278"/>
      <c r="AO14" s="278"/>
      <c r="AP14" s="276"/>
      <c r="AQ14" s="276"/>
      <c r="AR14" s="276"/>
      <c r="AS14" s="276"/>
      <c r="AT14" s="276"/>
      <c r="AU14" s="276"/>
      <c r="AV14" s="276"/>
      <c r="AW14" s="276"/>
      <c r="AX14" s="276"/>
      <c r="AY14" s="276"/>
      <c r="AZ14" s="276"/>
      <c r="BA14" s="276"/>
      <c r="BB14" s="276"/>
    </row>
    <row r="15" spans="1:55" ht="20.100000000000001" customHeight="1">
      <c r="A15" s="415"/>
      <c r="B15" s="359" t="s">
        <v>123</v>
      </c>
      <c r="C15" s="359"/>
      <c r="D15" s="359"/>
      <c r="E15" s="359"/>
      <c r="F15" s="359"/>
      <c r="G15" s="359"/>
      <c r="H15" s="359"/>
      <c r="I15" s="359"/>
      <c r="J15" s="359"/>
      <c r="K15" s="359"/>
      <c r="L15" s="359"/>
      <c r="M15" s="359"/>
      <c r="N15" s="359"/>
      <c r="O15" s="359"/>
      <c r="P15" s="359"/>
      <c r="Q15" s="359"/>
      <c r="R15" s="359"/>
      <c r="S15" s="359"/>
      <c r="T15" s="1683" t="s">
        <v>145</v>
      </c>
      <c r="U15" s="1683"/>
      <c r="V15" s="1683"/>
      <c r="W15" s="1683"/>
      <c r="X15" s="1683"/>
      <c r="Y15" s="1683"/>
      <c r="Z15" s="1683"/>
      <c r="AA15" s="1683" t="s">
        <v>324</v>
      </c>
      <c r="AB15" s="1683"/>
      <c r="AC15" s="1683"/>
      <c r="AD15" s="1683"/>
      <c r="AE15" s="1683"/>
      <c r="AF15" s="1683"/>
      <c r="AG15" s="1683"/>
      <c r="AH15" s="1683" t="s">
        <v>325</v>
      </c>
      <c r="AI15" s="1683"/>
      <c r="AJ15" s="1683"/>
      <c r="AK15" s="1683"/>
      <c r="AL15" s="1683"/>
      <c r="AM15" s="1683"/>
      <c r="AN15" s="1683"/>
      <c r="AO15" s="1683" t="s">
        <v>148</v>
      </c>
      <c r="AP15" s="1683"/>
      <c r="AQ15" s="1683"/>
      <c r="AR15" s="1683"/>
      <c r="AS15" s="1683"/>
      <c r="AT15" s="1683"/>
      <c r="AU15" s="1683"/>
      <c r="AV15" s="1684" t="s">
        <v>326</v>
      </c>
      <c r="AW15" s="1684"/>
      <c r="AX15" s="1684"/>
      <c r="AY15" s="1684"/>
      <c r="AZ15" s="1684"/>
      <c r="BA15" s="1684"/>
      <c r="BB15" s="1684"/>
      <c r="BC15" s="416"/>
    </row>
    <row r="16" spans="1:55" ht="20.100000000000001" customHeight="1">
      <c r="A16" s="415"/>
      <c r="B16" s="1662" t="s">
        <v>87</v>
      </c>
      <c r="C16" s="1662"/>
      <c r="D16" s="1662"/>
      <c r="E16" s="1662"/>
      <c r="F16" s="1662"/>
      <c r="G16" s="1662"/>
      <c r="H16" s="1662"/>
      <c r="I16" s="1662"/>
      <c r="J16" s="1662"/>
      <c r="K16" s="1662"/>
      <c r="L16" s="1662"/>
      <c r="M16" s="1662"/>
      <c r="N16" s="1662"/>
      <c r="O16" s="1662"/>
      <c r="P16" s="1662"/>
      <c r="Q16" s="1662"/>
      <c r="R16" s="1662"/>
      <c r="S16" s="1676"/>
      <c r="T16" s="1677" t="str">
        <f>IF(Identification!$B$21="","",Identification!$B$21)</f>
        <v/>
      </c>
      <c r="U16" s="1677"/>
      <c r="V16" s="1677"/>
      <c r="W16" s="1677"/>
      <c r="X16" s="1677"/>
      <c r="Y16" s="1677"/>
      <c r="Z16" s="1677"/>
      <c r="AA16" s="1677" t="str">
        <f>IF(Identification!$C$21="","",Identification!$C$21)</f>
        <v/>
      </c>
      <c r="AB16" s="1677"/>
      <c r="AC16" s="1677"/>
      <c r="AD16" s="1677"/>
      <c r="AE16" s="1677"/>
      <c r="AF16" s="1677"/>
      <c r="AG16" s="1677"/>
      <c r="AH16" s="1677" t="str">
        <f>IF(Identification!$D$21="","",Identification!$D$21)</f>
        <v/>
      </c>
      <c r="AI16" s="1677"/>
      <c r="AJ16" s="1677"/>
      <c r="AK16" s="1677"/>
      <c r="AL16" s="1677"/>
      <c r="AM16" s="1677"/>
      <c r="AN16" s="1677"/>
      <c r="AO16" s="1677" t="str">
        <f>IF(Identification!$E$21="","",Identification!$E$21)</f>
        <v/>
      </c>
      <c r="AP16" s="1677"/>
      <c r="AQ16" s="1677"/>
      <c r="AR16" s="1677"/>
      <c r="AS16" s="1677"/>
      <c r="AT16" s="1677"/>
      <c r="AU16" s="1677"/>
      <c r="AV16" s="1677" t="str">
        <f>IF(Identification!$F$21="","",Identification!$F$21)</f>
        <v/>
      </c>
      <c r="AW16" s="1677"/>
      <c r="AX16" s="1677"/>
      <c r="AY16" s="1677"/>
      <c r="AZ16" s="1677"/>
      <c r="BA16" s="1677"/>
      <c r="BB16" s="1677"/>
      <c r="BC16" s="1678"/>
    </row>
    <row r="17" spans="1:55" ht="20.100000000000001" customHeight="1">
      <c r="A17" s="415"/>
      <c r="B17" s="1662" t="s">
        <v>991</v>
      </c>
      <c r="C17" s="1663"/>
      <c r="D17" s="1663"/>
      <c r="E17" s="1663"/>
      <c r="F17" s="1663"/>
      <c r="G17" s="1663"/>
      <c r="H17" s="1663"/>
      <c r="I17" s="1663"/>
      <c r="J17" s="1663"/>
      <c r="K17" s="1663"/>
      <c r="L17" s="1663"/>
      <c r="M17" s="1663"/>
      <c r="N17" s="1663"/>
      <c r="O17" s="1663"/>
      <c r="P17" s="1663"/>
      <c r="Q17" s="1663"/>
      <c r="R17" s="1663"/>
      <c r="S17" s="1663"/>
      <c r="T17" s="1628" t="str">
        <f>IF(Identification!$B$22="","",Identification!$B$22)</f>
        <v/>
      </c>
      <c r="U17" s="1628"/>
      <c r="V17" s="1628"/>
      <c r="W17" s="1628"/>
      <c r="X17" s="1628"/>
      <c r="Y17" s="1628"/>
      <c r="Z17" s="1628"/>
      <c r="AA17" s="1628" t="str">
        <f>IF(Identification!$C$22="","",Identification!$C$22)</f>
        <v/>
      </c>
      <c r="AB17" s="1628"/>
      <c r="AC17" s="1628"/>
      <c r="AD17" s="1628"/>
      <c r="AE17" s="1628"/>
      <c r="AF17" s="1628"/>
      <c r="AG17" s="1628"/>
      <c r="AH17" s="1628" t="str">
        <f>IF(Identification!$D$22="","",Identification!$D$22)</f>
        <v/>
      </c>
      <c r="AI17" s="1628"/>
      <c r="AJ17" s="1628"/>
      <c r="AK17" s="1628"/>
      <c r="AL17" s="1628"/>
      <c r="AM17" s="1628"/>
      <c r="AN17" s="1628"/>
      <c r="AO17" s="1628" t="str">
        <f>IF(Identification!$E$22="","",Identification!$E$22)</f>
        <v/>
      </c>
      <c r="AP17" s="1628"/>
      <c r="AQ17" s="1628"/>
      <c r="AR17" s="1628"/>
      <c r="AS17" s="1628"/>
      <c r="AT17" s="1628"/>
      <c r="AU17" s="1628"/>
      <c r="AV17" s="1628" t="str">
        <f>IF(Identification!$F$22="","",Identification!$F$22)</f>
        <v/>
      </c>
      <c r="AW17" s="1628"/>
      <c r="AX17" s="1628"/>
      <c r="AY17" s="1628"/>
      <c r="AZ17" s="1628"/>
      <c r="BA17" s="1628"/>
      <c r="BB17" s="1628"/>
      <c r="BC17" s="1664"/>
    </row>
    <row r="18" spans="1:55" ht="20.100000000000001" customHeight="1">
      <c r="A18" s="415"/>
      <c r="B18" s="1662" t="s">
        <v>713</v>
      </c>
      <c r="C18" s="1663"/>
      <c r="D18" s="1663"/>
      <c r="E18" s="1663"/>
      <c r="F18" s="1663"/>
      <c r="G18" s="1663"/>
      <c r="H18" s="1663"/>
      <c r="I18" s="1663"/>
      <c r="J18" s="1663"/>
      <c r="K18" s="1663"/>
      <c r="L18" s="1663"/>
      <c r="M18" s="1663"/>
      <c r="N18" s="1663"/>
      <c r="O18" s="1663"/>
      <c r="P18" s="1663"/>
      <c r="Q18" s="1663"/>
      <c r="R18" s="1663"/>
      <c r="S18" s="1663"/>
      <c r="T18" s="1628" t="str">
        <f>IF(Identification!$B$23="","",Identification!$B$23)</f>
        <v/>
      </c>
      <c r="U18" s="1628"/>
      <c r="V18" s="1628"/>
      <c r="W18" s="1628"/>
      <c r="X18" s="1628"/>
      <c r="Y18" s="1628"/>
      <c r="Z18" s="1628"/>
      <c r="AA18" s="1628" t="str">
        <f>IF(Identification!$C$23="","",Identification!$C$23)</f>
        <v/>
      </c>
      <c r="AB18" s="1628"/>
      <c r="AC18" s="1628"/>
      <c r="AD18" s="1628"/>
      <c r="AE18" s="1628"/>
      <c r="AF18" s="1628"/>
      <c r="AG18" s="1628"/>
      <c r="AH18" s="1628" t="str">
        <f>IF(Identification!$D$23="","",Identification!$D$23)</f>
        <v/>
      </c>
      <c r="AI18" s="1628"/>
      <c r="AJ18" s="1628"/>
      <c r="AK18" s="1628"/>
      <c r="AL18" s="1628"/>
      <c r="AM18" s="1628"/>
      <c r="AN18" s="1628"/>
      <c r="AO18" s="1628" t="str">
        <f>IF(Identification!$E$23="","",Identification!$E$23)</f>
        <v/>
      </c>
      <c r="AP18" s="1628"/>
      <c r="AQ18" s="1628"/>
      <c r="AR18" s="1628"/>
      <c r="AS18" s="1628"/>
      <c r="AT18" s="1628"/>
      <c r="AU18" s="1628"/>
      <c r="AV18" s="1628" t="str">
        <f>IF(Identification!$F$23="","",Identification!$F$23)</f>
        <v/>
      </c>
      <c r="AW18" s="1628"/>
      <c r="AX18" s="1628"/>
      <c r="AY18" s="1628"/>
      <c r="AZ18" s="1628"/>
      <c r="BA18" s="1628"/>
      <c r="BB18" s="1628"/>
      <c r="BC18" s="1664"/>
    </row>
    <row r="19" spans="1:55" ht="20.100000000000001" customHeight="1">
      <c r="A19" s="415"/>
      <c r="B19" s="1662" t="s">
        <v>75</v>
      </c>
      <c r="C19" s="1663"/>
      <c r="D19" s="1663"/>
      <c r="E19" s="1663"/>
      <c r="F19" s="1663"/>
      <c r="G19" s="1663"/>
      <c r="H19" s="1663"/>
      <c r="I19" s="1663"/>
      <c r="J19" s="1663"/>
      <c r="K19" s="1663"/>
      <c r="L19" s="1663"/>
      <c r="M19" s="1663"/>
      <c r="N19" s="1663"/>
      <c r="O19" s="1663"/>
      <c r="P19" s="1663"/>
      <c r="Q19" s="1663"/>
      <c r="R19" s="1663"/>
      <c r="S19" s="1663"/>
      <c r="T19" s="1628" t="str">
        <f>IF(Identification!$B$24="","",Identification!$B$24)</f>
        <v/>
      </c>
      <c r="U19" s="1628"/>
      <c r="V19" s="1628"/>
      <c r="W19" s="1628"/>
      <c r="X19" s="1628"/>
      <c r="Y19" s="1628"/>
      <c r="Z19" s="1628"/>
      <c r="AA19" s="1628" t="str">
        <f>IF(Identification!$C$24="","",Identification!$C$24)</f>
        <v/>
      </c>
      <c r="AB19" s="1628"/>
      <c r="AC19" s="1628"/>
      <c r="AD19" s="1628"/>
      <c r="AE19" s="1628"/>
      <c r="AF19" s="1628"/>
      <c r="AG19" s="1628"/>
      <c r="AH19" s="1628" t="str">
        <f>IF(Identification!$D$24="","",Identification!$D$24)</f>
        <v/>
      </c>
      <c r="AI19" s="1628"/>
      <c r="AJ19" s="1628"/>
      <c r="AK19" s="1628"/>
      <c r="AL19" s="1628"/>
      <c r="AM19" s="1628"/>
      <c r="AN19" s="1628"/>
      <c r="AO19" s="1628" t="str">
        <f>IF(Identification!$E$24="","",Identification!$E$24)</f>
        <v/>
      </c>
      <c r="AP19" s="1628"/>
      <c r="AQ19" s="1628"/>
      <c r="AR19" s="1628"/>
      <c r="AS19" s="1628"/>
      <c r="AT19" s="1628"/>
      <c r="AU19" s="1628"/>
      <c r="AV19" s="1628" t="str">
        <f>IF(Identification!$F$24="","",Identification!$F$24)</f>
        <v/>
      </c>
      <c r="AW19" s="1628"/>
      <c r="AX19" s="1628"/>
      <c r="AY19" s="1628"/>
      <c r="AZ19" s="1628"/>
      <c r="BA19" s="1628"/>
      <c r="BB19" s="1628"/>
      <c r="BC19" s="1664"/>
    </row>
    <row r="20" spans="1:55" ht="20.100000000000001" customHeight="1">
      <c r="A20" s="415"/>
      <c r="B20" s="1662" t="s">
        <v>714</v>
      </c>
      <c r="C20" s="1663"/>
      <c r="D20" s="1663"/>
      <c r="E20" s="1663"/>
      <c r="F20" s="1663"/>
      <c r="G20" s="1663"/>
      <c r="H20" s="1663"/>
      <c r="I20" s="1663"/>
      <c r="J20" s="1663"/>
      <c r="K20" s="1663"/>
      <c r="L20" s="1663"/>
      <c r="M20" s="1663"/>
      <c r="N20" s="1663"/>
      <c r="O20" s="1663"/>
      <c r="P20" s="1663"/>
      <c r="Q20" s="1663"/>
      <c r="R20" s="1663"/>
      <c r="S20" s="1663"/>
      <c r="T20" s="1660" t="str">
        <f>IF(Identification!$B$25="","",Identification!$B$25)</f>
        <v/>
      </c>
      <c r="U20" s="1660"/>
      <c r="V20" s="1660"/>
      <c r="W20" s="1660"/>
      <c r="X20" s="1660"/>
      <c r="Y20" s="1660"/>
      <c r="Z20" s="1660"/>
      <c r="AA20" s="1660" t="str">
        <f>IF(Identification!$C$25="","",Identification!$C$25)</f>
        <v/>
      </c>
      <c r="AB20" s="1660"/>
      <c r="AC20" s="1660"/>
      <c r="AD20" s="1660"/>
      <c r="AE20" s="1660"/>
      <c r="AF20" s="1660"/>
      <c r="AG20" s="1660"/>
      <c r="AH20" s="1660" t="str">
        <f>IF(Identification!$D$25="","",Identification!$D$25)</f>
        <v/>
      </c>
      <c r="AI20" s="1660"/>
      <c r="AJ20" s="1660"/>
      <c r="AK20" s="1660"/>
      <c r="AL20" s="1660"/>
      <c r="AM20" s="1660"/>
      <c r="AN20" s="1660"/>
      <c r="AO20" s="1660" t="str">
        <f>IF(Identification!$E$25="","",Identification!$E$25)</f>
        <v/>
      </c>
      <c r="AP20" s="1660"/>
      <c r="AQ20" s="1660"/>
      <c r="AR20" s="1660"/>
      <c r="AS20" s="1660"/>
      <c r="AT20" s="1660"/>
      <c r="AU20" s="1660"/>
      <c r="AV20" s="1660" t="str">
        <f>IF(Identification!$F$25="","",Identification!$F$25)</f>
        <v/>
      </c>
      <c r="AW20" s="1660"/>
      <c r="AX20" s="1660"/>
      <c r="AY20" s="1660"/>
      <c r="AZ20" s="1660"/>
      <c r="BA20" s="1660"/>
      <c r="BB20" s="1660"/>
      <c r="BC20" s="1661"/>
    </row>
    <row r="21" spans="1:55" ht="20.100000000000001" customHeight="1">
      <c r="A21" s="415"/>
      <c r="B21" s="1662" t="s">
        <v>715</v>
      </c>
      <c r="C21" s="1663"/>
      <c r="D21" s="1663"/>
      <c r="E21" s="1663"/>
      <c r="F21" s="1663"/>
      <c r="G21" s="1663"/>
      <c r="H21" s="1663"/>
      <c r="I21" s="1663"/>
      <c r="J21" s="1663"/>
      <c r="K21" s="1663"/>
      <c r="L21" s="1663"/>
      <c r="M21" s="1663"/>
      <c r="N21" s="1663"/>
      <c r="O21" s="1663"/>
      <c r="P21" s="1663"/>
      <c r="Q21" s="1663"/>
      <c r="R21" s="1663"/>
      <c r="S21" s="417"/>
      <c r="T21" s="1628" t="str">
        <f>IF(Identification!$B$26="","",Identification!$B$26)</f>
        <v/>
      </c>
      <c r="U21" s="1628"/>
      <c r="V21" s="1628"/>
      <c r="W21" s="1628"/>
      <c r="X21" s="1628"/>
      <c r="Y21" s="1628"/>
      <c r="Z21" s="1628"/>
      <c r="AA21" s="1628" t="str">
        <f>IF(Identification!$C$26="","",Identification!$C$26)</f>
        <v/>
      </c>
      <c r="AB21" s="1628"/>
      <c r="AC21" s="1628"/>
      <c r="AD21" s="1628"/>
      <c r="AE21" s="1628"/>
      <c r="AF21" s="1628"/>
      <c r="AG21" s="1628"/>
      <c r="AH21" s="1628" t="str">
        <f>IF(Identification!$D$26="","",Identification!$D$26)</f>
        <v/>
      </c>
      <c r="AI21" s="1628"/>
      <c r="AJ21" s="1628"/>
      <c r="AK21" s="1628"/>
      <c r="AL21" s="1628"/>
      <c r="AM21" s="1628"/>
      <c r="AN21" s="1628"/>
      <c r="AO21" s="1628" t="str">
        <f>IF(Identification!$E$26="","",Identification!$E$26)</f>
        <v/>
      </c>
      <c r="AP21" s="1628"/>
      <c r="AQ21" s="1628"/>
      <c r="AR21" s="1628"/>
      <c r="AS21" s="1628"/>
      <c r="AT21" s="1628"/>
      <c r="AU21" s="1628"/>
      <c r="AV21" s="1628" t="str">
        <f>IF(Identification!$F$26="","",Identification!$F$26)</f>
        <v/>
      </c>
      <c r="AW21" s="1628"/>
      <c r="AX21" s="1628"/>
      <c r="AY21" s="1628"/>
      <c r="AZ21" s="1628"/>
      <c r="BA21" s="1628"/>
      <c r="BB21" s="1628"/>
      <c r="BC21" s="1664"/>
    </row>
    <row r="22" spans="1:55" ht="20.100000000000001" customHeight="1">
      <c r="A22" s="415"/>
      <c r="B22" s="1662" t="s">
        <v>716</v>
      </c>
      <c r="C22" s="1663"/>
      <c r="D22" s="1663"/>
      <c r="E22" s="1663"/>
      <c r="F22" s="1663"/>
      <c r="G22" s="1663"/>
      <c r="H22" s="1663"/>
      <c r="I22" s="1663"/>
      <c r="J22" s="1663"/>
      <c r="K22" s="1663"/>
      <c r="L22" s="1663"/>
      <c r="M22" s="1663"/>
      <c r="N22" s="1663"/>
      <c r="O22" s="1663"/>
      <c r="P22" s="1663"/>
      <c r="Q22" s="1663"/>
      <c r="R22" s="1663"/>
      <c r="S22" s="417"/>
      <c r="T22" s="1628" t="str">
        <f>IF(Identification!$B$27="","",Identification!$B$27)</f>
        <v/>
      </c>
      <c r="U22" s="1628"/>
      <c r="V22" s="1628"/>
      <c r="W22" s="1628"/>
      <c r="X22" s="1628"/>
      <c r="Y22" s="1628"/>
      <c r="Z22" s="1628"/>
      <c r="AA22" s="1628" t="str">
        <f>IF(Identification!$C$27="","",Identification!$C$27)</f>
        <v/>
      </c>
      <c r="AB22" s="1628"/>
      <c r="AC22" s="1628"/>
      <c r="AD22" s="1628"/>
      <c r="AE22" s="1628"/>
      <c r="AF22" s="1628"/>
      <c r="AG22" s="1628"/>
      <c r="AH22" s="1628" t="str">
        <f>IF(Identification!$D$27="","",Identification!$D$27)</f>
        <v/>
      </c>
      <c r="AI22" s="1628"/>
      <c r="AJ22" s="1628"/>
      <c r="AK22" s="1628"/>
      <c r="AL22" s="1628"/>
      <c r="AM22" s="1628"/>
      <c r="AN22" s="1628"/>
      <c r="AO22" s="1628" t="str">
        <f>IF(Identification!$E$27="","",Identification!$E$27)</f>
        <v/>
      </c>
      <c r="AP22" s="1628"/>
      <c r="AQ22" s="1628"/>
      <c r="AR22" s="1628"/>
      <c r="AS22" s="1628"/>
      <c r="AT22" s="1628"/>
      <c r="AU22" s="1628"/>
      <c r="AV22" s="1628" t="str">
        <f>IF(Identification!$F$27="","",Identification!$F$27)</f>
        <v/>
      </c>
      <c r="AW22" s="1628"/>
      <c r="AX22" s="1628"/>
      <c r="AY22" s="1628"/>
      <c r="AZ22" s="1628"/>
      <c r="BA22" s="1628"/>
      <c r="BB22" s="1628"/>
      <c r="BC22" s="1664"/>
    </row>
    <row r="23" spans="1:55" ht="20.100000000000001" customHeight="1">
      <c r="A23" s="415"/>
      <c r="B23" s="1662" t="s">
        <v>717</v>
      </c>
      <c r="C23" s="1663"/>
      <c r="D23" s="1663"/>
      <c r="E23" s="1663"/>
      <c r="F23" s="1663"/>
      <c r="G23" s="1663"/>
      <c r="H23" s="1663"/>
      <c r="I23" s="1663"/>
      <c r="J23" s="1663"/>
      <c r="K23" s="1663"/>
      <c r="L23" s="1663"/>
      <c r="M23" s="1663"/>
      <c r="N23" s="1663"/>
      <c r="O23" s="1663"/>
      <c r="P23" s="1663"/>
      <c r="Q23" s="1663"/>
      <c r="R23" s="417"/>
      <c r="S23" s="417"/>
      <c r="T23" s="1669" t="str">
        <f>IF(Identification!$B$28="","",Identification!$B$28)</f>
        <v/>
      </c>
      <c r="U23" s="1669"/>
      <c r="V23" s="1669"/>
      <c r="W23" s="1669"/>
      <c r="X23" s="1669"/>
      <c r="Y23" s="1669"/>
      <c r="Z23" s="1669"/>
      <c r="AA23" s="1669" t="str">
        <f>IF(Identification!$C$28="","",Identification!$C$28)</f>
        <v/>
      </c>
      <c r="AB23" s="1669"/>
      <c r="AC23" s="1669"/>
      <c r="AD23" s="1669"/>
      <c r="AE23" s="1669"/>
      <c r="AF23" s="1669"/>
      <c r="AG23" s="1669"/>
      <c r="AH23" s="1669" t="str">
        <f>IF(Identification!$D$28="","",Identification!$D$28)</f>
        <v/>
      </c>
      <c r="AI23" s="1669"/>
      <c r="AJ23" s="1669"/>
      <c r="AK23" s="1669"/>
      <c r="AL23" s="1669"/>
      <c r="AM23" s="1669"/>
      <c r="AN23" s="1669"/>
      <c r="AO23" s="1669" t="str">
        <f>IF(Identification!$E$28="","",Identification!$E$28)</f>
        <v/>
      </c>
      <c r="AP23" s="1669"/>
      <c r="AQ23" s="1669"/>
      <c r="AR23" s="1669"/>
      <c r="AS23" s="1669"/>
      <c r="AT23" s="1669"/>
      <c r="AU23" s="1669"/>
      <c r="AV23" s="1669" t="str">
        <f>IF(Identification!$F$28="","",Identification!$F$28)</f>
        <v/>
      </c>
      <c r="AW23" s="1669"/>
      <c r="AX23" s="1669"/>
      <c r="AY23" s="1669"/>
      <c r="AZ23" s="1669"/>
      <c r="BA23" s="1669"/>
      <c r="BB23" s="1669"/>
      <c r="BC23" s="1679"/>
    </row>
    <row r="24" spans="1:55" ht="20.25" customHeight="1">
      <c r="A24" s="152"/>
      <c r="B24" s="152"/>
      <c r="C24" s="152"/>
      <c r="AO24" s="311"/>
    </row>
    <row r="25" spans="1:55" ht="20.25" customHeight="1">
      <c r="A25" s="152"/>
      <c r="B25" s="152"/>
      <c r="C25" s="152"/>
      <c r="D25" s="152"/>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row>
    <row r="26" spans="1:55" ht="13.5" customHeight="1">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row>
    <row r="27" spans="1:55" ht="20.25" customHeight="1">
      <c r="A27" s="384"/>
      <c r="B27" s="384"/>
      <c r="C27" s="384"/>
      <c r="D27" s="384"/>
      <c r="E27" s="1665" t="str">
        <f>CONCATENATE("Évaluées le ",IF(Identification!B5="","", TEXT(Identification!B5,"jjjj j mmmm aaaa")))</f>
        <v xml:space="preserve">Évaluées le </v>
      </c>
      <c r="F27" s="1666"/>
      <c r="G27" s="1666"/>
      <c r="H27" s="1666"/>
      <c r="I27" s="1666"/>
      <c r="J27" s="1666"/>
      <c r="K27" s="1666"/>
      <c r="L27" s="1666"/>
      <c r="M27" s="1666"/>
      <c r="N27" s="1666"/>
      <c r="O27" s="1666"/>
      <c r="P27" s="1666"/>
      <c r="Q27" s="1666"/>
      <c r="R27" s="1666"/>
      <c r="S27" s="1666"/>
      <c r="T27" s="1666"/>
      <c r="U27" s="1666"/>
      <c r="V27" s="1666"/>
      <c r="W27" s="1666"/>
      <c r="X27" s="1666"/>
      <c r="Y27" s="1666"/>
      <c r="Z27" s="1666"/>
      <c r="AA27" s="1666"/>
      <c r="AB27" s="1666"/>
      <c r="AC27" s="1666"/>
      <c r="AD27" s="1666"/>
      <c r="AE27" s="1666"/>
      <c r="AF27" s="1666"/>
      <c r="AG27" s="1666"/>
      <c r="AH27" s="1666"/>
      <c r="AI27" s="1666"/>
      <c r="AJ27" s="1666"/>
      <c r="AK27" s="1666"/>
      <c r="AL27" s="1666"/>
      <c r="AM27" s="1666"/>
      <c r="AN27" s="1666"/>
      <c r="AO27" s="1666"/>
      <c r="AP27" s="1666"/>
      <c r="AQ27" s="1666"/>
      <c r="AR27" s="1666"/>
      <c r="AS27" s="1666"/>
      <c r="AT27" s="1666"/>
      <c r="AU27" s="1666"/>
      <c r="AV27" s="1666"/>
      <c r="AW27" s="1666"/>
      <c r="AX27" s="1666"/>
      <c r="AY27" s="1666"/>
      <c r="AZ27" s="384"/>
      <c r="BA27" s="384"/>
      <c r="BB27" s="384"/>
      <c r="BC27" s="384"/>
    </row>
    <row r="28" spans="1:55" ht="20.25" customHeight="1">
      <c r="A28" s="384"/>
      <c r="B28" s="384"/>
      <c r="C28" s="384"/>
      <c r="D28" s="384"/>
      <c r="E28" s="1667" t="str">
        <f>CONCATENATE("Par ",Identification!B38,", ",Identification!B39)</f>
        <v xml:space="preserve">Par , </v>
      </c>
      <c r="F28" s="1667"/>
      <c r="G28" s="1667"/>
      <c r="H28" s="1667"/>
      <c r="I28" s="1667"/>
      <c r="J28" s="1667"/>
      <c r="K28" s="1667"/>
      <c r="L28" s="1667"/>
      <c r="M28" s="1667"/>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c r="AL28" s="1667"/>
      <c r="AM28" s="1667"/>
      <c r="AN28" s="1667"/>
      <c r="AO28" s="1667"/>
      <c r="AP28" s="1667"/>
      <c r="AQ28" s="1667"/>
      <c r="AR28" s="1667"/>
      <c r="AS28" s="1667"/>
      <c r="AT28" s="1667"/>
      <c r="AU28" s="1667"/>
      <c r="AV28" s="1667"/>
      <c r="AW28" s="1667"/>
      <c r="AX28" s="1667"/>
      <c r="AY28" s="1667"/>
      <c r="AZ28" s="384"/>
      <c r="BA28" s="384"/>
      <c r="BB28" s="384"/>
      <c r="BC28" s="384"/>
    </row>
    <row r="29" spans="1:55" ht="20.25" customHeight="1">
      <c r="A29" s="384"/>
      <c r="B29" s="384"/>
      <c r="C29" s="384"/>
      <c r="D29" s="384"/>
      <c r="E29" s="1667" t="str">
        <f>IF(Identification!B40="","",Identification!B40)</f>
        <v/>
      </c>
      <c r="F29" s="1667"/>
      <c r="G29" s="1667"/>
      <c r="H29" s="1667"/>
      <c r="I29" s="1667"/>
      <c r="J29" s="1667"/>
      <c r="K29" s="1667"/>
      <c r="L29" s="1667"/>
      <c r="M29" s="1667"/>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c r="AL29" s="1667"/>
      <c r="AM29" s="1667"/>
      <c r="AN29" s="1667"/>
      <c r="AO29" s="1667"/>
      <c r="AP29" s="1667"/>
      <c r="AQ29" s="1667"/>
      <c r="AR29" s="1667"/>
      <c r="AS29" s="1667"/>
      <c r="AT29" s="1667"/>
      <c r="AU29" s="1667"/>
      <c r="AV29" s="1667"/>
      <c r="AW29" s="1667"/>
      <c r="AX29" s="1667"/>
      <c r="AY29" s="1667"/>
      <c r="AZ29" s="384"/>
      <c r="BA29" s="384"/>
      <c r="BB29" s="384"/>
      <c r="BC29" s="384"/>
    </row>
    <row r="30" spans="1:55" ht="20.25" customHeight="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row>
    <row r="31" spans="1:55" ht="20.25" customHeight="1">
      <c r="A31" s="384"/>
      <c r="B31" s="384"/>
      <c r="C31" s="1667" t="str">
        <f>CONCATENATE("Pour plus de précisions concernant ce rapport, veuillez contacter ",Identification!B38,".")</f>
        <v>Pour plus de précisions concernant ce rapport, veuillez contacter .</v>
      </c>
      <c r="D31" s="1667"/>
      <c r="E31" s="1667"/>
      <c r="F31" s="1667"/>
      <c r="G31" s="1667"/>
      <c r="H31" s="1667"/>
      <c r="I31" s="1667"/>
      <c r="J31" s="1667"/>
      <c r="K31" s="1667"/>
      <c r="L31" s="1667"/>
      <c r="M31" s="1667"/>
      <c r="N31" s="1667"/>
      <c r="O31" s="1667"/>
      <c r="P31" s="1667"/>
      <c r="Q31" s="1667"/>
      <c r="R31" s="1667"/>
      <c r="S31" s="1667"/>
      <c r="T31" s="1667"/>
      <c r="U31" s="1667"/>
      <c r="V31" s="1667"/>
      <c r="W31" s="1667"/>
      <c r="X31" s="1667"/>
      <c r="Y31" s="1667"/>
      <c r="Z31" s="1667"/>
      <c r="AA31" s="1667"/>
      <c r="AB31" s="1667"/>
      <c r="AC31" s="1667"/>
      <c r="AD31" s="1667"/>
      <c r="AE31" s="1667"/>
      <c r="AF31" s="1667"/>
      <c r="AG31" s="1667"/>
      <c r="AH31" s="1667"/>
      <c r="AI31" s="1667"/>
      <c r="AJ31" s="1667"/>
      <c r="AK31" s="1667"/>
      <c r="AL31" s="1667"/>
      <c r="AM31" s="1667"/>
      <c r="AN31" s="1667"/>
      <c r="AO31" s="1667"/>
      <c r="AP31" s="1667"/>
      <c r="AQ31" s="1667"/>
      <c r="AR31" s="1667"/>
      <c r="AS31" s="1667"/>
      <c r="AT31" s="1667"/>
      <c r="AU31" s="1667"/>
      <c r="AV31" s="1667"/>
      <c r="AW31" s="1667"/>
      <c r="AX31" s="1667"/>
      <c r="AY31" s="1667"/>
      <c r="AZ31" s="1667"/>
      <c r="BA31" s="1667"/>
      <c r="BB31" s="384"/>
      <c r="BC31" s="384"/>
    </row>
    <row r="32" spans="1:55" ht="20.25" customHeight="1">
      <c r="A32" s="384"/>
      <c r="B32" s="384"/>
      <c r="C32" s="1667" t="str">
        <f>CONCATENATE("Courriel : ",Identification!E38,"           Téléphone : ",Identification!E39)</f>
        <v xml:space="preserve">Courriel :            Téléphone : </v>
      </c>
      <c r="D32" s="1667"/>
      <c r="E32" s="1667"/>
      <c r="F32" s="1667"/>
      <c r="G32" s="1667"/>
      <c r="H32" s="1667"/>
      <c r="I32" s="1667"/>
      <c r="J32" s="1667"/>
      <c r="K32" s="1667"/>
      <c r="L32" s="1667"/>
      <c r="M32" s="1667"/>
      <c r="N32" s="1667"/>
      <c r="O32" s="1667"/>
      <c r="P32" s="1667"/>
      <c r="Q32" s="1667"/>
      <c r="R32" s="1667"/>
      <c r="S32" s="1667"/>
      <c r="T32" s="1667"/>
      <c r="U32" s="1667"/>
      <c r="V32" s="1667"/>
      <c r="W32" s="1667"/>
      <c r="X32" s="1667"/>
      <c r="Y32" s="1667"/>
      <c r="Z32" s="1667"/>
      <c r="AA32" s="1667"/>
      <c r="AB32" s="1667"/>
      <c r="AC32" s="1667"/>
      <c r="AD32" s="1667"/>
      <c r="AE32" s="1667"/>
      <c r="AF32" s="1667"/>
      <c r="AG32" s="1667"/>
      <c r="AH32" s="1667"/>
      <c r="AI32" s="1667"/>
      <c r="AJ32" s="1667"/>
      <c r="AK32" s="1667"/>
      <c r="AL32" s="1667"/>
      <c r="AM32" s="1667"/>
      <c r="AN32" s="1667"/>
      <c r="AO32" s="1667"/>
      <c r="AP32" s="1667"/>
      <c r="AQ32" s="1667"/>
      <c r="AR32" s="1667"/>
      <c r="AS32" s="1667"/>
      <c r="AT32" s="1667"/>
      <c r="AU32" s="1667"/>
      <c r="AV32" s="1667"/>
      <c r="AW32" s="1667"/>
      <c r="AX32" s="1667"/>
      <c r="AY32" s="1667"/>
      <c r="AZ32" s="1667"/>
      <c r="BA32" s="1667"/>
      <c r="BB32" s="384"/>
      <c r="BC32" s="384"/>
    </row>
    <row r="33" spans="1:256" ht="20.25" customHeight="1"/>
    <row r="34" spans="1:256" ht="20.25" customHeight="1">
      <c r="B34" s="281" t="str">
        <f>CONCATENATE(Identification!E12,", ",Identification!E13,", n/s ",Identification!E14,", ","évalué le ",IF(Identification!B5="","",TEXT(Identification!B5,"aaaa dd mmm yyyy")))</f>
        <v xml:space="preserve">, , n/s , évalué le </v>
      </c>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row>
    <row r="35" spans="1:256" ht="6" customHeight="1"/>
    <row r="36" spans="1:256" ht="24" customHeight="1">
      <c r="A36" s="394" t="s">
        <v>712</v>
      </c>
      <c r="B36" s="384"/>
      <c r="C36" s="384"/>
      <c r="D36" s="384"/>
      <c r="E36" s="384"/>
      <c r="F36" s="384"/>
      <c r="G36" s="384"/>
      <c r="H36" s="385"/>
      <c r="I36" s="385"/>
      <c r="J36" s="385"/>
      <c r="K36" s="385"/>
      <c r="L36" s="385"/>
      <c r="M36" s="385"/>
      <c r="N36" s="385"/>
      <c r="O36" s="385"/>
      <c r="P36" s="385"/>
      <c r="Q36" s="385"/>
      <c r="R36" s="385"/>
      <c r="S36" s="385"/>
      <c r="T36" s="385"/>
      <c r="U36" s="385"/>
      <c r="V36" s="385"/>
      <c r="W36" s="385"/>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row>
    <row r="37" spans="1:256" ht="3" customHeight="1">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row>
    <row r="38" spans="1:256" ht="16.5" customHeight="1">
      <c r="A38" s="1668" t="s">
        <v>1082</v>
      </c>
      <c r="B38" s="1668"/>
      <c r="C38" s="1668"/>
      <c r="D38" s="1668"/>
      <c r="E38" s="1668"/>
      <c r="F38" s="1668"/>
      <c r="G38" s="1668"/>
      <c r="H38" s="1668"/>
      <c r="I38" s="1668"/>
      <c r="J38" s="1668"/>
      <c r="K38" s="1668"/>
      <c r="L38" s="1668"/>
      <c r="M38" s="1668"/>
      <c r="N38" s="1668"/>
      <c r="O38" s="1668"/>
      <c r="P38" s="1668"/>
      <c r="Q38" s="1668"/>
      <c r="R38" s="1668"/>
      <c r="S38" s="1668"/>
      <c r="T38" s="1668"/>
      <c r="U38" s="1668"/>
      <c r="V38" s="1668"/>
      <c r="W38" s="1668"/>
      <c r="X38" s="1668"/>
      <c r="Y38" s="1668"/>
      <c r="Z38" s="1668"/>
      <c r="AA38" s="1668"/>
      <c r="AB38" s="1668"/>
      <c r="AC38" s="1668"/>
      <c r="AD38" s="1668"/>
      <c r="AE38" s="1668"/>
      <c r="AF38" s="1668"/>
      <c r="AG38" s="1668"/>
      <c r="AH38" s="1668"/>
      <c r="AI38" s="1668"/>
      <c r="AJ38" s="1668"/>
      <c r="AK38" s="1668"/>
      <c r="AL38" s="1668"/>
      <c r="AM38" s="1668"/>
      <c r="AN38" s="1668"/>
      <c r="AO38" s="1668"/>
      <c r="AP38" s="1668"/>
      <c r="AQ38" s="1668"/>
      <c r="AR38" s="1668"/>
      <c r="AS38" s="1668"/>
      <c r="AT38" s="1668"/>
      <c r="AU38" s="1668"/>
      <c r="AV38" s="1668"/>
      <c r="AW38" s="1668"/>
      <c r="AX38" s="1668"/>
      <c r="AY38" s="1668"/>
      <c r="AZ38" s="1668"/>
      <c r="BA38" s="1668"/>
      <c r="BB38" s="1668"/>
      <c r="BC38" s="1668"/>
    </row>
    <row r="39" spans="1:256" ht="18" customHeight="1">
      <c r="A39" s="264"/>
      <c r="B39" s="264"/>
      <c r="C39" s="264"/>
      <c r="D39" s="264"/>
      <c r="E39" s="264"/>
      <c r="F39" s="264"/>
      <c r="G39" s="264"/>
      <c r="H39" s="264"/>
      <c r="I39" s="264"/>
      <c r="J39" s="264"/>
      <c r="K39" s="264"/>
      <c r="L39" s="264"/>
      <c r="M39" s="264"/>
      <c r="N39" s="264"/>
      <c r="O39" s="264"/>
      <c r="P39" s="264"/>
      <c r="Q39" s="264"/>
      <c r="R39" s="264"/>
      <c r="S39" s="264"/>
      <c r="T39" s="264"/>
      <c r="U39" s="167"/>
      <c r="V39" s="167"/>
      <c r="W39" s="167"/>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264"/>
      <c r="BA39" s="264"/>
      <c r="BB39" s="264"/>
      <c r="BC39" s="264"/>
      <c r="BD39" s="264"/>
      <c r="BE39" s="264"/>
      <c r="BF39" s="264"/>
    </row>
    <row r="40" spans="1:256" ht="12.75" customHeight="1">
      <c r="A40" s="386" t="s">
        <v>585</v>
      </c>
      <c r="B40" s="386"/>
      <c r="C40" s="386"/>
      <c r="D40" s="386"/>
      <c r="E40" s="386"/>
      <c r="F40" s="386"/>
      <c r="G40" s="386"/>
      <c r="H40" s="387"/>
      <c r="I40" s="388"/>
      <c r="J40" s="388"/>
      <c r="K40" s="388"/>
      <c r="L40" s="388"/>
      <c r="M40" s="388"/>
      <c r="N40" s="388"/>
      <c r="O40" s="388"/>
      <c r="P40" s="388"/>
      <c r="Q40" s="388"/>
      <c r="R40" s="388"/>
      <c r="S40" s="388"/>
      <c r="T40" s="388"/>
      <c r="U40" s="389"/>
      <c r="V40" s="389"/>
      <c r="W40" s="389"/>
      <c r="X40" s="390"/>
      <c r="Y40" s="390"/>
      <c r="Z40" s="390"/>
      <c r="AA40" s="390"/>
      <c r="AB40" s="390"/>
      <c r="AC40" s="390"/>
      <c r="AD40" s="390"/>
      <c r="AE40" s="390"/>
      <c r="AF40" s="390"/>
      <c r="AG40" s="390"/>
      <c r="AH40" s="390"/>
      <c r="AI40" s="390"/>
      <c r="AJ40" s="390"/>
      <c r="AK40" s="390"/>
      <c r="AL40" s="390"/>
      <c r="AM40" s="390"/>
      <c r="AN40" s="390"/>
      <c r="AO40" s="390"/>
      <c r="AP40" s="390"/>
      <c r="AQ40" s="390"/>
      <c r="AR40" s="390"/>
      <c r="AS40" s="390"/>
      <c r="AT40" s="390"/>
      <c r="AU40" s="390"/>
      <c r="AV40" s="390"/>
      <c r="AW40" s="390"/>
      <c r="AX40" s="390"/>
      <c r="AY40" s="390"/>
      <c r="AZ40" s="388"/>
      <c r="BA40" s="388"/>
      <c r="BB40" s="388"/>
      <c r="BC40" s="388"/>
      <c r="BD40" s="264"/>
      <c r="BE40" s="264"/>
      <c r="BF40" s="264"/>
    </row>
    <row r="41" spans="1:256" ht="8.25" customHeight="1">
      <c r="A41" s="313"/>
      <c r="B41" s="313"/>
      <c r="C41" s="313"/>
      <c r="D41" s="313"/>
      <c r="E41" s="313"/>
      <c r="F41" s="313"/>
      <c r="G41" s="313"/>
      <c r="H41" s="313"/>
      <c r="I41" s="313"/>
      <c r="J41" s="313"/>
      <c r="K41" s="313"/>
      <c r="L41" s="313"/>
      <c r="M41" s="313"/>
      <c r="N41" s="313"/>
      <c r="O41" s="313"/>
      <c r="P41" s="313"/>
      <c r="Q41" s="313"/>
      <c r="R41" s="313"/>
      <c r="S41" s="313"/>
      <c r="T41" s="313"/>
      <c r="U41" s="360"/>
      <c r="V41" s="360"/>
      <c r="W41" s="360"/>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3"/>
      <c r="BA41" s="313"/>
      <c r="BB41" s="313"/>
      <c r="BC41" s="313"/>
      <c r="BD41" s="264"/>
      <c r="BE41" s="264"/>
      <c r="BF41" s="264"/>
    </row>
    <row r="42" spans="1:256" ht="30" customHeight="1">
      <c r="A42" s="1649" t="s">
        <v>3</v>
      </c>
      <c r="B42" s="1650"/>
      <c r="C42" s="1650"/>
      <c r="D42" s="1650"/>
      <c r="E42" s="1650"/>
      <c r="F42" s="1650"/>
      <c r="G42" s="1650"/>
      <c r="H42" s="1650"/>
      <c r="I42" s="1650"/>
      <c r="J42" s="1650"/>
      <c r="K42" s="1650"/>
      <c r="L42" s="1650"/>
      <c r="M42" s="1476"/>
      <c r="N42" s="1477"/>
      <c r="O42" s="1477"/>
      <c r="P42" s="1477"/>
      <c r="Q42" s="1477"/>
      <c r="R42" s="1477"/>
      <c r="S42" s="1477"/>
      <c r="T42" s="1477"/>
      <c r="U42" s="1477"/>
      <c r="V42" s="1477"/>
      <c r="W42" s="1477"/>
      <c r="X42" s="1477"/>
      <c r="Y42" s="1477"/>
      <c r="Z42" s="1477"/>
      <c r="AA42" s="1477"/>
      <c r="AB42" s="1477"/>
      <c r="AC42" s="1477"/>
      <c r="AD42" s="1477"/>
      <c r="AE42" s="1477"/>
      <c r="AF42" s="1477"/>
      <c r="AG42" s="1477"/>
      <c r="AH42" s="1477"/>
      <c r="AI42" s="1477"/>
      <c r="AJ42" s="1477"/>
      <c r="AK42" s="1477"/>
      <c r="AL42" s="1477"/>
      <c r="AM42" s="1477"/>
      <c r="AN42" s="1477"/>
      <c r="AO42" s="1477"/>
      <c r="AP42" s="1477"/>
      <c r="AQ42" s="1477"/>
      <c r="AR42" s="1477"/>
      <c r="AS42" s="1477"/>
      <c r="AT42" s="1477"/>
      <c r="AU42" s="1477"/>
      <c r="AV42" s="1477"/>
      <c r="AW42" s="1477"/>
      <c r="AX42" s="1477"/>
      <c r="AY42" s="1477"/>
      <c r="AZ42" s="1477"/>
      <c r="BA42" s="1477"/>
      <c r="BB42" s="1477"/>
      <c r="BC42" s="1478"/>
    </row>
    <row r="43" spans="1:256" ht="30" customHeight="1">
      <c r="A43" s="1649" t="s">
        <v>718</v>
      </c>
      <c r="B43" s="1650"/>
      <c r="C43" s="1650"/>
      <c r="D43" s="1650"/>
      <c r="E43" s="1650"/>
      <c r="F43" s="1650"/>
      <c r="G43" s="1650"/>
      <c r="H43" s="1650"/>
      <c r="I43" s="1650"/>
      <c r="J43" s="1650"/>
      <c r="K43" s="1650"/>
      <c r="L43" s="1650"/>
      <c r="M43" s="1610"/>
      <c r="N43" s="1610"/>
      <c r="O43" s="1610"/>
      <c r="P43" s="1610"/>
      <c r="Q43" s="1610"/>
      <c r="R43" s="1610"/>
      <c r="S43" s="1610"/>
      <c r="T43" s="1610"/>
      <c r="U43" s="1610"/>
      <c r="V43" s="1610"/>
      <c r="W43" s="1610"/>
      <c r="X43" s="1610"/>
      <c r="Y43" s="1610"/>
      <c r="Z43" s="1610"/>
      <c r="AA43" s="1610"/>
      <c r="AB43" s="1610"/>
      <c r="AC43" s="1610"/>
      <c r="AD43" s="1610"/>
      <c r="AE43" s="1610"/>
      <c r="AF43" s="1610"/>
      <c r="AG43" s="1610"/>
      <c r="AH43" s="1610"/>
      <c r="AI43" s="1610"/>
      <c r="AJ43" s="1610"/>
      <c r="AK43" s="1610"/>
      <c r="AL43" s="1610"/>
      <c r="AM43" s="1610"/>
      <c r="AN43" s="1610"/>
      <c r="AO43" s="1610"/>
      <c r="AP43" s="1610"/>
      <c r="AQ43" s="1610"/>
      <c r="AR43" s="1610"/>
      <c r="AS43" s="1610"/>
      <c r="AT43" s="1610"/>
      <c r="AU43" s="1610"/>
      <c r="AV43" s="1610"/>
      <c r="AW43" s="1610"/>
      <c r="AX43" s="1610"/>
      <c r="AY43" s="1610"/>
      <c r="AZ43" s="1610"/>
      <c r="BA43" s="1610"/>
      <c r="BB43" s="1610"/>
      <c r="BC43" s="1611"/>
    </row>
    <row r="44" spans="1:256" ht="30" customHeight="1">
      <c r="A44" s="1649" t="s">
        <v>73</v>
      </c>
      <c r="B44" s="1650"/>
      <c r="C44" s="1650"/>
      <c r="D44" s="1650"/>
      <c r="E44" s="1650"/>
      <c r="F44" s="1650"/>
      <c r="G44" s="1650"/>
      <c r="H44" s="1650"/>
      <c r="I44" s="1650"/>
      <c r="J44" s="1650"/>
      <c r="K44" s="1650"/>
      <c r="L44" s="1650"/>
      <c r="M44" s="1610"/>
      <c r="N44" s="1610"/>
      <c r="O44" s="1610"/>
      <c r="P44" s="1610"/>
      <c r="Q44" s="1610"/>
      <c r="R44" s="1610"/>
      <c r="S44" s="1610"/>
      <c r="T44" s="1610"/>
      <c r="U44" s="1610"/>
      <c r="V44" s="1610"/>
      <c r="W44" s="1610"/>
      <c r="X44" s="1610"/>
      <c r="Y44" s="1610"/>
      <c r="Z44" s="1610"/>
      <c r="AA44" s="1610"/>
      <c r="AB44" s="1610"/>
      <c r="AC44" s="1610"/>
      <c r="AD44" s="1610"/>
      <c r="AE44" s="1610"/>
      <c r="AF44" s="1610"/>
      <c r="AG44" s="1610"/>
      <c r="AH44" s="1610"/>
      <c r="AI44" s="1610"/>
      <c r="AJ44" s="1610"/>
      <c r="AK44" s="1610"/>
      <c r="AL44" s="1610"/>
      <c r="AM44" s="1610"/>
      <c r="AN44" s="1610"/>
      <c r="AO44" s="1610"/>
      <c r="AP44" s="1610"/>
      <c r="AQ44" s="1610"/>
      <c r="AR44" s="1610"/>
      <c r="AS44" s="1610"/>
      <c r="AT44" s="1610"/>
      <c r="AU44" s="1610"/>
      <c r="AV44" s="1610"/>
      <c r="AW44" s="1610"/>
      <c r="AX44" s="1610"/>
      <c r="AY44" s="1610"/>
      <c r="AZ44" s="1610"/>
      <c r="BA44" s="1610"/>
      <c r="BB44" s="1610"/>
      <c r="BC44" s="1611"/>
    </row>
    <row r="45" spans="1:256" ht="30" customHeight="1">
      <c r="A45" s="1649" t="s">
        <v>71</v>
      </c>
      <c r="B45" s="1650"/>
      <c r="C45" s="1650"/>
      <c r="D45" s="1650"/>
      <c r="E45" s="1650"/>
      <c r="F45" s="1650"/>
      <c r="G45" s="1650"/>
      <c r="H45" s="1650"/>
      <c r="I45" s="1650"/>
      <c r="J45" s="1650"/>
      <c r="K45" s="1650"/>
      <c r="L45" s="1650"/>
      <c r="M45" s="1614"/>
      <c r="N45" s="1614"/>
      <c r="O45" s="1614"/>
      <c r="P45" s="1614"/>
      <c r="Q45" s="1614"/>
      <c r="R45" s="1614"/>
      <c r="S45" s="1614"/>
      <c r="T45" s="1614"/>
      <c r="U45" s="1614"/>
      <c r="V45" s="1614"/>
      <c r="W45" s="1614"/>
      <c r="X45" s="1614"/>
      <c r="Y45" s="1614"/>
      <c r="Z45" s="1614"/>
      <c r="AA45" s="1614"/>
      <c r="AB45" s="1614"/>
      <c r="AC45" s="1614"/>
      <c r="AD45" s="1614"/>
      <c r="AE45" s="1614"/>
      <c r="AF45" s="1614"/>
      <c r="AG45" s="1614"/>
      <c r="AH45" s="1614"/>
      <c r="AI45" s="1614"/>
      <c r="AJ45" s="1614"/>
      <c r="AK45" s="1614"/>
      <c r="AL45" s="1614"/>
      <c r="AM45" s="1614"/>
      <c r="AN45" s="1614"/>
      <c r="AO45" s="1614"/>
      <c r="AP45" s="1614"/>
      <c r="AQ45" s="1614"/>
      <c r="AR45" s="1614"/>
      <c r="AS45" s="1614"/>
      <c r="AT45" s="1614"/>
      <c r="AU45" s="1614"/>
      <c r="AV45" s="1614"/>
      <c r="AW45" s="1614"/>
      <c r="AX45" s="1614"/>
      <c r="AY45" s="1614"/>
      <c r="AZ45" s="1614"/>
      <c r="BA45" s="1614"/>
      <c r="BB45" s="1614"/>
      <c r="BC45" s="1615"/>
    </row>
    <row r="46" spans="1:256" ht="18.75" customHeight="1">
      <c r="A46" s="264"/>
      <c r="B46" s="264"/>
      <c r="C46" s="264"/>
      <c r="D46" s="264"/>
      <c r="E46" s="264"/>
      <c r="F46" s="264"/>
      <c r="G46" s="264"/>
      <c r="H46" s="264"/>
      <c r="I46" s="264"/>
      <c r="J46" s="264"/>
      <c r="K46" s="264"/>
      <c r="L46" s="264"/>
      <c r="M46" s="264"/>
      <c r="N46" s="264"/>
      <c r="O46" s="264"/>
      <c r="P46" s="264"/>
      <c r="Q46" s="264"/>
      <c r="R46" s="264"/>
      <c r="S46" s="264"/>
      <c r="T46" s="264"/>
      <c r="U46" s="167"/>
      <c r="V46" s="361"/>
      <c r="W46" s="361"/>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c r="AV46" s="362"/>
      <c r="AW46" s="362"/>
      <c r="AX46" s="362"/>
      <c r="AY46" s="362"/>
      <c r="AZ46" s="363"/>
      <c r="BA46" s="363"/>
      <c r="BB46" s="363"/>
      <c r="BC46" s="363"/>
      <c r="BD46" s="264"/>
      <c r="BE46" s="264"/>
      <c r="BF46" s="264"/>
    </row>
    <row r="47" spans="1:256" ht="14.25" customHeight="1">
      <c r="A47" s="386" t="s">
        <v>663</v>
      </c>
      <c r="B47" s="391"/>
      <c r="C47" s="391"/>
      <c r="D47" s="391"/>
      <c r="E47" s="391"/>
      <c r="F47" s="391"/>
      <c r="G47" s="391"/>
      <c r="H47" s="388"/>
      <c r="I47" s="388"/>
      <c r="J47" s="391"/>
      <c r="K47" s="391"/>
      <c r="L47" s="391"/>
      <c r="M47" s="388"/>
      <c r="N47" s="388"/>
      <c r="O47" s="388"/>
      <c r="P47" s="388"/>
      <c r="Q47" s="388"/>
      <c r="R47" s="388"/>
      <c r="S47" s="388"/>
      <c r="T47" s="388"/>
      <c r="U47" s="389"/>
      <c r="V47" s="389"/>
      <c r="W47" s="389"/>
      <c r="X47" s="390"/>
      <c r="Y47" s="390"/>
      <c r="Z47" s="390"/>
      <c r="AA47" s="390"/>
      <c r="AB47" s="390"/>
      <c r="AC47" s="390"/>
      <c r="AD47" s="390"/>
      <c r="AE47" s="390"/>
      <c r="AF47" s="390"/>
      <c r="AG47" s="390"/>
      <c r="AH47" s="390"/>
      <c r="AI47" s="390"/>
      <c r="AJ47" s="390"/>
      <c r="AK47" s="390"/>
      <c r="AL47" s="390"/>
      <c r="AM47" s="390"/>
      <c r="AN47" s="390"/>
      <c r="AO47" s="390"/>
      <c r="AP47" s="390"/>
      <c r="AQ47" s="390"/>
      <c r="AR47" s="390"/>
      <c r="AS47" s="390"/>
      <c r="AT47" s="390"/>
      <c r="AU47" s="390"/>
      <c r="AV47" s="390"/>
      <c r="AW47" s="390"/>
      <c r="AX47" s="390"/>
      <c r="AY47" s="390"/>
      <c r="AZ47" s="388"/>
      <c r="BA47" s="388"/>
      <c r="BB47" s="388"/>
      <c r="BC47" s="388"/>
      <c r="BD47" s="264"/>
      <c r="BE47" s="264"/>
      <c r="BF47" s="264"/>
      <c r="BG47" s="264"/>
      <c r="BH47" s="264"/>
      <c r="BI47" s="264"/>
      <c r="BJ47" s="264"/>
      <c r="BK47" s="264"/>
      <c r="BL47" s="264"/>
      <c r="BM47" s="264"/>
      <c r="BN47" s="264"/>
      <c r="BO47" s="264"/>
      <c r="BP47" s="264"/>
      <c r="BQ47" s="264"/>
      <c r="BR47" s="264"/>
      <c r="BS47" s="264"/>
      <c r="BT47" s="264"/>
      <c r="BU47" s="264"/>
      <c r="BV47" s="264"/>
      <c r="BW47" s="264"/>
      <c r="BX47" s="167"/>
      <c r="BY47" s="167"/>
      <c r="BZ47" s="167"/>
      <c r="CA47" s="168"/>
      <c r="CB47" s="168"/>
      <c r="CC47" s="168"/>
      <c r="CD47" s="168"/>
      <c r="CE47" s="168"/>
      <c r="CF47" s="168"/>
      <c r="CG47" s="168"/>
      <c r="CH47" s="168"/>
      <c r="CI47" s="168"/>
      <c r="CJ47" s="168"/>
      <c r="CK47" s="168"/>
      <c r="CL47" s="168"/>
      <c r="CM47" s="168"/>
      <c r="CN47" s="168"/>
      <c r="CO47" s="168"/>
      <c r="CP47" s="168"/>
      <c r="CQ47" s="168"/>
      <c r="CR47" s="168"/>
      <c r="CS47" s="168"/>
      <c r="CT47" s="168"/>
      <c r="CU47" s="168"/>
      <c r="CV47" s="168"/>
      <c r="CW47" s="168"/>
      <c r="CX47" s="168"/>
      <c r="CY47" s="168"/>
      <c r="CZ47" s="168"/>
      <c r="DA47" s="168"/>
      <c r="DB47" s="168"/>
      <c r="DC47" s="264"/>
      <c r="DD47" s="264"/>
      <c r="DE47" s="264"/>
      <c r="DF47" s="264"/>
      <c r="DG47" s="264"/>
      <c r="DH47" s="264"/>
      <c r="DI47" s="264"/>
      <c r="DJ47" s="264"/>
      <c r="DK47" s="264"/>
      <c r="DL47" s="264"/>
      <c r="DM47" s="264"/>
      <c r="DN47" s="264"/>
      <c r="DO47" s="264"/>
      <c r="DP47" s="264"/>
      <c r="DQ47" s="264"/>
      <c r="DR47" s="264"/>
      <c r="DS47" s="264"/>
      <c r="DT47" s="264"/>
      <c r="DU47" s="264"/>
      <c r="DV47" s="264"/>
      <c r="DW47" s="264"/>
      <c r="DX47" s="264"/>
      <c r="DY47" s="264"/>
      <c r="DZ47" s="264"/>
      <c r="EA47" s="167"/>
      <c r="EB47" s="167"/>
      <c r="EC47" s="167"/>
      <c r="ED47" s="168"/>
      <c r="EE47" s="168"/>
      <c r="EF47" s="168"/>
      <c r="EG47" s="168"/>
      <c r="EH47" s="168"/>
      <c r="EI47" s="168"/>
      <c r="EJ47" s="168"/>
      <c r="EK47" s="168"/>
      <c r="EL47" s="168"/>
      <c r="EM47" s="168"/>
      <c r="EN47" s="168"/>
      <c r="EO47" s="168"/>
      <c r="EP47" s="168"/>
      <c r="EQ47" s="168"/>
      <c r="ER47" s="168"/>
      <c r="ES47" s="168"/>
      <c r="ET47" s="168"/>
      <c r="EU47" s="168"/>
      <c r="EV47" s="168"/>
      <c r="EW47" s="168"/>
      <c r="EX47" s="168"/>
      <c r="EY47" s="168"/>
      <c r="EZ47" s="168"/>
      <c r="FA47" s="168"/>
      <c r="FB47" s="168"/>
      <c r="FC47" s="168"/>
      <c r="FD47" s="168"/>
      <c r="FE47" s="168"/>
      <c r="FF47" s="264"/>
      <c r="FG47" s="264"/>
      <c r="FH47" s="264"/>
      <c r="FI47" s="264"/>
      <c r="FJ47" s="264"/>
      <c r="FK47" s="264"/>
      <c r="FL47" s="264"/>
      <c r="FM47" s="264"/>
      <c r="FN47" s="264"/>
      <c r="FO47" s="264"/>
      <c r="FP47" s="264"/>
      <c r="FQ47" s="264"/>
      <c r="FR47" s="264"/>
      <c r="FS47" s="264"/>
      <c r="FT47" s="264"/>
      <c r="FU47" s="264"/>
      <c r="FV47" s="264"/>
      <c r="FW47" s="264"/>
      <c r="FX47" s="264"/>
      <c r="FY47" s="264"/>
      <c r="FZ47" s="264"/>
      <c r="GA47" s="264"/>
      <c r="GB47" s="264"/>
      <c r="GC47" s="264"/>
      <c r="GD47" s="167"/>
      <c r="GE47" s="167"/>
      <c r="GF47" s="167"/>
      <c r="GG47" s="168"/>
      <c r="GH47" s="168"/>
      <c r="GI47" s="168"/>
      <c r="GJ47" s="168"/>
      <c r="GK47" s="168"/>
      <c r="GL47" s="168"/>
      <c r="GM47" s="168"/>
      <c r="GN47" s="168"/>
      <c r="GO47" s="168"/>
      <c r="GP47" s="168"/>
      <c r="GQ47" s="168"/>
      <c r="GR47" s="168"/>
      <c r="GS47" s="168"/>
      <c r="GT47" s="168"/>
      <c r="GU47" s="168"/>
      <c r="GV47" s="168"/>
      <c r="GW47" s="168"/>
      <c r="GX47" s="168"/>
      <c r="GY47" s="168"/>
      <c r="GZ47" s="168"/>
      <c r="HA47" s="168"/>
      <c r="HB47" s="168"/>
      <c r="HC47" s="168"/>
      <c r="HD47" s="168"/>
      <c r="HE47" s="168"/>
      <c r="HF47" s="168"/>
      <c r="HG47" s="168"/>
      <c r="HH47" s="168"/>
      <c r="HI47" s="264"/>
      <c r="HJ47" s="264"/>
      <c r="HK47" s="264"/>
      <c r="HL47" s="264"/>
      <c r="HM47" s="264"/>
      <c r="HN47" s="264"/>
      <c r="HO47" s="264"/>
      <c r="HP47" s="264"/>
      <c r="HQ47" s="264"/>
      <c r="HR47" s="264"/>
      <c r="HS47" s="264"/>
      <c r="HT47" s="264"/>
      <c r="HU47" s="264"/>
      <c r="HV47" s="264"/>
      <c r="HW47" s="264"/>
      <c r="HX47" s="264"/>
      <c r="HY47" s="264"/>
      <c r="HZ47" s="264"/>
      <c r="IA47" s="264"/>
      <c r="IB47" s="264"/>
      <c r="IC47" s="264"/>
      <c r="ID47" s="264"/>
      <c r="IE47" s="264"/>
      <c r="IF47" s="264"/>
      <c r="IG47" s="167"/>
      <c r="IH47" s="167"/>
      <c r="II47" s="167"/>
      <c r="IJ47" s="168"/>
      <c r="IK47" s="168"/>
      <c r="IL47" s="168"/>
      <c r="IM47" s="168"/>
      <c r="IN47" s="168"/>
      <c r="IO47" s="168"/>
      <c r="IP47" s="168"/>
      <c r="IQ47" s="168"/>
      <c r="IR47" s="168"/>
      <c r="IS47" s="168"/>
      <c r="IT47" s="168"/>
      <c r="IU47" s="168"/>
      <c r="IV47" s="168"/>
    </row>
    <row r="48" spans="1:256" ht="7.5" customHeight="1">
      <c r="A48" s="313"/>
      <c r="B48" s="313"/>
      <c r="C48" s="313"/>
      <c r="D48" s="313"/>
      <c r="E48" s="313"/>
      <c r="F48" s="313"/>
      <c r="G48" s="313"/>
      <c r="H48" s="313"/>
      <c r="I48" s="313"/>
      <c r="J48" s="313"/>
      <c r="K48" s="313"/>
      <c r="L48" s="313"/>
      <c r="M48" s="313"/>
      <c r="N48" s="313"/>
      <c r="O48" s="313"/>
      <c r="P48" s="313"/>
      <c r="Q48" s="313"/>
      <c r="R48" s="313"/>
      <c r="S48" s="313"/>
      <c r="T48" s="313"/>
      <c r="U48" s="360"/>
      <c r="V48" s="360"/>
      <c r="W48" s="360"/>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314"/>
      <c r="AV48" s="314"/>
      <c r="AW48" s="314"/>
      <c r="AX48" s="314"/>
      <c r="AY48" s="314"/>
      <c r="AZ48" s="313"/>
      <c r="BA48" s="313"/>
      <c r="BB48" s="313"/>
      <c r="BC48" s="313"/>
      <c r="BD48" s="264"/>
      <c r="BE48" s="264"/>
      <c r="BF48" s="264"/>
    </row>
    <row r="49" spans="1:58" ht="30" customHeight="1">
      <c r="A49" s="1649" t="s">
        <v>3</v>
      </c>
      <c r="B49" s="1650"/>
      <c r="C49" s="1650"/>
      <c r="D49" s="1650"/>
      <c r="E49" s="1650"/>
      <c r="F49" s="1650"/>
      <c r="G49" s="1650"/>
      <c r="H49" s="1650"/>
      <c r="I49" s="1650"/>
      <c r="J49" s="1650"/>
      <c r="K49" s="1650"/>
      <c r="L49" s="1650"/>
      <c r="M49" s="1626"/>
      <c r="N49" s="1626"/>
      <c r="O49" s="1626"/>
      <c r="P49" s="1626"/>
      <c r="Q49" s="1626"/>
      <c r="R49" s="1626"/>
      <c r="S49" s="1626"/>
      <c r="T49" s="1626"/>
      <c r="U49" s="1626"/>
      <c r="V49" s="1626"/>
      <c r="W49" s="1626"/>
      <c r="X49" s="1626"/>
      <c r="Y49" s="1626"/>
      <c r="Z49" s="1626"/>
      <c r="AA49" s="1626"/>
      <c r="AB49" s="1626"/>
      <c r="AC49" s="1626"/>
      <c r="AD49" s="1626"/>
      <c r="AE49" s="1626"/>
      <c r="AF49" s="1626"/>
      <c r="AG49" s="1626"/>
      <c r="AH49" s="1626"/>
      <c r="AI49" s="1626"/>
      <c r="AJ49" s="1626"/>
      <c r="AK49" s="1626"/>
      <c r="AL49" s="1626"/>
      <c r="AM49" s="1626"/>
      <c r="AN49" s="1626"/>
      <c r="AO49" s="1626"/>
      <c r="AP49" s="1626"/>
      <c r="AQ49" s="1626"/>
      <c r="AR49" s="1626"/>
      <c r="AS49" s="1626"/>
      <c r="AT49" s="1626"/>
      <c r="AU49" s="1626"/>
      <c r="AV49" s="1626"/>
      <c r="AW49" s="1626"/>
      <c r="AX49" s="1626"/>
      <c r="AY49" s="1626"/>
      <c r="AZ49" s="1626"/>
      <c r="BA49" s="1626"/>
      <c r="BB49" s="1626"/>
      <c r="BC49" s="1627"/>
    </row>
    <row r="50" spans="1:58" ht="30" customHeight="1">
      <c r="A50" s="1649" t="s">
        <v>718</v>
      </c>
      <c r="B50" s="1650"/>
      <c r="C50" s="1650"/>
      <c r="D50" s="1650"/>
      <c r="E50" s="1650"/>
      <c r="F50" s="1650"/>
      <c r="G50" s="1650"/>
      <c r="H50" s="1650"/>
      <c r="I50" s="1650"/>
      <c r="J50" s="1650"/>
      <c r="K50" s="1650"/>
      <c r="L50" s="1650"/>
      <c r="M50" s="1610"/>
      <c r="N50" s="1610"/>
      <c r="O50" s="1610"/>
      <c r="P50" s="1610"/>
      <c r="Q50" s="1610"/>
      <c r="R50" s="1610"/>
      <c r="S50" s="1610"/>
      <c r="T50" s="1610"/>
      <c r="U50" s="1610"/>
      <c r="V50" s="1610"/>
      <c r="W50" s="1610"/>
      <c r="X50" s="1610"/>
      <c r="Y50" s="1610"/>
      <c r="Z50" s="1610"/>
      <c r="AA50" s="1610"/>
      <c r="AB50" s="1610"/>
      <c r="AC50" s="1610"/>
      <c r="AD50" s="1610"/>
      <c r="AE50" s="1610"/>
      <c r="AF50" s="1610"/>
      <c r="AG50" s="1610"/>
      <c r="AH50" s="1610"/>
      <c r="AI50" s="1610"/>
      <c r="AJ50" s="1610"/>
      <c r="AK50" s="1610"/>
      <c r="AL50" s="1610"/>
      <c r="AM50" s="1610"/>
      <c r="AN50" s="1610"/>
      <c r="AO50" s="1610"/>
      <c r="AP50" s="1610"/>
      <c r="AQ50" s="1610"/>
      <c r="AR50" s="1610"/>
      <c r="AS50" s="1610"/>
      <c r="AT50" s="1610"/>
      <c r="AU50" s="1610"/>
      <c r="AV50" s="1610"/>
      <c r="AW50" s="1610"/>
      <c r="AX50" s="1610"/>
      <c r="AY50" s="1610"/>
      <c r="AZ50" s="1610"/>
      <c r="BA50" s="1610"/>
      <c r="BB50" s="1610"/>
      <c r="BC50" s="1611"/>
    </row>
    <row r="51" spans="1:58" ht="30" customHeight="1">
      <c r="A51" s="1649" t="s">
        <v>73</v>
      </c>
      <c r="B51" s="1650"/>
      <c r="C51" s="1650"/>
      <c r="D51" s="1650"/>
      <c r="E51" s="1650"/>
      <c r="F51" s="1650"/>
      <c r="G51" s="1650"/>
      <c r="H51" s="1650"/>
      <c r="I51" s="1650"/>
      <c r="J51" s="1650"/>
      <c r="K51" s="1650"/>
      <c r="L51" s="1650"/>
      <c r="M51" s="1610"/>
      <c r="N51" s="1610"/>
      <c r="O51" s="1610"/>
      <c r="P51" s="1610"/>
      <c r="Q51" s="1610"/>
      <c r="R51" s="1610"/>
      <c r="S51" s="1610"/>
      <c r="T51" s="1610"/>
      <c r="U51" s="1610"/>
      <c r="V51" s="1610"/>
      <c r="W51" s="1610"/>
      <c r="X51" s="1610"/>
      <c r="Y51" s="1610"/>
      <c r="Z51" s="1610"/>
      <c r="AA51" s="1610"/>
      <c r="AB51" s="1610"/>
      <c r="AC51" s="1610"/>
      <c r="AD51" s="1610"/>
      <c r="AE51" s="1610"/>
      <c r="AF51" s="1610"/>
      <c r="AG51" s="1610"/>
      <c r="AH51" s="1610"/>
      <c r="AI51" s="1610"/>
      <c r="AJ51" s="1610"/>
      <c r="AK51" s="1610"/>
      <c r="AL51" s="1610"/>
      <c r="AM51" s="1610"/>
      <c r="AN51" s="1610"/>
      <c r="AO51" s="1610"/>
      <c r="AP51" s="1610"/>
      <c r="AQ51" s="1610"/>
      <c r="AR51" s="1610"/>
      <c r="AS51" s="1610"/>
      <c r="AT51" s="1610"/>
      <c r="AU51" s="1610"/>
      <c r="AV51" s="1610"/>
      <c r="AW51" s="1610"/>
      <c r="AX51" s="1610"/>
      <c r="AY51" s="1610"/>
      <c r="AZ51" s="1610"/>
      <c r="BA51" s="1610"/>
      <c r="BB51" s="1610"/>
      <c r="BC51" s="1611"/>
    </row>
    <row r="52" spans="1:58" ht="30" customHeight="1">
      <c r="A52" s="1649" t="s">
        <v>71</v>
      </c>
      <c r="B52" s="1650"/>
      <c r="C52" s="1650"/>
      <c r="D52" s="1650"/>
      <c r="E52" s="1650"/>
      <c r="F52" s="1650"/>
      <c r="G52" s="1650"/>
      <c r="H52" s="1650"/>
      <c r="I52" s="1650"/>
      <c r="J52" s="1650"/>
      <c r="K52" s="1650"/>
      <c r="L52" s="1650"/>
      <c r="M52" s="1614"/>
      <c r="N52" s="1614"/>
      <c r="O52" s="1614"/>
      <c r="P52" s="1614"/>
      <c r="Q52" s="1614"/>
      <c r="R52" s="1614"/>
      <c r="S52" s="1614"/>
      <c r="T52" s="1614"/>
      <c r="U52" s="1614"/>
      <c r="V52" s="1614"/>
      <c r="W52" s="1614"/>
      <c r="X52" s="1614"/>
      <c r="Y52" s="1614"/>
      <c r="Z52" s="1614"/>
      <c r="AA52" s="1614"/>
      <c r="AB52" s="1614"/>
      <c r="AC52" s="1614"/>
      <c r="AD52" s="1614"/>
      <c r="AE52" s="1614"/>
      <c r="AF52" s="1614"/>
      <c r="AG52" s="1614"/>
      <c r="AH52" s="1614"/>
      <c r="AI52" s="1614"/>
      <c r="AJ52" s="1614"/>
      <c r="AK52" s="1614"/>
      <c r="AL52" s="1614"/>
      <c r="AM52" s="1614"/>
      <c r="AN52" s="1614"/>
      <c r="AO52" s="1614"/>
      <c r="AP52" s="1614"/>
      <c r="AQ52" s="1614"/>
      <c r="AR52" s="1614"/>
      <c r="AS52" s="1614"/>
      <c r="AT52" s="1614"/>
      <c r="AU52" s="1614"/>
      <c r="AV52" s="1614"/>
      <c r="AW52" s="1614"/>
      <c r="AX52" s="1614"/>
      <c r="AY52" s="1614"/>
      <c r="AZ52" s="1614"/>
      <c r="BA52" s="1614"/>
      <c r="BB52" s="1614"/>
      <c r="BC52" s="1615"/>
    </row>
    <row r="53" spans="1:58" ht="18.75" customHeight="1">
      <c r="A53" s="264"/>
      <c r="B53" s="264"/>
      <c r="C53" s="264"/>
      <c r="D53" s="264"/>
      <c r="E53" s="264"/>
      <c r="F53" s="264"/>
      <c r="G53" s="264"/>
      <c r="H53" s="264"/>
      <c r="I53" s="264"/>
      <c r="J53" s="264"/>
      <c r="K53" s="264"/>
      <c r="L53" s="264"/>
      <c r="M53" s="264"/>
      <c r="N53" s="264"/>
      <c r="O53" s="264"/>
      <c r="P53" s="264"/>
      <c r="Q53" s="264"/>
      <c r="R53" s="264"/>
      <c r="S53" s="264"/>
      <c r="T53" s="264"/>
      <c r="U53" s="167"/>
      <c r="V53" s="167"/>
      <c r="W53" s="167"/>
      <c r="X53" s="168"/>
      <c r="Y53" s="168"/>
      <c r="Z53" s="168"/>
      <c r="AA53" s="168"/>
      <c r="AB53" s="168"/>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362"/>
      <c r="AZ53" s="363"/>
      <c r="BA53" s="363"/>
      <c r="BB53" s="363"/>
      <c r="BC53" s="363"/>
      <c r="BD53" s="264"/>
      <c r="BE53" s="264"/>
      <c r="BF53" s="264"/>
    </row>
    <row r="54" spans="1:58" ht="12.75" customHeight="1">
      <c r="A54" s="392" t="s">
        <v>664</v>
      </c>
      <c r="B54" s="393"/>
      <c r="C54" s="393"/>
      <c r="D54" s="393"/>
      <c r="E54" s="393"/>
      <c r="F54" s="393"/>
      <c r="G54" s="393"/>
      <c r="H54" s="393"/>
      <c r="I54" s="393"/>
      <c r="J54" s="393"/>
      <c r="K54" s="393"/>
      <c r="L54" s="393"/>
      <c r="M54" s="393"/>
      <c r="N54" s="393"/>
      <c r="O54" s="393"/>
      <c r="P54" s="393"/>
      <c r="Q54" s="388"/>
      <c r="R54" s="388"/>
      <c r="S54" s="388"/>
      <c r="T54" s="388"/>
      <c r="U54" s="389"/>
      <c r="V54" s="389"/>
      <c r="W54" s="389"/>
      <c r="X54" s="390"/>
      <c r="Y54" s="390"/>
      <c r="Z54" s="390"/>
      <c r="AA54" s="390"/>
      <c r="AB54" s="390"/>
      <c r="AC54" s="390"/>
      <c r="AD54" s="390"/>
      <c r="AE54" s="390"/>
      <c r="AF54" s="390"/>
      <c r="AG54" s="390"/>
      <c r="AH54" s="390"/>
      <c r="AI54" s="390"/>
      <c r="AJ54" s="390"/>
      <c r="AK54" s="390"/>
      <c r="AL54" s="390"/>
      <c r="AM54" s="390"/>
      <c r="AN54" s="390"/>
      <c r="AO54" s="390"/>
      <c r="AP54" s="390"/>
      <c r="AQ54" s="390"/>
      <c r="AR54" s="390"/>
      <c r="AS54" s="390"/>
      <c r="AT54" s="390"/>
      <c r="AU54" s="390"/>
      <c r="AV54" s="390"/>
      <c r="AW54" s="390"/>
      <c r="AX54" s="390"/>
      <c r="AY54" s="390"/>
      <c r="AZ54" s="388"/>
      <c r="BA54" s="388"/>
      <c r="BB54" s="388"/>
      <c r="BC54" s="388"/>
      <c r="BD54" s="264"/>
      <c r="BE54" s="264"/>
      <c r="BF54" s="264"/>
    </row>
    <row r="55" spans="1:58" ht="12.75" customHeight="1">
      <c r="A55" s="313"/>
      <c r="B55" s="313"/>
      <c r="C55" s="313"/>
      <c r="D55" s="313"/>
      <c r="E55" s="313"/>
      <c r="F55" s="313"/>
      <c r="G55" s="313"/>
      <c r="H55" s="313"/>
      <c r="I55" s="313"/>
      <c r="J55" s="313"/>
      <c r="K55" s="313"/>
      <c r="L55" s="313"/>
      <c r="M55" s="313"/>
      <c r="N55" s="313"/>
      <c r="O55" s="313"/>
      <c r="P55" s="313"/>
      <c r="Q55" s="313"/>
      <c r="R55" s="313"/>
      <c r="S55" s="313"/>
      <c r="T55" s="313"/>
      <c r="U55" s="360"/>
      <c r="V55" s="360"/>
      <c r="W55" s="360"/>
      <c r="X55" s="314"/>
      <c r="Y55" s="314"/>
      <c r="Z55" s="314"/>
      <c r="AA55" s="314"/>
      <c r="AB55" s="314"/>
      <c r="AC55" s="314"/>
      <c r="AD55" s="314"/>
      <c r="AE55" s="314"/>
      <c r="AF55" s="314"/>
      <c r="AG55" s="314"/>
      <c r="AH55" s="314"/>
      <c r="AI55" s="314"/>
      <c r="AJ55" s="314"/>
      <c r="AK55" s="314"/>
      <c r="AL55" s="314"/>
      <c r="AM55" s="314"/>
      <c r="AN55" s="314"/>
      <c r="AO55" s="314"/>
      <c r="AP55" s="314"/>
      <c r="AQ55" s="314"/>
      <c r="AR55" s="314"/>
      <c r="AS55" s="314"/>
      <c r="AT55" s="314"/>
      <c r="AU55" s="314"/>
      <c r="AV55" s="314"/>
      <c r="AW55" s="314"/>
      <c r="AX55" s="314"/>
      <c r="AY55" s="314"/>
      <c r="AZ55" s="313"/>
      <c r="BA55" s="313"/>
      <c r="BB55" s="313"/>
      <c r="BC55" s="313"/>
      <c r="BD55" s="264"/>
      <c r="BE55" s="264"/>
      <c r="BF55" s="264"/>
    </row>
    <row r="56" spans="1:58" ht="30" customHeight="1">
      <c r="A56" s="1658" t="s">
        <v>3</v>
      </c>
      <c r="B56" s="1659"/>
      <c r="C56" s="1659"/>
      <c r="D56" s="1659"/>
      <c r="E56" s="1659"/>
      <c r="F56" s="1659"/>
      <c r="G56" s="1659"/>
      <c r="H56" s="1659"/>
      <c r="I56" s="1659"/>
      <c r="J56" s="1659"/>
      <c r="K56" s="1659"/>
      <c r="L56" s="1659"/>
      <c r="M56" s="1626"/>
      <c r="N56" s="1626"/>
      <c r="O56" s="1626"/>
      <c r="P56" s="1626"/>
      <c r="Q56" s="1626"/>
      <c r="R56" s="1626"/>
      <c r="S56" s="1626"/>
      <c r="T56" s="1626"/>
      <c r="U56" s="1626"/>
      <c r="V56" s="1626"/>
      <c r="W56" s="1626"/>
      <c r="X56" s="1626"/>
      <c r="Y56" s="1626"/>
      <c r="Z56" s="1626"/>
      <c r="AA56" s="1626"/>
      <c r="AB56" s="1626"/>
      <c r="AC56" s="1626"/>
      <c r="AD56" s="1626"/>
      <c r="AE56" s="1626"/>
      <c r="AF56" s="1626"/>
      <c r="AG56" s="1626"/>
      <c r="AH56" s="1626"/>
      <c r="AI56" s="1626"/>
      <c r="AJ56" s="1626"/>
      <c r="AK56" s="1626"/>
      <c r="AL56" s="1626"/>
      <c r="AM56" s="1626"/>
      <c r="AN56" s="1626"/>
      <c r="AO56" s="1626"/>
      <c r="AP56" s="1626"/>
      <c r="AQ56" s="1626"/>
      <c r="AR56" s="1626"/>
      <c r="AS56" s="1626"/>
      <c r="AT56" s="1626"/>
      <c r="AU56" s="1626"/>
      <c r="AV56" s="1626"/>
      <c r="AW56" s="1626"/>
      <c r="AX56" s="1626"/>
      <c r="AY56" s="1626"/>
      <c r="AZ56" s="1626"/>
      <c r="BA56" s="1626"/>
      <c r="BB56" s="1626"/>
      <c r="BC56" s="1627"/>
    </row>
    <row r="57" spans="1:58" ht="30" customHeight="1">
      <c r="A57" s="1649" t="s">
        <v>718</v>
      </c>
      <c r="B57" s="1650"/>
      <c r="C57" s="1650"/>
      <c r="D57" s="1650"/>
      <c r="E57" s="1650"/>
      <c r="F57" s="1650"/>
      <c r="G57" s="1650"/>
      <c r="H57" s="1650"/>
      <c r="I57" s="1650"/>
      <c r="J57" s="1650"/>
      <c r="K57" s="1650"/>
      <c r="L57" s="1650"/>
      <c r="M57" s="1610"/>
      <c r="N57" s="1610"/>
      <c r="O57" s="1610"/>
      <c r="P57" s="1610"/>
      <c r="Q57" s="1610"/>
      <c r="R57" s="1610"/>
      <c r="S57" s="1610"/>
      <c r="T57" s="1610"/>
      <c r="U57" s="1610"/>
      <c r="V57" s="1610"/>
      <c r="W57" s="1610"/>
      <c r="X57" s="1610"/>
      <c r="Y57" s="1610"/>
      <c r="Z57" s="1610"/>
      <c r="AA57" s="1610"/>
      <c r="AB57" s="1610"/>
      <c r="AC57" s="1610"/>
      <c r="AD57" s="1610"/>
      <c r="AE57" s="1610"/>
      <c r="AF57" s="1610"/>
      <c r="AG57" s="1610"/>
      <c r="AH57" s="1610"/>
      <c r="AI57" s="1610"/>
      <c r="AJ57" s="1610"/>
      <c r="AK57" s="1610"/>
      <c r="AL57" s="1610"/>
      <c r="AM57" s="1610"/>
      <c r="AN57" s="1610"/>
      <c r="AO57" s="1610"/>
      <c r="AP57" s="1610"/>
      <c r="AQ57" s="1610"/>
      <c r="AR57" s="1610"/>
      <c r="AS57" s="1610"/>
      <c r="AT57" s="1610"/>
      <c r="AU57" s="1610"/>
      <c r="AV57" s="1610"/>
      <c r="AW57" s="1610"/>
      <c r="AX57" s="1610"/>
      <c r="AY57" s="1610"/>
      <c r="AZ57" s="1610"/>
      <c r="BA57" s="1610"/>
      <c r="BB57" s="1610"/>
      <c r="BC57" s="1611"/>
    </row>
    <row r="58" spans="1:58" ht="30" customHeight="1">
      <c r="A58" s="1649" t="s">
        <v>73</v>
      </c>
      <c r="B58" s="1650"/>
      <c r="C58" s="1650"/>
      <c r="D58" s="1650"/>
      <c r="E58" s="1650"/>
      <c r="F58" s="1650"/>
      <c r="G58" s="1650"/>
      <c r="H58" s="1650"/>
      <c r="I58" s="1650"/>
      <c r="J58" s="1650"/>
      <c r="K58" s="1650"/>
      <c r="L58" s="1650"/>
      <c r="M58" s="1610"/>
      <c r="N58" s="1610"/>
      <c r="O58" s="1610"/>
      <c r="P58" s="1610"/>
      <c r="Q58" s="1610"/>
      <c r="R58" s="1610"/>
      <c r="S58" s="1610"/>
      <c r="T58" s="1610"/>
      <c r="U58" s="1610"/>
      <c r="V58" s="1610"/>
      <c r="W58" s="1610"/>
      <c r="X58" s="1610"/>
      <c r="Y58" s="1610"/>
      <c r="Z58" s="1610"/>
      <c r="AA58" s="1610"/>
      <c r="AB58" s="1610"/>
      <c r="AC58" s="1610"/>
      <c r="AD58" s="1610"/>
      <c r="AE58" s="1610"/>
      <c r="AF58" s="1610"/>
      <c r="AG58" s="1610"/>
      <c r="AH58" s="1610"/>
      <c r="AI58" s="1610"/>
      <c r="AJ58" s="1610"/>
      <c r="AK58" s="1610"/>
      <c r="AL58" s="1610"/>
      <c r="AM58" s="1610"/>
      <c r="AN58" s="1610"/>
      <c r="AO58" s="1610"/>
      <c r="AP58" s="1610"/>
      <c r="AQ58" s="1610"/>
      <c r="AR58" s="1610"/>
      <c r="AS58" s="1610"/>
      <c r="AT58" s="1610"/>
      <c r="AU58" s="1610"/>
      <c r="AV58" s="1610"/>
      <c r="AW58" s="1610"/>
      <c r="AX58" s="1610"/>
      <c r="AY58" s="1610"/>
      <c r="AZ58" s="1610"/>
      <c r="BA58" s="1610"/>
      <c r="BB58" s="1610"/>
      <c r="BC58" s="1611"/>
    </row>
    <row r="59" spans="1:58" ht="30" customHeight="1">
      <c r="A59" s="1651" t="s">
        <v>71</v>
      </c>
      <c r="B59" s="1652"/>
      <c r="C59" s="1652"/>
      <c r="D59" s="1652"/>
      <c r="E59" s="1652"/>
      <c r="F59" s="1652"/>
      <c r="G59" s="1652"/>
      <c r="H59" s="1652"/>
      <c r="I59" s="1652"/>
      <c r="J59" s="1652"/>
      <c r="K59" s="1652"/>
      <c r="L59" s="1652"/>
      <c r="M59" s="1614"/>
      <c r="N59" s="1614"/>
      <c r="O59" s="1614"/>
      <c r="P59" s="1614"/>
      <c r="Q59" s="1614"/>
      <c r="R59" s="1614"/>
      <c r="S59" s="1614"/>
      <c r="T59" s="1614"/>
      <c r="U59" s="1614"/>
      <c r="V59" s="1614"/>
      <c r="W59" s="1614"/>
      <c r="X59" s="1614"/>
      <c r="Y59" s="1614"/>
      <c r="Z59" s="1614"/>
      <c r="AA59" s="1614"/>
      <c r="AB59" s="1614"/>
      <c r="AC59" s="1614"/>
      <c r="AD59" s="1614"/>
      <c r="AE59" s="1614"/>
      <c r="AF59" s="1614"/>
      <c r="AG59" s="1614"/>
      <c r="AH59" s="1614"/>
      <c r="AI59" s="1614"/>
      <c r="AJ59" s="1614"/>
      <c r="AK59" s="1614"/>
      <c r="AL59" s="1614"/>
      <c r="AM59" s="1614"/>
      <c r="AN59" s="1614"/>
      <c r="AO59" s="1614"/>
      <c r="AP59" s="1614"/>
      <c r="AQ59" s="1614"/>
      <c r="AR59" s="1614"/>
      <c r="AS59" s="1614"/>
      <c r="AT59" s="1614"/>
      <c r="AU59" s="1614"/>
      <c r="AV59" s="1614"/>
      <c r="AW59" s="1614"/>
      <c r="AX59" s="1614"/>
      <c r="AY59" s="1614"/>
      <c r="AZ59" s="1614"/>
      <c r="BA59" s="1614"/>
      <c r="BB59" s="1614"/>
      <c r="BC59" s="1615"/>
    </row>
    <row r="60" spans="1:58" ht="18.75" customHeight="1">
      <c r="A60" s="264"/>
      <c r="B60" s="264"/>
      <c r="C60" s="264"/>
      <c r="D60" s="264"/>
      <c r="E60" s="264"/>
      <c r="F60" s="264"/>
      <c r="G60" s="264"/>
      <c r="H60" s="264"/>
      <c r="I60" s="264"/>
      <c r="J60" s="264"/>
      <c r="K60" s="264"/>
      <c r="L60" s="264"/>
      <c r="M60" s="264"/>
      <c r="N60" s="264"/>
      <c r="O60" s="264"/>
      <c r="P60" s="264"/>
      <c r="Q60" s="264"/>
      <c r="R60" s="264"/>
      <c r="S60" s="264"/>
      <c r="T60" s="264"/>
      <c r="U60" s="167"/>
      <c r="V60" s="167"/>
      <c r="W60" s="167"/>
      <c r="X60" s="168"/>
      <c r="Y60" s="168"/>
      <c r="Z60" s="168"/>
      <c r="AA60" s="168"/>
      <c r="AB60" s="168"/>
      <c r="AC60" s="168"/>
      <c r="AD60" s="168"/>
      <c r="AE60" s="168"/>
      <c r="AF60" s="168"/>
      <c r="AG60" s="168"/>
      <c r="AH60" s="168"/>
      <c r="AI60" s="168"/>
      <c r="AJ60" s="168"/>
      <c r="AK60" s="168"/>
      <c r="AL60" s="168"/>
      <c r="AM60" s="168"/>
      <c r="AN60" s="168"/>
      <c r="AO60" s="168"/>
      <c r="AP60" s="168"/>
      <c r="AQ60" s="168"/>
      <c r="AR60" s="362"/>
      <c r="AS60" s="362"/>
      <c r="AT60" s="362"/>
      <c r="AU60" s="362"/>
      <c r="AV60" s="362"/>
      <c r="AW60" s="362"/>
      <c r="AX60" s="362"/>
      <c r="AY60" s="362"/>
      <c r="AZ60" s="363"/>
      <c r="BA60" s="363"/>
      <c r="BB60" s="363"/>
      <c r="BC60" s="363"/>
      <c r="BD60" s="264"/>
      <c r="BE60" s="264"/>
      <c r="BF60" s="264"/>
    </row>
    <row r="61" spans="1:58" ht="12.75" customHeight="1">
      <c r="A61" s="386" t="s">
        <v>586</v>
      </c>
      <c r="B61" s="388"/>
      <c r="C61" s="388"/>
      <c r="D61" s="388"/>
      <c r="E61" s="388"/>
      <c r="F61" s="388"/>
      <c r="G61" s="388"/>
      <c r="H61" s="388"/>
      <c r="I61" s="388"/>
      <c r="J61" s="388"/>
      <c r="K61" s="388"/>
      <c r="L61" s="388"/>
      <c r="M61" s="388"/>
      <c r="N61" s="388"/>
      <c r="O61" s="388"/>
      <c r="P61" s="388"/>
      <c r="Q61" s="388"/>
      <c r="R61" s="388"/>
      <c r="S61" s="388"/>
      <c r="T61" s="388"/>
      <c r="U61" s="389"/>
      <c r="V61" s="389"/>
      <c r="W61" s="389"/>
      <c r="X61" s="390"/>
      <c r="Y61" s="390"/>
      <c r="Z61" s="390"/>
      <c r="AA61" s="390"/>
      <c r="AB61" s="390"/>
      <c r="AC61" s="390"/>
      <c r="AD61" s="390"/>
      <c r="AE61" s="390"/>
      <c r="AF61" s="390"/>
      <c r="AG61" s="390"/>
      <c r="AH61" s="390"/>
      <c r="AI61" s="390"/>
      <c r="AJ61" s="390"/>
      <c r="AK61" s="390"/>
      <c r="AL61" s="390"/>
      <c r="AM61" s="390"/>
      <c r="AN61" s="390"/>
      <c r="AO61" s="390"/>
      <c r="AP61" s="390"/>
      <c r="AQ61" s="390"/>
      <c r="AR61" s="390"/>
      <c r="AS61" s="390"/>
      <c r="AT61" s="390"/>
      <c r="AU61" s="390"/>
      <c r="AV61" s="390"/>
      <c r="AW61" s="390"/>
      <c r="AX61" s="390"/>
      <c r="AY61" s="390"/>
      <c r="AZ61" s="388"/>
      <c r="BA61" s="388"/>
      <c r="BB61" s="388"/>
      <c r="BC61" s="388"/>
      <c r="BD61" s="264"/>
      <c r="BE61" s="264"/>
      <c r="BF61" s="264"/>
    </row>
    <row r="62" spans="1:58" s="264" customFormat="1" ht="11.25" customHeight="1">
      <c r="U62" s="167"/>
      <c r="V62" s="167"/>
      <c r="W62" s="167"/>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BB62" s="313"/>
      <c r="BC62" s="313"/>
    </row>
    <row r="63" spans="1:58" ht="30" customHeight="1">
      <c r="A63" s="1649" t="s">
        <v>3</v>
      </c>
      <c r="B63" s="1650"/>
      <c r="C63" s="1650"/>
      <c r="D63" s="1650"/>
      <c r="E63" s="1650"/>
      <c r="F63" s="1650"/>
      <c r="G63" s="1650"/>
      <c r="H63" s="1650"/>
      <c r="I63" s="1650"/>
      <c r="J63" s="1650"/>
      <c r="K63" s="1650"/>
      <c r="L63" s="1650"/>
      <c r="M63" s="1626"/>
      <c r="N63" s="1626"/>
      <c r="O63" s="1626"/>
      <c r="P63" s="1626"/>
      <c r="Q63" s="1626"/>
      <c r="R63" s="1626"/>
      <c r="S63" s="1626"/>
      <c r="T63" s="1626"/>
      <c r="U63" s="1626"/>
      <c r="V63" s="1626"/>
      <c r="W63" s="1626"/>
      <c r="X63" s="1626"/>
      <c r="Y63" s="1626"/>
      <c r="Z63" s="1626"/>
      <c r="AA63" s="1626"/>
      <c r="AB63" s="1626"/>
      <c r="AC63" s="1626"/>
      <c r="AD63" s="1626"/>
      <c r="AE63" s="1626"/>
      <c r="AF63" s="1626"/>
      <c r="AG63" s="1626"/>
      <c r="AH63" s="1626"/>
      <c r="AI63" s="1626"/>
      <c r="AJ63" s="1626"/>
      <c r="AK63" s="1626"/>
      <c r="AL63" s="1626"/>
      <c r="AM63" s="1626"/>
      <c r="AN63" s="1626"/>
      <c r="AO63" s="1626"/>
      <c r="AP63" s="1626"/>
      <c r="AQ63" s="1626"/>
      <c r="AR63" s="1626"/>
      <c r="AS63" s="1626"/>
      <c r="AT63" s="1626"/>
      <c r="AU63" s="1626"/>
      <c r="AV63" s="1626"/>
      <c r="AW63" s="1626"/>
      <c r="AX63" s="1626"/>
      <c r="AY63" s="1626"/>
      <c r="AZ63" s="1626"/>
      <c r="BA63" s="1626"/>
      <c r="BB63" s="1626"/>
      <c r="BC63" s="1627"/>
    </row>
    <row r="64" spans="1:58" ht="30" customHeight="1">
      <c r="A64" s="1649" t="s">
        <v>718</v>
      </c>
      <c r="B64" s="1650"/>
      <c r="C64" s="1650"/>
      <c r="D64" s="1650"/>
      <c r="E64" s="1650"/>
      <c r="F64" s="1650"/>
      <c r="G64" s="1650"/>
      <c r="H64" s="1650"/>
      <c r="I64" s="1650"/>
      <c r="J64" s="1650"/>
      <c r="K64" s="1650"/>
      <c r="L64" s="1650"/>
      <c r="M64" s="1610"/>
      <c r="N64" s="1610"/>
      <c r="O64" s="1610"/>
      <c r="P64" s="1610"/>
      <c r="Q64" s="1610"/>
      <c r="R64" s="1610"/>
      <c r="S64" s="1610"/>
      <c r="T64" s="1610"/>
      <c r="U64" s="1610"/>
      <c r="V64" s="1610"/>
      <c r="W64" s="1610"/>
      <c r="X64" s="1610"/>
      <c r="Y64" s="1610"/>
      <c r="Z64" s="1610"/>
      <c r="AA64" s="1610"/>
      <c r="AB64" s="1610"/>
      <c r="AC64" s="1610"/>
      <c r="AD64" s="1610"/>
      <c r="AE64" s="1610"/>
      <c r="AF64" s="1610"/>
      <c r="AG64" s="1610"/>
      <c r="AH64" s="1610"/>
      <c r="AI64" s="1610"/>
      <c r="AJ64" s="1610"/>
      <c r="AK64" s="1610"/>
      <c r="AL64" s="1610"/>
      <c r="AM64" s="1610"/>
      <c r="AN64" s="1610"/>
      <c r="AO64" s="1610"/>
      <c r="AP64" s="1610"/>
      <c r="AQ64" s="1610"/>
      <c r="AR64" s="1610"/>
      <c r="AS64" s="1610"/>
      <c r="AT64" s="1610"/>
      <c r="AU64" s="1610"/>
      <c r="AV64" s="1610"/>
      <c r="AW64" s="1610"/>
      <c r="AX64" s="1610"/>
      <c r="AY64" s="1610"/>
      <c r="AZ64" s="1610"/>
      <c r="BA64" s="1610"/>
      <c r="BB64" s="1610"/>
      <c r="BC64" s="1611"/>
    </row>
    <row r="65" spans="1:58" ht="30" customHeight="1">
      <c r="A65" s="1649" t="s">
        <v>73</v>
      </c>
      <c r="B65" s="1650"/>
      <c r="C65" s="1650"/>
      <c r="D65" s="1650"/>
      <c r="E65" s="1650"/>
      <c r="F65" s="1650"/>
      <c r="G65" s="1650"/>
      <c r="H65" s="1650"/>
      <c r="I65" s="1650"/>
      <c r="J65" s="1650"/>
      <c r="K65" s="1650"/>
      <c r="L65" s="1650"/>
      <c r="M65" s="1610"/>
      <c r="N65" s="1610"/>
      <c r="O65" s="1610"/>
      <c r="P65" s="1610"/>
      <c r="Q65" s="1610"/>
      <c r="R65" s="1610"/>
      <c r="S65" s="1610"/>
      <c r="T65" s="1610"/>
      <c r="U65" s="1610"/>
      <c r="V65" s="1610"/>
      <c r="W65" s="1610"/>
      <c r="X65" s="1610"/>
      <c r="Y65" s="1610"/>
      <c r="Z65" s="1610"/>
      <c r="AA65" s="1610"/>
      <c r="AB65" s="1610"/>
      <c r="AC65" s="1610"/>
      <c r="AD65" s="1610"/>
      <c r="AE65" s="1610"/>
      <c r="AF65" s="1610"/>
      <c r="AG65" s="1610"/>
      <c r="AH65" s="1610"/>
      <c r="AI65" s="1610"/>
      <c r="AJ65" s="1610"/>
      <c r="AK65" s="1610"/>
      <c r="AL65" s="1610"/>
      <c r="AM65" s="1610"/>
      <c r="AN65" s="1610"/>
      <c r="AO65" s="1610"/>
      <c r="AP65" s="1610"/>
      <c r="AQ65" s="1610"/>
      <c r="AR65" s="1610"/>
      <c r="AS65" s="1610"/>
      <c r="AT65" s="1610"/>
      <c r="AU65" s="1610"/>
      <c r="AV65" s="1610"/>
      <c r="AW65" s="1610"/>
      <c r="AX65" s="1610"/>
      <c r="AY65" s="1610"/>
      <c r="AZ65" s="1610"/>
      <c r="BA65" s="1610"/>
      <c r="BB65" s="1610"/>
      <c r="BC65" s="1611"/>
    </row>
    <row r="66" spans="1:58" ht="30" customHeight="1">
      <c r="A66" s="1649" t="s">
        <v>71</v>
      </c>
      <c r="B66" s="1650"/>
      <c r="C66" s="1650"/>
      <c r="D66" s="1650"/>
      <c r="E66" s="1650"/>
      <c r="F66" s="1650"/>
      <c r="G66" s="1650"/>
      <c r="H66" s="1650"/>
      <c r="I66" s="1650"/>
      <c r="J66" s="1650"/>
      <c r="K66" s="1650"/>
      <c r="L66" s="1650"/>
      <c r="M66" s="1656"/>
      <c r="N66" s="1656"/>
      <c r="O66" s="1656"/>
      <c r="P66" s="1656"/>
      <c r="Q66" s="1656"/>
      <c r="R66" s="1656"/>
      <c r="S66" s="1656"/>
      <c r="T66" s="1656"/>
      <c r="U66" s="1656"/>
      <c r="V66" s="1656"/>
      <c r="W66" s="1656"/>
      <c r="X66" s="1656"/>
      <c r="Y66" s="1656"/>
      <c r="Z66" s="1656"/>
      <c r="AA66" s="1656"/>
      <c r="AB66" s="1656"/>
      <c r="AC66" s="1656"/>
      <c r="AD66" s="1656"/>
      <c r="AE66" s="1656"/>
      <c r="AF66" s="1656"/>
      <c r="AG66" s="1656"/>
      <c r="AH66" s="1656"/>
      <c r="AI66" s="1656"/>
      <c r="AJ66" s="1656"/>
      <c r="AK66" s="1656"/>
      <c r="AL66" s="1656"/>
      <c r="AM66" s="1656"/>
      <c r="AN66" s="1656"/>
      <c r="AO66" s="1656"/>
      <c r="AP66" s="1656"/>
      <c r="AQ66" s="1656"/>
      <c r="AR66" s="1656"/>
      <c r="AS66" s="1656"/>
      <c r="AT66" s="1656"/>
      <c r="AU66" s="1656"/>
      <c r="AV66" s="1656"/>
      <c r="AW66" s="1656"/>
      <c r="AX66" s="1656"/>
      <c r="AY66" s="1656"/>
      <c r="AZ66" s="1656"/>
      <c r="BA66" s="1656"/>
      <c r="BB66" s="1656"/>
      <c r="BC66" s="1657"/>
    </row>
    <row r="67" spans="1:58" ht="12.75" customHeight="1">
      <c r="A67" s="264"/>
      <c r="B67" s="264"/>
      <c r="C67" s="264"/>
      <c r="D67" s="264"/>
      <c r="E67" s="264"/>
      <c r="F67" s="264"/>
      <c r="G67" s="264"/>
      <c r="H67" s="264"/>
      <c r="I67" s="264"/>
      <c r="J67" s="264"/>
      <c r="K67" s="264"/>
      <c r="L67" s="264"/>
      <c r="M67" s="264"/>
      <c r="N67" s="264"/>
      <c r="O67" s="264"/>
      <c r="P67" s="264"/>
      <c r="Q67" s="264"/>
      <c r="R67" s="264"/>
      <c r="S67" s="264"/>
      <c r="T67" s="264"/>
      <c r="U67" s="167"/>
      <c r="V67" s="167"/>
      <c r="W67" s="167"/>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c r="AW67" s="168"/>
      <c r="AX67" s="168"/>
      <c r="AY67" s="168"/>
      <c r="AZ67" s="264"/>
      <c r="BA67" s="264"/>
      <c r="BB67" s="264"/>
      <c r="BC67" s="264"/>
      <c r="BD67" s="264"/>
      <c r="BE67" s="264"/>
      <c r="BF67" s="264"/>
    </row>
    <row r="68" spans="1:58" ht="12.75" customHeight="1">
      <c r="A68" s="386" t="s">
        <v>665</v>
      </c>
      <c r="B68" s="388"/>
      <c r="C68" s="388"/>
      <c r="D68" s="388"/>
      <c r="E68" s="388"/>
      <c r="F68" s="388"/>
      <c r="G68" s="388"/>
      <c r="H68" s="388"/>
      <c r="I68" s="388"/>
      <c r="J68" s="388"/>
      <c r="K68" s="388"/>
      <c r="L68" s="388"/>
      <c r="M68" s="388"/>
      <c r="N68" s="388"/>
      <c r="O68" s="388"/>
      <c r="P68" s="388"/>
      <c r="Q68" s="388"/>
      <c r="R68" s="388"/>
      <c r="S68" s="388"/>
      <c r="T68" s="388"/>
      <c r="U68" s="389"/>
      <c r="V68" s="389"/>
      <c r="W68" s="389"/>
      <c r="X68" s="390"/>
      <c r="Y68" s="390"/>
      <c r="Z68" s="390"/>
      <c r="AA68" s="390"/>
      <c r="AB68" s="390"/>
      <c r="AC68" s="390"/>
      <c r="AD68" s="390"/>
      <c r="AE68" s="390"/>
      <c r="AF68" s="390"/>
      <c r="AG68" s="390"/>
      <c r="AH68" s="390"/>
      <c r="AI68" s="390"/>
      <c r="AJ68" s="390"/>
      <c r="AK68" s="390"/>
      <c r="AL68" s="390"/>
      <c r="AM68" s="390"/>
      <c r="AN68" s="390"/>
      <c r="AO68" s="390"/>
      <c r="AP68" s="390"/>
      <c r="AQ68" s="390"/>
      <c r="AR68" s="390"/>
      <c r="AS68" s="390"/>
      <c r="AT68" s="390"/>
      <c r="AU68" s="390"/>
      <c r="AV68" s="390"/>
      <c r="AW68" s="390"/>
      <c r="AX68" s="390"/>
      <c r="AY68" s="390"/>
      <c r="AZ68" s="388"/>
      <c r="BA68" s="388"/>
      <c r="BB68" s="388"/>
      <c r="BC68" s="388"/>
      <c r="BD68" s="264"/>
      <c r="BE68" s="264"/>
      <c r="BF68" s="264"/>
    </row>
    <row r="69" spans="1:58" ht="18.75" customHeight="1">
      <c r="A69" s="313"/>
      <c r="B69" s="313"/>
      <c r="C69" s="313"/>
      <c r="D69" s="313"/>
      <c r="E69" s="313"/>
      <c r="F69" s="313"/>
      <c r="G69" s="313"/>
      <c r="H69" s="313"/>
      <c r="I69" s="313"/>
      <c r="J69" s="313"/>
      <c r="K69" s="313"/>
      <c r="L69" s="313"/>
      <c r="M69" s="313"/>
      <c r="N69" s="313"/>
      <c r="O69" s="313"/>
      <c r="P69" s="313"/>
      <c r="Q69" s="313"/>
      <c r="R69" s="313"/>
      <c r="S69" s="313"/>
      <c r="T69" s="313"/>
      <c r="U69" s="360"/>
      <c r="V69" s="360"/>
      <c r="W69" s="360"/>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314"/>
      <c r="AV69" s="314"/>
      <c r="AW69" s="314"/>
      <c r="AX69" s="314"/>
      <c r="AY69" s="314"/>
      <c r="AZ69" s="313"/>
      <c r="BA69" s="313"/>
      <c r="BB69" s="313"/>
      <c r="BC69" s="313"/>
      <c r="BD69" s="264"/>
      <c r="BE69" s="264"/>
      <c r="BF69" s="264"/>
    </row>
    <row r="70" spans="1:58" ht="30" customHeight="1">
      <c r="A70" s="1649" t="s">
        <v>3</v>
      </c>
      <c r="B70" s="1650"/>
      <c r="C70" s="1650"/>
      <c r="D70" s="1650"/>
      <c r="E70" s="1650"/>
      <c r="F70" s="1650"/>
      <c r="G70" s="1650"/>
      <c r="H70" s="1650"/>
      <c r="I70" s="1650"/>
      <c r="J70" s="1650"/>
      <c r="K70" s="1650"/>
      <c r="L70" s="1650"/>
      <c r="M70" s="1626"/>
      <c r="N70" s="1626"/>
      <c r="O70" s="1626"/>
      <c r="P70" s="1626"/>
      <c r="Q70" s="1626"/>
      <c r="R70" s="1626"/>
      <c r="S70" s="1626"/>
      <c r="T70" s="1626"/>
      <c r="U70" s="1626"/>
      <c r="V70" s="1626"/>
      <c r="W70" s="1626"/>
      <c r="X70" s="1626"/>
      <c r="Y70" s="1626"/>
      <c r="Z70" s="1626"/>
      <c r="AA70" s="1626"/>
      <c r="AB70" s="1626"/>
      <c r="AC70" s="1626"/>
      <c r="AD70" s="1626"/>
      <c r="AE70" s="1626"/>
      <c r="AF70" s="1626"/>
      <c r="AG70" s="1626"/>
      <c r="AH70" s="1626"/>
      <c r="AI70" s="1626"/>
      <c r="AJ70" s="1626"/>
      <c r="AK70" s="1626"/>
      <c r="AL70" s="1626"/>
      <c r="AM70" s="1626"/>
      <c r="AN70" s="1626"/>
      <c r="AO70" s="1626"/>
      <c r="AP70" s="1626"/>
      <c r="AQ70" s="1626"/>
      <c r="AR70" s="1626"/>
      <c r="AS70" s="1626"/>
      <c r="AT70" s="1626"/>
      <c r="AU70" s="1626"/>
      <c r="AV70" s="1626"/>
      <c r="AW70" s="1626"/>
      <c r="AX70" s="1626"/>
      <c r="AY70" s="1626"/>
      <c r="AZ70" s="1626"/>
      <c r="BA70" s="1626"/>
      <c r="BB70" s="1626"/>
      <c r="BC70" s="1627"/>
    </row>
    <row r="71" spans="1:58" ht="30" customHeight="1">
      <c r="A71" s="1649" t="s">
        <v>718</v>
      </c>
      <c r="B71" s="1650"/>
      <c r="C71" s="1650"/>
      <c r="D71" s="1650"/>
      <c r="E71" s="1650"/>
      <c r="F71" s="1650"/>
      <c r="G71" s="1650"/>
      <c r="H71" s="1650"/>
      <c r="I71" s="1650"/>
      <c r="J71" s="1650"/>
      <c r="K71" s="1650"/>
      <c r="L71" s="1650"/>
      <c r="M71" s="1610"/>
      <c r="N71" s="1610"/>
      <c r="O71" s="1610"/>
      <c r="P71" s="1610"/>
      <c r="Q71" s="1610"/>
      <c r="R71" s="1610"/>
      <c r="S71" s="1610"/>
      <c r="T71" s="1610"/>
      <c r="U71" s="1610"/>
      <c r="V71" s="1610"/>
      <c r="W71" s="1610"/>
      <c r="X71" s="1610"/>
      <c r="Y71" s="1610"/>
      <c r="Z71" s="1610"/>
      <c r="AA71" s="1610"/>
      <c r="AB71" s="1610"/>
      <c r="AC71" s="1610"/>
      <c r="AD71" s="1610"/>
      <c r="AE71" s="1610"/>
      <c r="AF71" s="1610"/>
      <c r="AG71" s="1610"/>
      <c r="AH71" s="1610"/>
      <c r="AI71" s="1610"/>
      <c r="AJ71" s="1610"/>
      <c r="AK71" s="1610"/>
      <c r="AL71" s="1610"/>
      <c r="AM71" s="1610"/>
      <c r="AN71" s="1610"/>
      <c r="AO71" s="1610"/>
      <c r="AP71" s="1610"/>
      <c r="AQ71" s="1610"/>
      <c r="AR71" s="1610"/>
      <c r="AS71" s="1610"/>
      <c r="AT71" s="1610"/>
      <c r="AU71" s="1610"/>
      <c r="AV71" s="1610"/>
      <c r="AW71" s="1610"/>
      <c r="AX71" s="1610"/>
      <c r="AY71" s="1610"/>
      <c r="AZ71" s="1610"/>
      <c r="BA71" s="1610"/>
      <c r="BB71" s="1610"/>
      <c r="BC71" s="1611"/>
    </row>
    <row r="72" spans="1:58" ht="30" customHeight="1">
      <c r="A72" s="1649" t="s">
        <v>73</v>
      </c>
      <c r="B72" s="1650"/>
      <c r="C72" s="1650"/>
      <c r="D72" s="1650"/>
      <c r="E72" s="1650"/>
      <c r="F72" s="1650"/>
      <c r="G72" s="1650"/>
      <c r="H72" s="1650"/>
      <c r="I72" s="1650"/>
      <c r="J72" s="1650"/>
      <c r="K72" s="1650"/>
      <c r="L72" s="1650"/>
      <c r="M72" s="1610"/>
      <c r="N72" s="1610"/>
      <c r="O72" s="1610"/>
      <c r="P72" s="1610"/>
      <c r="Q72" s="1610"/>
      <c r="R72" s="1610"/>
      <c r="S72" s="1610"/>
      <c r="T72" s="1610"/>
      <c r="U72" s="1610"/>
      <c r="V72" s="1610"/>
      <c r="W72" s="1610"/>
      <c r="X72" s="1610"/>
      <c r="Y72" s="1610"/>
      <c r="Z72" s="1610"/>
      <c r="AA72" s="1610"/>
      <c r="AB72" s="1610"/>
      <c r="AC72" s="1610"/>
      <c r="AD72" s="1610"/>
      <c r="AE72" s="1610"/>
      <c r="AF72" s="1610"/>
      <c r="AG72" s="1610"/>
      <c r="AH72" s="1610"/>
      <c r="AI72" s="1610"/>
      <c r="AJ72" s="1610"/>
      <c r="AK72" s="1610"/>
      <c r="AL72" s="1610"/>
      <c r="AM72" s="1610"/>
      <c r="AN72" s="1610"/>
      <c r="AO72" s="1610"/>
      <c r="AP72" s="1610"/>
      <c r="AQ72" s="1610"/>
      <c r="AR72" s="1610"/>
      <c r="AS72" s="1610"/>
      <c r="AT72" s="1610"/>
      <c r="AU72" s="1610"/>
      <c r="AV72" s="1610"/>
      <c r="AW72" s="1610"/>
      <c r="AX72" s="1610"/>
      <c r="AY72" s="1610"/>
      <c r="AZ72" s="1610"/>
      <c r="BA72" s="1610"/>
      <c r="BB72" s="1610"/>
      <c r="BC72" s="1611"/>
    </row>
    <row r="73" spans="1:58" ht="30" customHeight="1">
      <c r="A73" s="1658" t="s">
        <v>71</v>
      </c>
      <c r="B73" s="1659"/>
      <c r="C73" s="1659"/>
      <c r="D73" s="1659"/>
      <c r="E73" s="1659"/>
      <c r="F73" s="1659"/>
      <c r="G73" s="1659"/>
      <c r="H73" s="1659"/>
      <c r="I73" s="1659"/>
      <c r="J73" s="1659"/>
      <c r="K73" s="1659"/>
      <c r="L73" s="1659"/>
      <c r="M73" s="1656"/>
      <c r="N73" s="1656"/>
      <c r="O73" s="1656"/>
      <c r="P73" s="1656"/>
      <c r="Q73" s="1656"/>
      <c r="R73" s="1656"/>
      <c r="S73" s="1656"/>
      <c r="T73" s="1656"/>
      <c r="U73" s="1656"/>
      <c r="V73" s="1656"/>
      <c r="W73" s="1656"/>
      <c r="X73" s="1656"/>
      <c r="Y73" s="1656"/>
      <c r="Z73" s="1656"/>
      <c r="AA73" s="1656"/>
      <c r="AB73" s="1656"/>
      <c r="AC73" s="1656"/>
      <c r="AD73" s="1656"/>
      <c r="AE73" s="1656"/>
      <c r="AF73" s="1656"/>
      <c r="AG73" s="1656"/>
      <c r="AH73" s="1656"/>
      <c r="AI73" s="1656"/>
      <c r="AJ73" s="1656"/>
      <c r="AK73" s="1656"/>
      <c r="AL73" s="1656"/>
      <c r="AM73" s="1656"/>
      <c r="AN73" s="1656"/>
      <c r="AO73" s="1656"/>
      <c r="AP73" s="1656"/>
      <c r="AQ73" s="1656"/>
      <c r="AR73" s="1656"/>
      <c r="AS73" s="1656"/>
      <c r="AT73" s="1656"/>
      <c r="AU73" s="1656"/>
      <c r="AV73" s="1656"/>
      <c r="AW73" s="1656"/>
      <c r="AX73" s="1656"/>
      <c r="AY73" s="1656"/>
      <c r="AZ73" s="1656"/>
      <c r="BA73" s="1656"/>
      <c r="BB73" s="1656"/>
      <c r="BC73" s="1657"/>
    </row>
    <row r="74" spans="1:58" s="264" customFormat="1" ht="29.25" customHeight="1">
      <c r="U74" s="167"/>
      <c r="V74" s="167"/>
      <c r="W74" s="167"/>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row>
    <row r="75" spans="1:58" ht="12.75" customHeight="1">
      <c r="A75" s="386" t="s">
        <v>740</v>
      </c>
      <c r="B75" s="388"/>
      <c r="C75" s="388"/>
      <c r="D75" s="388"/>
      <c r="E75" s="388"/>
      <c r="F75" s="388"/>
      <c r="G75" s="388"/>
      <c r="H75" s="388"/>
      <c r="I75" s="388"/>
      <c r="J75" s="388"/>
      <c r="K75" s="388"/>
      <c r="L75" s="388"/>
      <c r="M75" s="388"/>
      <c r="N75" s="388"/>
      <c r="O75" s="388"/>
      <c r="P75" s="388"/>
      <c r="Q75" s="388"/>
      <c r="R75" s="388"/>
      <c r="S75" s="388"/>
      <c r="T75" s="388"/>
      <c r="U75" s="389"/>
      <c r="V75" s="389"/>
      <c r="W75" s="389"/>
      <c r="X75" s="390"/>
      <c r="Y75" s="390"/>
      <c r="Z75" s="390"/>
      <c r="AA75" s="390"/>
      <c r="AB75" s="390"/>
      <c r="AC75" s="390"/>
      <c r="AD75" s="390"/>
      <c r="AE75" s="390"/>
      <c r="AF75" s="390"/>
      <c r="AG75" s="390"/>
      <c r="AH75" s="390"/>
      <c r="AI75" s="390"/>
      <c r="AJ75" s="390"/>
      <c r="AK75" s="390"/>
      <c r="AL75" s="390"/>
      <c r="AM75" s="390"/>
      <c r="AN75" s="390"/>
      <c r="AO75" s="390"/>
      <c r="AP75" s="390"/>
      <c r="AQ75" s="390"/>
      <c r="AR75" s="390"/>
      <c r="AS75" s="390"/>
      <c r="AT75" s="390"/>
      <c r="AU75" s="390"/>
      <c r="AV75" s="390"/>
      <c r="AW75" s="390"/>
      <c r="AX75" s="390"/>
      <c r="AY75" s="390"/>
      <c r="AZ75" s="388"/>
      <c r="BA75" s="388"/>
      <c r="BB75" s="388"/>
      <c r="BC75" s="388"/>
      <c r="BD75" s="264"/>
      <c r="BE75" s="264"/>
      <c r="BF75" s="264"/>
    </row>
    <row r="76" spans="1:58" ht="12.75" customHeight="1">
      <c r="A76" s="313"/>
      <c r="B76" s="313"/>
      <c r="C76" s="313"/>
      <c r="D76" s="313"/>
      <c r="E76" s="313"/>
      <c r="F76" s="313"/>
      <c r="G76" s="313"/>
      <c r="H76" s="313"/>
      <c r="I76" s="313"/>
      <c r="J76" s="313"/>
      <c r="K76" s="313"/>
      <c r="L76" s="313"/>
      <c r="M76" s="313"/>
      <c r="N76" s="313"/>
      <c r="O76" s="313"/>
      <c r="P76" s="313"/>
      <c r="Q76" s="313"/>
      <c r="R76" s="313"/>
      <c r="S76" s="313"/>
      <c r="T76" s="313"/>
      <c r="U76" s="360"/>
      <c r="V76" s="360"/>
      <c r="W76" s="360"/>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314"/>
      <c r="AV76" s="314"/>
      <c r="AW76" s="314"/>
      <c r="AX76" s="314"/>
      <c r="AY76" s="314"/>
      <c r="AZ76" s="313"/>
      <c r="BA76" s="313"/>
      <c r="BB76" s="313"/>
      <c r="BC76" s="313"/>
      <c r="BD76" s="264"/>
      <c r="BE76" s="264"/>
      <c r="BF76" s="264"/>
    </row>
    <row r="77" spans="1:58" ht="30" customHeight="1">
      <c r="A77" s="1658" t="s">
        <v>3</v>
      </c>
      <c r="B77" s="1659"/>
      <c r="C77" s="1659"/>
      <c r="D77" s="1659"/>
      <c r="E77" s="1659"/>
      <c r="F77" s="1659"/>
      <c r="G77" s="1659"/>
      <c r="H77" s="1659"/>
      <c r="I77" s="1659"/>
      <c r="J77" s="1659"/>
      <c r="K77" s="1659"/>
      <c r="L77" s="1659"/>
      <c r="M77" s="1626"/>
      <c r="N77" s="1626"/>
      <c r="O77" s="1626"/>
      <c r="P77" s="1626"/>
      <c r="Q77" s="1626"/>
      <c r="R77" s="1626"/>
      <c r="S77" s="1626"/>
      <c r="T77" s="1626"/>
      <c r="U77" s="1626"/>
      <c r="V77" s="1626"/>
      <c r="W77" s="1626"/>
      <c r="X77" s="1626"/>
      <c r="Y77" s="1626"/>
      <c r="Z77" s="1626"/>
      <c r="AA77" s="1626"/>
      <c r="AB77" s="1626"/>
      <c r="AC77" s="1626"/>
      <c r="AD77" s="1626"/>
      <c r="AE77" s="1626"/>
      <c r="AF77" s="1626"/>
      <c r="AG77" s="1626"/>
      <c r="AH77" s="1626"/>
      <c r="AI77" s="1626"/>
      <c r="AJ77" s="1626"/>
      <c r="AK77" s="1626"/>
      <c r="AL77" s="1626"/>
      <c r="AM77" s="1626"/>
      <c r="AN77" s="1626"/>
      <c r="AO77" s="1626"/>
      <c r="AP77" s="1626"/>
      <c r="AQ77" s="1626"/>
      <c r="AR77" s="1626"/>
      <c r="AS77" s="1626"/>
      <c r="AT77" s="1626"/>
      <c r="AU77" s="1626"/>
      <c r="AV77" s="1626"/>
      <c r="AW77" s="1626"/>
      <c r="AX77" s="1626"/>
      <c r="AY77" s="1626"/>
      <c r="AZ77" s="1626"/>
      <c r="BA77" s="1626"/>
      <c r="BB77" s="1626"/>
      <c r="BC77" s="1627"/>
    </row>
    <row r="78" spans="1:58" ht="30" customHeight="1">
      <c r="A78" s="1649" t="s">
        <v>718</v>
      </c>
      <c r="B78" s="1650"/>
      <c r="C78" s="1650"/>
      <c r="D78" s="1650"/>
      <c r="E78" s="1650"/>
      <c r="F78" s="1650"/>
      <c r="G78" s="1650"/>
      <c r="H78" s="1650"/>
      <c r="I78" s="1650"/>
      <c r="J78" s="1650"/>
      <c r="K78" s="1650"/>
      <c r="L78" s="1650"/>
      <c r="M78" s="1610"/>
      <c r="N78" s="1610"/>
      <c r="O78" s="1610"/>
      <c r="P78" s="1610"/>
      <c r="Q78" s="1610"/>
      <c r="R78" s="1610"/>
      <c r="S78" s="1610"/>
      <c r="T78" s="1610"/>
      <c r="U78" s="1610"/>
      <c r="V78" s="1610"/>
      <c r="W78" s="1610"/>
      <c r="X78" s="1610"/>
      <c r="Y78" s="1610"/>
      <c r="Z78" s="1610"/>
      <c r="AA78" s="1610"/>
      <c r="AB78" s="1610"/>
      <c r="AC78" s="1610"/>
      <c r="AD78" s="1610"/>
      <c r="AE78" s="1610"/>
      <c r="AF78" s="1610"/>
      <c r="AG78" s="1610"/>
      <c r="AH78" s="1610"/>
      <c r="AI78" s="1610"/>
      <c r="AJ78" s="1610"/>
      <c r="AK78" s="1610"/>
      <c r="AL78" s="1610"/>
      <c r="AM78" s="1610"/>
      <c r="AN78" s="1610"/>
      <c r="AO78" s="1610"/>
      <c r="AP78" s="1610"/>
      <c r="AQ78" s="1610"/>
      <c r="AR78" s="1610"/>
      <c r="AS78" s="1610"/>
      <c r="AT78" s="1610"/>
      <c r="AU78" s="1610"/>
      <c r="AV78" s="1610"/>
      <c r="AW78" s="1610"/>
      <c r="AX78" s="1610"/>
      <c r="AY78" s="1610"/>
      <c r="AZ78" s="1610"/>
      <c r="BA78" s="1610"/>
      <c r="BB78" s="1610"/>
      <c r="BC78" s="1611"/>
    </row>
    <row r="79" spans="1:58" ht="30" customHeight="1">
      <c r="A79" s="1649" t="s">
        <v>73</v>
      </c>
      <c r="B79" s="1650"/>
      <c r="C79" s="1650"/>
      <c r="D79" s="1650"/>
      <c r="E79" s="1650"/>
      <c r="F79" s="1650"/>
      <c r="G79" s="1650"/>
      <c r="H79" s="1650"/>
      <c r="I79" s="1650"/>
      <c r="J79" s="1650"/>
      <c r="K79" s="1650"/>
      <c r="L79" s="1650"/>
      <c r="M79" s="1610"/>
      <c r="N79" s="1610"/>
      <c r="O79" s="1610"/>
      <c r="P79" s="1610"/>
      <c r="Q79" s="1610"/>
      <c r="R79" s="1610"/>
      <c r="S79" s="1610"/>
      <c r="T79" s="1610"/>
      <c r="U79" s="1610"/>
      <c r="V79" s="1610"/>
      <c r="W79" s="1610"/>
      <c r="X79" s="1610"/>
      <c r="Y79" s="1610"/>
      <c r="Z79" s="1610"/>
      <c r="AA79" s="1610"/>
      <c r="AB79" s="1610"/>
      <c r="AC79" s="1610"/>
      <c r="AD79" s="1610"/>
      <c r="AE79" s="1610"/>
      <c r="AF79" s="1610"/>
      <c r="AG79" s="1610"/>
      <c r="AH79" s="1610"/>
      <c r="AI79" s="1610"/>
      <c r="AJ79" s="1610"/>
      <c r="AK79" s="1610"/>
      <c r="AL79" s="1610"/>
      <c r="AM79" s="1610"/>
      <c r="AN79" s="1610"/>
      <c r="AO79" s="1610"/>
      <c r="AP79" s="1610"/>
      <c r="AQ79" s="1610"/>
      <c r="AR79" s="1610"/>
      <c r="AS79" s="1610"/>
      <c r="AT79" s="1610"/>
      <c r="AU79" s="1610"/>
      <c r="AV79" s="1610"/>
      <c r="AW79" s="1610"/>
      <c r="AX79" s="1610"/>
      <c r="AY79" s="1610"/>
      <c r="AZ79" s="1610"/>
      <c r="BA79" s="1610"/>
      <c r="BB79" s="1610"/>
      <c r="BC79" s="1611"/>
    </row>
    <row r="80" spans="1:58" ht="30" customHeight="1">
      <c r="A80" s="1651" t="s">
        <v>71</v>
      </c>
      <c r="B80" s="1652"/>
      <c r="C80" s="1652"/>
      <c r="D80" s="1652"/>
      <c r="E80" s="1652"/>
      <c r="F80" s="1652"/>
      <c r="G80" s="1652"/>
      <c r="H80" s="1652"/>
      <c r="I80" s="1652"/>
      <c r="J80" s="1652"/>
      <c r="K80" s="1652"/>
      <c r="L80" s="1652"/>
      <c r="M80" s="1614"/>
      <c r="N80" s="1614"/>
      <c r="O80" s="1614"/>
      <c r="P80" s="1614"/>
      <c r="Q80" s="1614"/>
      <c r="R80" s="1614"/>
      <c r="S80" s="1614"/>
      <c r="T80" s="1614"/>
      <c r="U80" s="1614"/>
      <c r="V80" s="1614"/>
      <c r="W80" s="1614"/>
      <c r="X80" s="1614"/>
      <c r="Y80" s="1614"/>
      <c r="Z80" s="1614"/>
      <c r="AA80" s="1614"/>
      <c r="AB80" s="1614"/>
      <c r="AC80" s="1614"/>
      <c r="AD80" s="1614"/>
      <c r="AE80" s="1614"/>
      <c r="AF80" s="1614"/>
      <c r="AG80" s="1614"/>
      <c r="AH80" s="1614"/>
      <c r="AI80" s="1614"/>
      <c r="AJ80" s="1614"/>
      <c r="AK80" s="1614"/>
      <c r="AL80" s="1614"/>
      <c r="AM80" s="1614"/>
      <c r="AN80" s="1614"/>
      <c r="AO80" s="1614"/>
      <c r="AP80" s="1614"/>
      <c r="AQ80" s="1614"/>
      <c r="AR80" s="1614"/>
      <c r="AS80" s="1614"/>
      <c r="AT80" s="1614"/>
      <c r="AU80" s="1614"/>
      <c r="AV80" s="1614"/>
      <c r="AW80" s="1614"/>
      <c r="AX80" s="1614"/>
      <c r="AY80" s="1614"/>
      <c r="AZ80" s="1614"/>
      <c r="BA80" s="1614"/>
      <c r="BB80" s="1614"/>
      <c r="BC80" s="1615"/>
    </row>
    <row r="81" spans="1:58" ht="25.5" customHeight="1">
      <c r="A81" s="363"/>
      <c r="B81" s="363"/>
      <c r="C81" s="363"/>
      <c r="D81" s="363"/>
      <c r="E81" s="363"/>
      <c r="F81" s="363"/>
      <c r="G81" s="363"/>
      <c r="H81" s="363"/>
      <c r="I81" s="363"/>
      <c r="J81" s="363"/>
      <c r="K81" s="363"/>
      <c r="L81" s="363"/>
      <c r="M81" s="363"/>
      <c r="N81" s="363"/>
      <c r="O81" s="363"/>
      <c r="P81" s="363"/>
      <c r="Q81" s="363"/>
      <c r="R81" s="363"/>
      <c r="S81" s="363"/>
      <c r="T81" s="363"/>
      <c r="U81" s="361"/>
      <c r="V81" s="361"/>
      <c r="W81" s="361"/>
      <c r="X81" s="362"/>
      <c r="Y81" s="362"/>
      <c r="Z81" s="362"/>
      <c r="AA81" s="362"/>
      <c r="AB81" s="362"/>
      <c r="AC81" s="362"/>
      <c r="AD81" s="362"/>
      <c r="AE81" s="362"/>
      <c r="AF81" s="362"/>
      <c r="AG81" s="362"/>
      <c r="AH81" s="362"/>
      <c r="AI81" s="362"/>
      <c r="AJ81" s="362"/>
      <c r="AK81" s="362"/>
      <c r="AL81" s="362"/>
      <c r="AM81" s="362"/>
      <c r="AN81" s="362"/>
      <c r="AO81" s="362"/>
      <c r="AP81" s="362"/>
      <c r="AQ81" s="362"/>
      <c r="AR81" s="362"/>
      <c r="AS81" s="362"/>
      <c r="AT81" s="362"/>
      <c r="AU81" s="362"/>
      <c r="AV81" s="362"/>
      <c r="AW81" s="362"/>
      <c r="AX81" s="362"/>
      <c r="AY81" s="362"/>
      <c r="AZ81" s="363"/>
      <c r="BA81" s="363"/>
      <c r="BB81" s="363"/>
      <c r="BC81" s="363"/>
      <c r="BD81" s="264"/>
      <c r="BE81" s="264"/>
      <c r="BF81" s="264"/>
    </row>
    <row r="82" spans="1:58" ht="12.75" customHeight="1">
      <c r="A82" s="386" t="s">
        <v>666</v>
      </c>
      <c r="B82" s="388"/>
      <c r="C82" s="388"/>
      <c r="D82" s="388"/>
      <c r="E82" s="388"/>
      <c r="F82" s="388"/>
      <c r="G82" s="388"/>
      <c r="H82" s="388"/>
      <c r="I82" s="388"/>
      <c r="J82" s="388"/>
      <c r="K82" s="388"/>
      <c r="L82" s="388"/>
      <c r="M82" s="388"/>
      <c r="N82" s="388"/>
      <c r="O82" s="388"/>
      <c r="P82" s="388"/>
      <c r="Q82" s="388"/>
      <c r="R82" s="388"/>
      <c r="S82" s="388"/>
      <c r="T82" s="388"/>
      <c r="U82" s="389"/>
      <c r="V82" s="389"/>
      <c r="W82" s="389"/>
      <c r="X82" s="390"/>
      <c r="Y82" s="390"/>
      <c r="Z82" s="390"/>
      <c r="AA82" s="390"/>
      <c r="AB82" s="390"/>
      <c r="AC82" s="390"/>
      <c r="AD82" s="390"/>
      <c r="AE82" s="390"/>
      <c r="AF82" s="390"/>
      <c r="AG82" s="390"/>
      <c r="AH82" s="390"/>
      <c r="AI82" s="390"/>
      <c r="AJ82" s="390"/>
      <c r="AK82" s="390"/>
      <c r="AL82" s="390"/>
      <c r="AM82" s="390"/>
      <c r="AN82" s="390"/>
      <c r="AO82" s="390"/>
      <c r="AP82" s="390"/>
      <c r="AQ82" s="390"/>
      <c r="AR82" s="390"/>
      <c r="AS82" s="390"/>
      <c r="AT82" s="390"/>
      <c r="AU82" s="390"/>
      <c r="AV82" s="390"/>
      <c r="AW82" s="390"/>
      <c r="AX82" s="390"/>
      <c r="AY82" s="390"/>
      <c r="AZ82" s="388"/>
      <c r="BA82" s="388"/>
      <c r="BB82" s="388"/>
      <c r="BC82" s="388"/>
      <c r="BD82" s="264"/>
      <c r="BE82" s="264"/>
      <c r="BF82" s="264"/>
    </row>
    <row r="83" spans="1:58" ht="11.25" customHeight="1">
      <c r="A83" s="313"/>
      <c r="B83" s="313"/>
      <c r="C83" s="313"/>
      <c r="D83" s="313"/>
      <c r="E83" s="313"/>
      <c r="F83" s="313"/>
      <c r="G83" s="313"/>
      <c r="H83" s="313"/>
      <c r="I83" s="313"/>
      <c r="J83" s="313"/>
      <c r="K83" s="313"/>
      <c r="L83" s="313"/>
      <c r="M83" s="313"/>
      <c r="N83" s="313"/>
      <c r="O83" s="313"/>
      <c r="P83" s="313"/>
      <c r="Q83" s="313"/>
      <c r="R83" s="313"/>
      <c r="S83" s="313"/>
      <c r="T83" s="313"/>
      <c r="U83" s="360"/>
      <c r="V83" s="360"/>
      <c r="W83" s="360"/>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3"/>
      <c r="BA83" s="313"/>
      <c r="BB83" s="313"/>
      <c r="BC83" s="313"/>
      <c r="BD83" s="264"/>
      <c r="BE83" s="264"/>
      <c r="BF83" s="264"/>
    </row>
    <row r="84" spans="1:58" ht="30" customHeight="1">
      <c r="A84" s="1658" t="s">
        <v>3</v>
      </c>
      <c r="B84" s="1659"/>
      <c r="C84" s="1659"/>
      <c r="D84" s="1659"/>
      <c r="E84" s="1659"/>
      <c r="F84" s="1659"/>
      <c r="G84" s="1659"/>
      <c r="H84" s="1659"/>
      <c r="I84" s="1659"/>
      <c r="J84" s="1659"/>
      <c r="K84" s="1659"/>
      <c r="L84" s="1659"/>
      <c r="M84" s="1626"/>
      <c r="N84" s="1626"/>
      <c r="O84" s="1626"/>
      <c r="P84" s="1626"/>
      <c r="Q84" s="1626"/>
      <c r="R84" s="1626"/>
      <c r="S84" s="1626"/>
      <c r="T84" s="1626"/>
      <c r="U84" s="1626"/>
      <c r="V84" s="1626"/>
      <c r="W84" s="1626"/>
      <c r="X84" s="1626"/>
      <c r="Y84" s="1626"/>
      <c r="Z84" s="1626"/>
      <c r="AA84" s="1626"/>
      <c r="AB84" s="1626"/>
      <c r="AC84" s="1626"/>
      <c r="AD84" s="1626"/>
      <c r="AE84" s="1626"/>
      <c r="AF84" s="1626"/>
      <c r="AG84" s="1626"/>
      <c r="AH84" s="1626"/>
      <c r="AI84" s="1626"/>
      <c r="AJ84" s="1626"/>
      <c r="AK84" s="1626"/>
      <c r="AL84" s="1626"/>
      <c r="AM84" s="1626"/>
      <c r="AN84" s="1626"/>
      <c r="AO84" s="1626"/>
      <c r="AP84" s="1626"/>
      <c r="AQ84" s="1626"/>
      <c r="AR84" s="1626"/>
      <c r="AS84" s="1626"/>
      <c r="AT84" s="1626"/>
      <c r="AU84" s="1626"/>
      <c r="AV84" s="1626"/>
      <c r="AW84" s="1626"/>
      <c r="AX84" s="1626"/>
      <c r="AY84" s="1626"/>
      <c r="AZ84" s="1626"/>
      <c r="BA84" s="1626"/>
      <c r="BB84" s="1626"/>
      <c r="BC84" s="1627"/>
    </row>
    <row r="85" spans="1:58" ht="30" customHeight="1">
      <c r="A85" s="1649" t="s">
        <v>718</v>
      </c>
      <c r="B85" s="1650"/>
      <c r="C85" s="1650"/>
      <c r="D85" s="1650"/>
      <c r="E85" s="1650"/>
      <c r="F85" s="1650"/>
      <c r="G85" s="1650"/>
      <c r="H85" s="1650"/>
      <c r="I85" s="1650"/>
      <c r="J85" s="1650"/>
      <c r="K85" s="1650"/>
      <c r="L85" s="1650"/>
      <c r="M85" s="1610"/>
      <c r="N85" s="1610"/>
      <c r="O85" s="1610"/>
      <c r="P85" s="1610"/>
      <c r="Q85" s="1610"/>
      <c r="R85" s="1610"/>
      <c r="S85" s="1610"/>
      <c r="T85" s="1610"/>
      <c r="U85" s="1610"/>
      <c r="V85" s="1610"/>
      <c r="W85" s="1610"/>
      <c r="X85" s="1610"/>
      <c r="Y85" s="1610"/>
      <c r="Z85" s="1610"/>
      <c r="AA85" s="1610"/>
      <c r="AB85" s="1610"/>
      <c r="AC85" s="1610"/>
      <c r="AD85" s="1610"/>
      <c r="AE85" s="1610"/>
      <c r="AF85" s="1610"/>
      <c r="AG85" s="1610"/>
      <c r="AH85" s="1610"/>
      <c r="AI85" s="1610"/>
      <c r="AJ85" s="1610"/>
      <c r="AK85" s="1610"/>
      <c r="AL85" s="1610"/>
      <c r="AM85" s="1610"/>
      <c r="AN85" s="1610"/>
      <c r="AO85" s="1610"/>
      <c r="AP85" s="1610"/>
      <c r="AQ85" s="1610"/>
      <c r="AR85" s="1610"/>
      <c r="AS85" s="1610"/>
      <c r="AT85" s="1610"/>
      <c r="AU85" s="1610"/>
      <c r="AV85" s="1610"/>
      <c r="AW85" s="1610"/>
      <c r="AX85" s="1610"/>
      <c r="AY85" s="1610"/>
      <c r="AZ85" s="1610"/>
      <c r="BA85" s="1610"/>
      <c r="BB85" s="1610"/>
      <c r="BC85" s="1611"/>
    </row>
    <row r="86" spans="1:58" ht="30" customHeight="1">
      <c r="A86" s="1649" t="s">
        <v>73</v>
      </c>
      <c r="B86" s="1650"/>
      <c r="C86" s="1650"/>
      <c r="D86" s="1650"/>
      <c r="E86" s="1650"/>
      <c r="F86" s="1650"/>
      <c r="G86" s="1650"/>
      <c r="H86" s="1650"/>
      <c r="I86" s="1650"/>
      <c r="J86" s="1650"/>
      <c r="K86" s="1650"/>
      <c r="L86" s="1650"/>
      <c r="M86" s="1610"/>
      <c r="N86" s="1610"/>
      <c r="O86" s="1610"/>
      <c r="P86" s="1610"/>
      <c r="Q86" s="1610"/>
      <c r="R86" s="1610"/>
      <c r="S86" s="1610"/>
      <c r="T86" s="1610"/>
      <c r="U86" s="1610"/>
      <c r="V86" s="1610"/>
      <c r="W86" s="1610"/>
      <c r="X86" s="1610"/>
      <c r="Y86" s="1610"/>
      <c r="Z86" s="1610"/>
      <c r="AA86" s="1610"/>
      <c r="AB86" s="1610"/>
      <c r="AC86" s="1610"/>
      <c r="AD86" s="1610"/>
      <c r="AE86" s="1610"/>
      <c r="AF86" s="1610"/>
      <c r="AG86" s="1610"/>
      <c r="AH86" s="1610"/>
      <c r="AI86" s="1610"/>
      <c r="AJ86" s="1610"/>
      <c r="AK86" s="1610"/>
      <c r="AL86" s="1610"/>
      <c r="AM86" s="1610"/>
      <c r="AN86" s="1610"/>
      <c r="AO86" s="1610"/>
      <c r="AP86" s="1610"/>
      <c r="AQ86" s="1610"/>
      <c r="AR86" s="1610"/>
      <c r="AS86" s="1610"/>
      <c r="AT86" s="1610"/>
      <c r="AU86" s="1610"/>
      <c r="AV86" s="1610"/>
      <c r="AW86" s="1610"/>
      <c r="AX86" s="1610"/>
      <c r="AY86" s="1610"/>
      <c r="AZ86" s="1610"/>
      <c r="BA86" s="1610"/>
      <c r="BB86" s="1610"/>
      <c r="BC86" s="1611"/>
    </row>
    <row r="87" spans="1:58" ht="30" customHeight="1">
      <c r="A87" s="1651" t="s">
        <v>71</v>
      </c>
      <c r="B87" s="1652"/>
      <c r="C87" s="1652"/>
      <c r="D87" s="1652"/>
      <c r="E87" s="1652"/>
      <c r="F87" s="1652"/>
      <c r="G87" s="1652"/>
      <c r="H87" s="1652"/>
      <c r="I87" s="1652"/>
      <c r="J87" s="1652"/>
      <c r="K87" s="1652"/>
      <c r="L87" s="1652"/>
      <c r="M87" s="1614"/>
      <c r="N87" s="1614"/>
      <c r="O87" s="1614"/>
      <c r="P87" s="1614"/>
      <c r="Q87" s="1614"/>
      <c r="R87" s="1614"/>
      <c r="S87" s="1614"/>
      <c r="T87" s="1614"/>
      <c r="U87" s="1614"/>
      <c r="V87" s="1614"/>
      <c r="W87" s="1614"/>
      <c r="X87" s="1614"/>
      <c r="Y87" s="1614"/>
      <c r="Z87" s="1614"/>
      <c r="AA87" s="1614"/>
      <c r="AB87" s="1614"/>
      <c r="AC87" s="1614"/>
      <c r="AD87" s="1614"/>
      <c r="AE87" s="1614"/>
      <c r="AF87" s="1614"/>
      <c r="AG87" s="1614"/>
      <c r="AH87" s="1614"/>
      <c r="AI87" s="1614"/>
      <c r="AJ87" s="1614"/>
      <c r="AK87" s="1614"/>
      <c r="AL87" s="1614"/>
      <c r="AM87" s="1614"/>
      <c r="AN87" s="1614"/>
      <c r="AO87" s="1614"/>
      <c r="AP87" s="1614"/>
      <c r="AQ87" s="1614"/>
      <c r="AR87" s="1614"/>
      <c r="AS87" s="1614"/>
      <c r="AT87" s="1614"/>
      <c r="AU87" s="1614"/>
      <c r="AV87" s="1614"/>
      <c r="AW87" s="1614"/>
      <c r="AX87" s="1614"/>
      <c r="AY87" s="1614"/>
      <c r="AZ87" s="1614"/>
      <c r="BA87" s="1614"/>
      <c r="BB87" s="1614"/>
      <c r="BC87" s="1615"/>
    </row>
    <row r="88" spans="1:58" ht="24.75" customHeight="1">
      <c r="A88" s="363"/>
      <c r="B88" s="363"/>
      <c r="C88" s="363"/>
      <c r="D88" s="363"/>
      <c r="E88" s="363"/>
      <c r="F88" s="363"/>
      <c r="G88" s="363"/>
      <c r="H88" s="363"/>
      <c r="I88" s="363"/>
      <c r="J88" s="363"/>
      <c r="K88" s="363"/>
      <c r="L88" s="363"/>
      <c r="M88" s="363"/>
      <c r="N88" s="363"/>
      <c r="O88" s="363"/>
      <c r="P88" s="363"/>
      <c r="Q88" s="363"/>
      <c r="R88" s="363"/>
      <c r="S88" s="363"/>
      <c r="T88" s="363"/>
      <c r="U88" s="361"/>
      <c r="V88" s="361"/>
      <c r="W88" s="361"/>
      <c r="X88" s="362"/>
      <c r="Y88" s="362"/>
      <c r="Z88" s="362"/>
      <c r="AA88" s="362"/>
      <c r="AB88" s="362"/>
      <c r="AC88" s="362"/>
      <c r="AD88" s="362"/>
      <c r="AE88" s="362"/>
      <c r="AF88" s="362"/>
      <c r="AG88" s="362"/>
      <c r="AH88" s="362"/>
      <c r="AI88" s="362"/>
      <c r="AJ88" s="362"/>
      <c r="AK88" s="362"/>
      <c r="AL88" s="362"/>
      <c r="AM88" s="362"/>
      <c r="AN88" s="362"/>
      <c r="AO88" s="362"/>
      <c r="AP88" s="362"/>
      <c r="AQ88" s="362"/>
      <c r="AR88" s="362"/>
      <c r="AS88" s="362"/>
      <c r="AT88" s="362"/>
      <c r="AU88" s="362"/>
      <c r="AV88" s="362"/>
      <c r="AW88" s="362"/>
      <c r="AX88" s="362"/>
      <c r="AY88" s="362"/>
      <c r="AZ88" s="363"/>
      <c r="BA88" s="363"/>
      <c r="BB88" s="363"/>
      <c r="BC88" s="363"/>
      <c r="BD88" s="264"/>
      <c r="BE88" s="264"/>
      <c r="BF88" s="264"/>
    </row>
    <row r="89" spans="1:58" ht="12" customHeight="1">
      <c r="A89" s="394" t="s">
        <v>667</v>
      </c>
      <c r="B89" s="395"/>
      <c r="C89" s="395"/>
      <c r="D89" s="395"/>
      <c r="E89" s="395"/>
      <c r="F89" s="395"/>
      <c r="G89" s="395"/>
      <c r="H89" s="395"/>
      <c r="I89" s="395"/>
      <c r="J89" s="395"/>
      <c r="K89" s="395"/>
      <c r="L89" s="395"/>
      <c r="M89" s="395"/>
      <c r="N89" s="395"/>
      <c r="O89" s="395"/>
      <c r="P89" s="384"/>
      <c r="Q89" s="384"/>
      <c r="R89" s="384"/>
      <c r="S89" s="384"/>
      <c r="T89" s="384"/>
      <c r="U89" s="384"/>
      <c r="V89" s="384"/>
      <c r="W89" s="384"/>
      <c r="X89" s="384"/>
      <c r="Y89" s="384"/>
      <c r="Z89" s="384"/>
      <c r="AA89" s="384"/>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384"/>
      <c r="AZ89" s="384"/>
      <c r="BA89" s="384"/>
      <c r="BB89" s="384"/>
      <c r="BC89" s="384"/>
    </row>
    <row r="90" spans="1:58" ht="10.5" customHeight="1">
      <c r="A90" s="313"/>
      <c r="B90" s="313"/>
      <c r="C90" s="313"/>
      <c r="D90" s="313"/>
      <c r="E90" s="313"/>
      <c r="F90" s="313"/>
      <c r="G90" s="313"/>
      <c r="H90" s="313"/>
      <c r="I90" s="313"/>
      <c r="J90" s="313"/>
      <c r="K90" s="313"/>
      <c r="L90" s="313"/>
      <c r="M90" s="313"/>
      <c r="N90" s="313"/>
      <c r="O90" s="313"/>
      <c r="P90" s="313"/>
      <c r="Q90" s="313"/>
      <c r="R90" s="313"/>
      <c r="S90" s="313"/>
      <c r="T90" s="313"/>
      <c r="U90" s="360"/>
      <c r="V90" s="360"/>
      <c r="W90" s="360"/>
      <c r="X90" s="314"/>
      <c r="Y90" s="314"/>
      <c r="Z90" s="314"/>
      <c r="AA90" s="314"/>
      <c r="AB90" s="314"/>
      <c r="AC90" s="314"/>
      <c r="AD90" s="314"/>
      <c r="AE90" s="314"/>
      <c r="AF90" s="314"/>
      <c r="AG90" s="314"/>
      <c r="AH90" s="314"/>
      <c r="AI90" s="314"/>
      <c r="AJ90" s="314"/>
      <c r="AK90" s="314"/>
      <c r="AL90" s="314"/>
      <c r="AM90" s="314"/>
      <c r="AN90" s="314"/>
      <c r="AO90" s="314"/>
      <c r="AP90" s="314"/>
      <c r="AQ90" s="314"/>
      <c r="AR90" s="314"/>
      <c r="AS90" s="314"/>
      <c r="AT90" s="314"/>
      <c r="AU90" s="314"/>
      <c r="AV90" s="314"/>
      <c r="AW90" s="314"/>
      <c r="AX90" s="314"/>
      <c r="AY90" s="314"/>
      <c r="AZ90" s="313"/>
      <c r="BA90" s="313"/>
      <c r="BB90" s="313"/>
      <c r="BC90" s="313"/>
      <c r="BD90" s="264"/>
      <c r="BE90" s="264"/>
      <c r="BF90" s="264"/>
    </row>
    <row r="91" spans="1:58" ht="30" customHeight="1">
      <c r="A91" s="1658" t="s">
        <v>3</v>
      </c>
      <c r="B91" s="1659"/>
      <c r="C91" s="1659"/>
      <c r="D91" s="1659"/>
      <c r="E91" s="1659"/>
      <c r="F91" s="1659"/>
      <c r="G91" s="1659"/>
      <c r="H91" s="1659"/>
      <c r="I91" s="1659"/>
      <c r="J91" s="1659"/>
      <c r="K91" s="1659"/>
      <c r="L91" s="1659"/>
      <c r="M91" s="1626"/>
      <c r="N91" s="1626"/>
      <c r="O91" s="1626"/>
      <c r="P91" s="1626"/>
      <c r="Q91" s="1626"/>
      <c r="R91" s="1626"/>
      <c r="S91" s="1626"/>
      <c r="T91" s="1626"/>
      <c r="U91" s="1626"/>
      <c r="V91" s="1626"/>
      <c r="W91" s="1626"/>
      <c r="X91" s="1626"/>
      <c r="Y91" s="1626"/>
      <c r="Z91" s="1626"/>
      <c r="AA91" s="1626"/>
      <c r="AB91" s="1626"/>
      <c r="AC91" s="1626"/>
      <c r="AD91" s="1626"/>
      <c r="AE91" s="1626"/>
      <c r="AF91" s="1626"/>
      <c r="AG91" s="1626"/>
      <c r="AH91" s="1626"/>
      <c r="AI91" s="1626"/>
      <c r="AJ91" s="1626"/>
      <c r="AK91" s="1626"/>
      <c r="AL91" s="1626"/>
      <c r="AM91" s="1626"/>
      <c r="AN91" s="1626"/>
      <c r="AO91" s="1626"/>
      <c r="AP91" s="1626"/>
      <c r="AQ91" s="1626"/>
      <c r="AR91" s="1626"/>
      <c r="AS91" s="1626"/>
      <c r="AT91" s="1626"/>
      <c r="AU91" s="1626"/>
      <c r="AV91" s="1626"/>
      <c r="AW91" s="1626"/>
      <c r="AX91" s="1626"/>
      <c r="AY91" s="1626"/>
      <c r="AZ91" s="1626"/>
      <c r="BA91" s="1626"/>
      <c r="BB91" s="1626"/>
      <c r="BC91" s="1627"/>
    </row>
    <row r="92" spans="1:58" ht="30" customHeight="1">
      <c r="A92" s="1649" t="s">
        <v>718</v>
      </c>
      <c r="B92" s="1650"/>
      <c r="C92" s="1650"/>
      <c r="D92" s="1650"/>
      <c r="E92" s="1650"/>
      <c r="F92" s="1650"/>
      <c r="G92" s="1650"/>
      <c r="H92" s="1650"/>
      <c r="I92" s="1650"/>
      <c r="J92" s="1650"/>
      <c r="K92" s="1650"/>
      <c r="L92" s="1650"/>
      <c r="M92" s="1610"/>
      <c r="N92" s="1610"/>
      <c r="O92" s="1610"/>
      <c r="P92" s="1610"/>
      <c r="Q92" s="1610"/>
      <c r="R92" s="1610"/>
      <c r="S92" s="1610"/>
      <c r="T92" s="1610"/>
      <c r="U92" s="1610"/>
      <c r="V92" s="1610"/>
      <c r="W92" s="1610"/>
      <c r="X92" s="1610"/>
      <c r="Y92" s="1610"/>
      <c r="Z92" s="1610"/>
      <c r="AA92" s="1610"/>
      <c r="AB92" s="1610"/>
      <c r="AC92" s="1610"/>
      <c r="AD92" s="1610"/>
      <c r="AE92" s="1610"/>
      <c r="AF92" s="1610"/>
      <c r="AG92" s="1610"/>
      <c r="AH92" s="1610"/>
      <c r="AI92" s="1610"/>
      <c r="AJ92" s="1610"/>
      <c r="AK92" s="1610"/>
      <c r="AL92" s="1610"/>
      <c r="AM92" s="1610"/>
      <c r="AN92" s="1610"/>
      <c r="AO92" s="1610"/>
      <c r="AP92" s="1610"/>
      <c r="AQ92" s="1610"/>
      <c r="AR92" s="1610"/>
      <c r="AS92" s="1610"/>
      <c r="AT92" s="1610"/>
      <c r="AU92" s="1610"/>
      <c r="AV92" s="1610"/>
      <c r="AW92" s="1610"/>
      <c r="AX92" s="1610"/>
      <c r="AY92" s="1610"/>
      <c r="AZ92" s="1610"/>
      <c r="BA92" s="1610"/>
      <c r="BB92" s="1610"/>
      <c r="BC92" s="1611"/>
    </row>
    <row r="93" spans="1:58" ht="30" customHeight="1">
      <c r="A93" s="1649" t="s">
        <v>73</v>
      </c>
      <c r="B93" s="1650"/>
      <c r="C93" s="1650"/>
      <c r="D93" s="1650"/>
      <c r="E93" s="1650"/>
      <c r="F93" s="1650"/>
      <c r="G93" s="1650"/>
      <c r="H93" s="1650"/>
      <c r="I93" s="1650"/>
      <c r="J93" s="1650"/>
      <c r="K93" s="1650"/>
      <c r="L93" s="1650"/>
      <c r="M93" s="1610"/>
      <c r="N93" s="1610"/>
      <c r="O93" s="1610"/>
      <c r="P93" s="1610"/>
      <c r="Q93" s="1610"/>
      <c r="R93" s="1610"/>
      <c r="S93" s="1610"/>
      <c r="T93" s="1610"/>
      <c r="U93" s="1610"/>
      <c r="V93" s="1610"/>
      <c r="W93" s="1610"/>
      <c r="X93" s="1610"/>
      <c r="Y93" s="1610"/>
      <c r="Z93" s="1610"/>
      <c r="AA93" s="1610"/>
      <c r="AB93" s="1610"/>
      <c r="AC93" s="1610"/>
      <c r="AD93" s="1610"/>
      <c r="AE93" s="1610"/>
      <c r="AF93" s="1610"/>
      <c r="AG93" s="1610"/>
      <c r="AH93" s="1610"/>
      <c r="AI93" s="1610"/>
      <c r="AJ93" s="1610"/>
      <c r="AK93" s="1610"/>
      <c r="AL93" s="1610"/>
      <c r="AM93" s="1610"/>
      <c r="AN93" s="1610"/>
      <c r="AO93" s="1610"/>
      <c r="AP93" s="1610"/>
      <c r="AQ93" s="1610"/>
      <c r="AR93" s="1610"/>
      <c r="AS93" s="1610"/>
      <c r="AT93" s="1610"/>
      <c r="AU93" s="1610"/>
      <c r="AV93" s="1610"/>
      <c r="AW93" s="1610"/>
      <c r="AX93" s="1610"/>
      <c r="AY93" s="1610"/>
      <c r="AZ93" s="1610"/>
      <c r="BA93" s="1610"/>
      <c r="BB93" s="1610"/>
      <c r="BC93" s="1611"/>
    </row>
    <row r="94" spans="1:58" ht="30" customHeight="1">
      <c r="A94" s="1654" t="s">
        <v>71</v>
      </c>
      <c r="B94" s="1655"/>
      <c r="C94" s="1655"/>
      <c r="D94" s="1655"/>
      <c r="E94" s="1655"/>
      <c r="F94" s="1655"/>
      <c r="G94" s="1655"/>
      <c r="H94" s="1655"/>
      <c r="I94" s="1655"/>
      <c r="J94" s="1655"/>
      <c r="K94" s="1655"/>
      <c r="L94" s="1655"/>
      <c r="M94" s="1656"/>
      <c r="N94" s="1656"/>
      <c r="O94" s="1656"/>
      <c r="P94" s="1656"/>
      <c r="Q94" s="1656"/>
      <c r="R94" s="1656"/>
      <c r="S94" s="1656"/>
      <c r="T94" s="1656"/>
      <c r="U94" s="1656"/>
      <c r="V94" s="1656"/>
      <c r="W94" s="1656"/>
      <c r="X94" s="1656"/>
      <c r="Y94" s="1656"/>
      <c r="Z94" s="1656"/>
      <c r="AA94" s="1656"/>
      <c r="AB94" s="1656"/>
      <c r="AC94" s="1656"/>
      <c r="AD94" s="1656"/>
      <c r="AE94" s="1656"/>
      <c r="AF94" s="1656"/>
      <c r="AG94" s="1656"/>
      <c r="AH94" s="1656"/>
      <c r="AI94" s="1656"/>
      <c r="AJ94" s="1656"/>
      <c r="AK94" s="1656"/>
      <c r="AL94" s="1656"/>
      <c r="AM94" s="1656"/>
      <c r="AN94" s="1656"/>
      <c r="AO94" s="1656"/>
      <c r="AP94" s="1656"/>
      <c r="AQ94" s="1656"/>
      <c r="AR94" s="1656"/>
      <c r="AS94" s="1656"/>
      <c r="AT94" s="1656"/>
      <c r="AU94" s="1656"/>
      <c r="AV94" s="1656"/>
      <c r="AW94" s="1656"/>
      <c r="AX94" s="1656"/>
      <c r="AY94" s="1656"/>
      <c r="AZ94" s="1656"/>
      <c r="BA94" s="1656"/>
      <c r="BB94" s="1656"/>
      <c r="BC94" s="1657"/>
    </row>
    <row r="95" spans="1:58" ht="15" customHeight="1">
      <c r="A95" s="264"/>
      <c r="B95" s="264"/>
      <c r="C95" s="264"/>
      <c r="D95" s="264"/>
      <c r="E95" s="264"/>
      <c r="F95" s="264"/>
      <c r="G95" s="264"/>
      <c r="H95" s="264"/>
      <c r="I95" s="264"/>
      <c r="J95" s="264"/>
      <c r="K95" s="264"/>
      <c r="L95" s="264"/>
      <c r="M95" s="264"/>
      <c r="N95" s="264"/>
      <c r="O95" s="264"/>
      <c r="P95" s="264"/>
      <c r="Q95" s="264"/>
      <c r="R95" s="264"/>
      <c r="S95" s="264"/>
      <c r="T95" s="264"/>
      <c r="U95" s="396"/>
      <c r="V95" s="264"/>
      <c r="W95" s="264"/>
      <c r="X95" s="396"/>
      <c r="Y95" s="396"/>
      <c r="Z95" s="396"/>
      <c r="AA95" s="396"/>
      <c r="AB95" s="396"/>
      <c r="AC95" s="396"/>
      <c r="AD95" s="396"/>
      <c r="AE95" s="396"/>
      <c r="AF95" s="396"/>
      <c r="AG95" s="396"/>
      <c r="AH95" s="396"/>
      <c r="AI95" s="396"/>
      <c r="AJ95" s="396"/>
      <c r="AK95" s="396"/>
      <c r="AL95" s="396"/>
      <c r="AM95" s="396"/>
      <c r="AN95" s="396"/>
      <c r="AO95" s="396"/>
      <c r="AP95" s="396"/>
      <c r="AQ95" s="396"/>
      <c r="AR95" s="396"/>
      <c r="AS95" s="397"/>
      <c r="AT95" s="396"/>
      <c r="AU95" s="396"/>
      <c r="AV95" s="396"/>
      <c r="AW95" s="396"/>
      <c r="AX95" s="396"/>
      <c r="AY95" s="264"/>
      <c r="AZ95" s="264"/>
      <c r="BA95" s="264"/>
      <c r="BB95" s="264"/>
      <c r="BC95" s="264"/>
      <c r="BD95" s="264"/>
      <c r="BE95" s="264"/>
      <c r="BF95" s="264"/>
    </row>
    <row r="96" spans="1:58" ht="12.75" customHeight="1">
      <c r="A96" s="386" t="s">
        <v>668</v>
      </c>
      <c r="B96" s="388"/>
      <c r="C96" s="388"/>
      <c r="D96" s="388"/>
      <c r="E96" s="388"/>
      <c r="F96" s="388"/>
      <c r="G96" s="388"/>
      <c r="H96" s="388"/>
      <c r="I96" s="388"/>
      <c r="J96" s="388"/>
      <c r="K96" s="388"/>
      <c r="L96" s="388"/>
      <c r="M96" s="388"/>
      <c r="N96" s="388"/>
      <c r="O96" s="388"/>
      <c r="P96" s="388"/>
      <c r="Q96" s="388"/>
      <c r="R96" s="388"/>
      <c r="S96" s="388"/>
      <c r="T96" s="388"/>
      <c r="U96" s="389"/>
      <c r="V96" s="389"/>
      <c r="W96" s="390"/>
      <c r="X96" s="390"/>
      <c r="Y96" s="390"/>
      <c r="Z96" s="390"/>
      <c r="AA96" s="390"/>
      <c r="AB96" s="390"/>
      <c r="AC96" s="390"/>
      <c r="AD96" s="390"/>
      <c r="AE96" s="390"/>
      <c r="AF96" s="390"/>
      <c r="AG96" s="390"/>
      <c r="AH96" s="390"/>
      <c r="AI96" s="390"/>
      <c r="AJ96" s="390"/>
      <c r="AK96" s="390"/>
      <c r="AL96" s="390"/>
      <c r="AM96" s="390"/>
      <c r="AN96" s="390"/>
      <c r="AO96" s="390"/>
      <c r="AP96" s="390"/>
      <c r="AQ96" s="390"/>
      <c r="AR96" s="390"/>
      <c r="AS96" s="390"/>
      <c r="AT96" s="390"/>
      <c r="AU96" s="390"/>
      <c r="AV96" s="390"/>
      <c r="AW96" s="390"/>
      <c r="AX96" s="390"/>
      <c r="AY96" s="390"/>
      <c r="AZ96" s="388"/>
      <c r="BA96" s="388"/>
      <c r="BB96" s="388"/>
      <c r="BC96" s="388"/>
      <c r="BD96" s="264"/>
      <c r="BE96" s="264"/>
      <c r="BF96" s="264"/>
    </row>
    <row r="97" spans="1:58" ht="9.75" customHeight="1">
      <c r="A97" s="264"/>
      <c r="B97" s="264"/>
      <c r="C97" s="264"/>
      <c r="D97" s="264"/>
      <c r="E97" s="264"/>
      <c r="F97" s="264"/>
      <c r="G97" s="264"/>
      <c r="H97" s="264"/>
      <c r="I97" s="264"/>
      <c r="J97" s="264"/>
      <c r="K97" s="264"/>
      <c r="L97" s="264"/>
      <c r="M97" s="264"/>
      <c r="N97" s="264"/>
      <c r="O97" s="264"/>
      <c r="P97" s="264"/>
      <c r="Q97" s="264"/>
      <c r="R97" s="264"/>
      <c r="S97" s="264"/>
      <c r="T97" s="264"/>
      <c r="U97" s="167"/>
      <c r="V97" s="167"/>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264"/>
      <c r="BA97" s="264"/>
      <c r="BB97" s="264"/>
      <c r="BC97" s="264"/>
      <c r="BD97" s="264"/>
      <c r="BE97" s="264"/>
      <c r="BF97" s="264"/>
    </row>
    <row r="98" spans="1:58" ht="30" customHeight="1">
      <c r="A98" s="1658" t="s">
        <v>3</v>
      </c>
      <c r="B98" s="1659"/>
      <c r="C98" s="1659"/>
      <c r="D98" s="1659"/>
      <c r="E98" s="1659"/>
      <c r="F98" s="1659"/>
      <c r="G98" s="1659"/>
      <c r="H98" s="1659"/>
      <c r="I98" s="1659"/>
      <c r="J98" s="1659"/>
      <c r="K98" s="1659"/>
      <c r="L98" s="1659"/>
      <c r="M98" s="1626"/>
      <c r="N98" s="1626"/>
      <c r="O98" s="1626"/>
      <c r="P98" s="1626"/>
      <c r="Q98" s="1626"/>
      <c r="R98" s="1626"/>
      <c r="S98" s="1626"/>
      <c r="T98" s="1626"/>
      <c r="U98" s="1626"/>
      <c r="V98" s="1626"/>
      <c r="W98" s="1626"/>
      <c r="X98" s="1626"/>
      <c r="Y98" s="1626"/>
      <c r="Z98" s="1626"/>
      <c r="AA98" s="1626"/>
      <c r="AB98" s="1626"/>
      <c r="AC98" s="1626"/>
      <c r="AD98" s="1626"/>
      <c r="AE98" s="1626"/>
      <c r="AF98" s="1626"/>
      <c r="AG98" s="1626"/>
      <c r="AH98" s="1626"/>
      <c r="AI98" s="1626"/>
      <c r="AJ98" s="1626"/>
      <c r="AK98" s="1626"/>
      <c r="AL98" s="1626"/>
      <c r="AM98" s="1626"/>
      <c r="AN98" s="1626"/>
      <c r="AO98" s="1626"/>
      <c r="AP98" s="1626"/>
      <c r="AQ98" s="1626"/>
      <c r="AR98" s="1626"/>
      <c r="AS98" s="1626"/>
      <c r="AT98" s="1626"/>
      <c r="AU98" s="1626"/>
      <c r="AV98" s="1626"/>
      <c r="AW98" s="1626"/>
      <c r="AX98" s="1626"/>
      <c r="AY98" s="1626"/>
      <c r="AZ98" s="1626"/>
      <c r="BA98" s="1626"/>
      <c r="BB98" s="1626"/>
      <c r="BC98" s="1627"/>
    </row>
    <row r="99" spans="1:58" ht="30" customHeight="1">
      <c r="A99" s="1649" t="s">
        <v>718</v>
      </c>
      <c r="B99" s="1650"/>
      <c r="C99" s="1650"/>
      <c r="D99" s="1650"/>
      <c r="E99" s="1650"/>
      <c r="F99" s="1650"/>
      <c r="G99" s="1650"/>
      <c r="H99" s="1650"/>
      <c r="I99" s="1650"/>
      <c r="J99" s="1650"/>
      <c r="K99" s="1650"/>
      <c r="L99" s="1650"/>
      <c r="M99" s="1610"/>
      <c r="N99" s="1610"/>
      <c r="O99" s="1610"/>
      <c r="P99" s="1610"/>
      <c r="Q99" s="1610"/>
      <c r="R99" s="1610"/>
      <c r="S99" s="1610"/>
      <c r="T99" s="1610"/>
      <c r="U99" s="1610"/>
      <c r="V99" s="1610"/>
      <c r="W99" s="1610"/>
      <c r="X99" s="1610"/>
      <c r="Y99" s="1610"/>
      <c r="Z99" s="1610"/>
      <c r="AA99" s="1610"/>
      <c r="AB99" s="1610"/>
      <c r="AC99" s="1610"/>
      <c r="AD99" s="1610"/>
      <c r="AE99" s="1610"/>
      <c r="AF99" s="1610"/>
      <c r="AG99" s="1610"/>
      <c r="AH99" s="1610"/>
      <c r="AI99" s="1610"/>
      <c r="AJ99" s="1610"/>
      <c r="AK99" s="1610"/>
      <c r="AL99" s="1610"/>
      <c r="AM99" s="1610"/>
      <c r="AN99" s="1610"/>
      <c r="AO99" s="1610"/>
      <c r="AP99" s="1610"/>
      <c r="AQ99" s="1610"/>
      <c r="AR99" s="1610"/>
      <c r="AS99" s="1610"/>
      <c r="AT99" s="1610"/>
      <c r="AU99" s="1610"/>
      <c r="AV99" s="1610"/>
      <c r="AW99" s="1610"/>
      <c r="AX99" s="1610"/>
      <c r="AY99" s="1610"/>
      <c r="AZ99" s="1610"/>
      <c r="BA99" s="1610"/>
      <c r="BB99" s="1610"/>
      <c r="BC99" s="1611"/>
    </row>
    <row r="100" spans="1:58" ht="30" customHeight="1">
      <c r="A100" s="1649" t="s">
        <v>73</v>
      </c>
      <c r="B100" s="1650"/>
      <c r="C100" s="1650"/>
      <c r="D100" s="1650"/>
      <c r="E100" s="1650"/>
      <c r="F100" s="1650"/>
      <c r="G100" s="1650"/>
      <c r="H100" s="1650"/>
      <c r="I100" s="1650"/>
      <c r="J100" s="1650"/>
      <c r="K100" s="1650"/>
      <c r="L100" s="1650"/>
      <c r="M100" s="1610"/>
      <c r="N100" s="1610"/>
      <c r="O100" s="1610"/>
      <c r="P100" s="1610"/>
      <c r="Q100" s="1610"/>
      <c r="R100" s="1610"/>
      <c r="S100" s="1610"/>
      <c r="T100" s="1610"/>
      <c r="U100" s="1610"/>
      <c r="V100" s="1610"/>
      <c r="W100" s="1610"/>
      <c r="X100" s="1610"/>
      <c r="Y100" s="1610"/>
      <c r="Z100" s="1610"/>
      <c r="AA100" s="1610"/>
      <c r="AB100" s="1610"/>
      <c r="AC100" s="1610"/>
      <c r="AD100" s="1610"/>
      <c r="AE100" s="1610"/>
      <c r="AF100" s="1610"/>
      <c r="AG100" s="1610"/>
      <c r="AH100" s="1610"/>
      <c r="AI100" s="1610"/>
      <c r="AJ100" s="1610"/>
      <c r="AK100" s="1610"/>
      <c r="AL100" s="1610"/>
      <c r="AM100" s="1610"/>
      <c r="AN100" s="1610"/>
      <c r="AO100" s="1610"/>
      <c r="AP100" s="1610"/>
      <c r="AQ100" s="1610"/>
      <c r="AR100" s="1610"/>
      <c r="AS100" s="1610"/>
      <c r="AT100" s="1610"/>
      <c r="AU100" s="1610"/>
      <c r="AV100" s="1610"/>
      <c r="AW100" s="1610"/>
      <c r="AX100" s="1610"/>
      <c r="AY100" s="1610"/>
      <c r="AZ100" s="1610"/>
      <c r="BA100" s="1610"/>
      <c r="BB100" s="1610"/>
      <c r="BC100" s="1611"/>
    </row>
    <row r="101" spans="1:58" ht="30" customHeight="1">
      <c r="A101" s="1651" t="s">
        <v>71</v>
      </c>
      <c r="B101" s="1652"/>
      <c r="C101" s="1652"/>
      <c r="D101" s="1652"/>
      <c r="E101" s="1652"/>
      <c r="F101" s="1652"/>
      <c r="G101" s="1652"/>
      <c r="H101" s="1652"/>
      <c r="I101" s="1652"/>
      <c r="J101" s="1652"/>
      <c r="K101" s="1652"/>
      <c r="L101" s="1652"/>
      <c r="M101" s="1614"/>
      <c r="N101" s="1614"/>
      <c r="O101" s="1614"/>
      <c r="P101" s="1614"/>
      <c r="Q101" s="1614"/>
      <c r="R101" s="1614"/>
      <c r="S101" s="1614"/>
      <c r="T101" s="1614"/>
      <c r="U101" s="1614"/>
      <c r="V101" s="1614"/>
      <c r="W101" s="1614"/>
      <c r="X101" s="1614"/>
      <c r="Y101" s="1614"/>
      <c r="Z101" s="1614"/>
      <c r="AA101" s="1614"/>
      <c r="AB101" s="1614"/>
      <c r="AC101" s="1614"/>
      <c r="AD101" s="1614"/>
      <c r="AE101" s="1614"/>
      <c r="AF101" s="1614"/>
      <c r="AG101" s="1614"/>
      <c r="AH101" s="1614"/>
      <c r="AI101" s="1614"/>
      <c r="AJ101" s="1614"/>
      <c r="AK101" s="1614"/>
      <c r="AL101" s="1614"/>
      <c r="AM101" s="1614"/>
      <c r="AN101" s="1614"/>
      <c r="AO101" s="1614"/>
      <c r="AP101" s="1614"/>
      <c r="AQ101" s="1614"/>
      <c r="AR101" s="1614"/>
      <c r="AS101" s="1614"/>
      <c r="AT101" s="1614"/>
      <c r="AU101" s="1614"/>
      <c r="AV101" s="1614"/>
      <c r="AW101" s="1614"/>
      <c r="AX101" s="1614"/>
      <c r="AY101" s="1614"/>
      <c r="AZ101" s="1614"/>
      <c r="BA101" s="1614"/>
      <c r="BB101" s="1614"/>
      <c r="BC101" s="1615"/>
    </row>
    <row r="102" spans="1:58" ht="18.75" customHeight="1">
      <c r="A102" s="357"/>
      <c r="B102" s="357"/>
      <c r="C102" s="357"/>
      <c r="D102" s="357"/>
      <c r="E102" s="357"/>
      <c r="F102" s="357"/>
      <c r="G102" s="357"/>
      <c r="H102" s="357"/>
      <c r="I102" s="357"/>
      <c r="J102" s="357"/>
      <c r="K102" s="357"/>
      <c r="L102" s="357"/>
      <c r="M102" s="358"/>
      <c r="N102" s="358"/>
      <c r="O102" s="358"/>
      <c r="P102" s="358"/>
      <c r="Q102" s="358"/>
      <c r="R102" s="358"/>
      <c r="S102" s="358"/>
      <c r="T102" s="358"/>
      <c r="U102" s="358"/>
      <c r="V102" s="358"/>
      <c r="W102" s="358"/>
      <c r="X102" s="358"/>
      <c r="Y102" s="358"/>
      <c r="Z102" s="358"/>
      <c r="AA102" s="358"/>
      <c r="AB102" s="358"/>
      <c r="AC102" s="358"/>
      <c r="AD102" s="358"/>
      <c r="AE102" s="358"/>
      <c r="AF102" s="358"/>
      <c r="AG102" s="358"/>
      <c r="AH102" s="358"/>
      <c r="AI102" s="358"/>
      <c r="AJ102" s="358"/>
      <c r="AK102" s="358"/>
      <c r="AL102" s="358"/>
      <c r="AM102" s="358"/>
      <c r="AN102" s="358"/>
      <c r="AO102" s="358"/>
      <c r="AP102" s="358"/>
      <c r="AQ102" s="358"/>
      <c r="AR102" s="358"/>
      <c r="AS102" s="358"/>
      <c r="AT102" s="358"/>
      <c r="AU102" s="358"/>
      <c r="AV102" s="358"/>
      <c r="AW102" s="358"/>
      <c r="AX102" s="358"/>
      <c r="AY102" s="358"/>
      <c r="AZ102" s="358"/>
      <c r="BA102" s="358"/>
      <c r="BB102" s="358"/>
      <c r="BC102" s="358"/>
    </row>
    <row r="103" spans="1:58" ht="7.5" customHeight="1">
      <c r="A103" s="264"/>
      <c r="B103" s="264"/>
      <c r="C103" s="264"/>
      <c r="D103" s="264"/>
      <c r="E103" s="264"/>
      <c r="F103" s="264"/>
      <c r="G103" s="264"/>
      <c r="H103" s="264"/>
      <c r="I103" s="264"/>
      <c r="J103" s="264"/>
      <c r="K103" s="264"/>
      <c r="L103" s="264"/>
      <c r="M103" s="264"/>
      <c r="N103" s="264"/>
      <c r="O103" s="264"/>
      <c r="P103" s="264"/>
      <c r="Q103" s="264"/>
      <c r="R103" s="264"/>
      <c r="S103" s="264"/>
      <c r="T103" s="264"/>
      <c r="U103" s="167"/>
      <c r="V103" s="167"/>
      <c r="W103" s="168"/>
      <c r="X103" s="168"/>
      <c r="Y103" s="168"/>
      <c r="Z103" s="168"/>
      <c r="AA103" s="168"/>
      <c r="AB103" s="168"/>
      <c r="AC103" s="168"/>
      <c r="AD103" s="168"/>
      <c r="AE103" s="168"/>
      <c r="AF103" s="168"/>
      <c r="AG103" s="168"/>
      <c r="AH103" s="168"/>
      <c r="AI103" s="168"/>
      <c r="AJ103" s="168"/>
      <c r="AK103" s="168"/>
      <c r="AL103" s="168"/>
      <c r="AM103" s="168"/>
      <c r="AN103" s="168"/>
      <c r="AO103" s="168"/>
      <c r="AP103" s="168"/>
      <c r="AQ103" s="168"/>
      <c r="AR103" s="168"/>
      <c r="AS103" s="168"/>
      <c r="AT103" s="168"/>
      <c r="AU103" s="168"/>
      <c r="AV103" s="168"/>
      <c r="AW103" s="168"/>
      <c r="AX103" s="168"/>
      <c r="AY103" s="168"/>
      <c r="AZ103" s="264"/>
      <c r="BA103" s="264"/>
      <c r="BB103" s="264"/>
      <c r="BC103" s="264"/>
      <c r="BD103" s="264"/>
      <c r="BE103" s="264"/>
      <c r="BF103" s="264"/>
    </row>
    <row r="104" spans="1:58" ht="33.75" customHeight="1">
      <c r="A104" s="1653" t="s">
        <v>551</v>
      </c>
      <c r="B104" s="1653"/>
      <c r="C104" s="1653"/>
      <c r="D104" s="1653"/>
      <c r="E104" s="1653"/>
      <c r="F104" s="1653"/>
      <c r="G104" s="1653"/>
      <c r="H104" s="1653"/>
      <c r="I104" s="1653"/>
      <c r="J104" s="1653"/>
      <c r="K104" s="1653"/>
      <c r="L104" s="1653"/>
      <c r="M104" s="1653"/>
      <c r="N104" s="1653"/>
      <c r="O104" s="1653"/>
      <c r="P104" s="1653"/>
      <c r="Q104" s="1653"/>
      <c r="R104" s="1653"/>
      <c r="S104" s="1653"/>
      <c r="T104" s="1653"/>
      <c r="U104" s="1653"/>
      <c r="V104" s="1653"/>
      <c r="W104" s="1653"/>
      <c r="X104" s="1653"/>
      <c r="Y104" s="1653"/>
      <c r="Z104" s="1653"/>
      <c r="AA104" s="1653"/>
      <c r="AB104" s="1653"/>
      <c r="AC104" s="1653"/>
      <c r="AD104" s="1653"/>
      <c r="AE104" s="1653"/>
      <c r="AF104" s="1653"/>
      <c r="AG104" s="1653"/>
      <c r="AH104" s="1653"/>
      <c r="AI104" s="1653"/>
      <c r="AJ104" s="1653"/>
      <c r="AK104" s="1653"/>
      <c r="AL104" s="1653"/>
      <c r="AM104" s="1653"/>
      <c r="AN104" s="1653"/>
      <c r="AO104" s="1653"/>
      <c r="AP104" s="1653"/>
      <c r="AQ104" s="1653"/>
      <c r="AR104" s="1653"/>
      <c r="AS104" s="1653"/>
      <c r="AT104" s="1653"/>
      <c r="AU104" s="1653"/>
      <c r="AV104" s="1653"/>
      <c r="AW104" s="1653"/>
      <c r="AX104" s="1653"/>
      <c r="AY104" s="1653"/>
      <c r="AZ104" s="1653"/>
      <c r="BA104" s="1653"/>
      <c r="BB104" s="1653"/>
      <c r="BC104" s="1653"/>
      <c r="BD104" s="325"/>
      <c r="BE104" s="325"/>
      <c r="BF104" s="325"/>
    </row>
    <row r="105" spans="1:58" ht="15" customHeight="1">
      <c r="A105" s="1653"/>
      <c r="B105" s="1653"/>
      <c r="C105" s="1653"/>
      <c r="D105" s="1653"/>
      <c r="E105" s="1653"/>
      <c r="F105" s="1653"/>
      <c r="G105" s="1653"/>
      <c r="H105" s="1653"/>
      <c r="I105" s="1653"/>
      <c r="J105" s="1653"/>
      <c r="K105" s="1653"/>
      <c r="L105" s="1653"/>
      <c r="M105" s="1653"/>
      <c r="N105" s="1653"/>
      <c r="O105" s="1653"/>
      <c r="P105" s="1653"/>
      <c r="Q105" s="1653"/>
      <c r="R105" s="1653"/>
      <c r="S105" s="1653"/>
      <c r="T105" s="1653"/>
      <c r="U105" s="1653"/>
      <c r="V105" s="1653"/>
      <c r="W105" s="1653"/>
      <c r="X105" s="1653"/>
      <c r="Y105" s="1653"/>
      <c r="Z105" s="1653"/>
      <c r="AA105" s="1653"/>
      <c r="AB105" s="1653"/>
      <c r="AC105" s="1653"/>
      <c r="AD105" s="1653"/>
      <c r="AE105" s="1653"/>
      <c r="AF105" s="1653"/>
      <c r="AG105" s="1653"/>
      <c r="AH105" s="1653"/>
      <c r="AI105" s="1653"/>
      <c r="AJ105" s="1653"/>
      <c r="AK105" s="1653"/>
      <c r="AL105" s="1653"/>
      <c r="AM105" s="1653"/>
      <c r="AN105" s="1653"/>
      <c r="AO105" s="1653"/>
      <c r="AP105" s="1653"/>
      <c r="AQ105" s="1653"/>
      <c r="AR105" s="1653"/>
      <c r="AS105" s="1653"/>
      <c r="AT105" s="1653"/>
      <c r="AU105" s="1653"/>
      <c r="AV105" s="1653"/>
      <c r="AW105" s="1653"/>
      <c r="AX105" s="1653"/>
      <c r="AY105" s="1653"/>
      <c r="AZ105" s="1653"/>
      <c r="BA105" s="1653"/>
      <c r="BB105" s="1653"/>
      <c r="BC105" s="1653"/>
      <c r="BD105" s="325"/>
      <c r="BE105" s="325"/>
      <c r="BF105" s="325"/>
    </row>
    <row r="106" spans="1:58" ht="16.5" customHeight="1">
      <c r="A106" s="1653" t="s">
        <v>552</v>
      </c>
      <c r="B106" s="1653"/>
      <c r="C106" s="1653"/>
      <c r="D106" s="1653"/>
      <c r="E106" s="1653"/>
      <c r="F106" s="1653"/>
      <c r="G106" s="1653"/>
      <c r="H106" s="1653"/>
      <c r="I106" s="1653"/>
      <c r="J106" s="1653"/>
      <c r="K106" s="1653"/>
      <c r="L106" s="1653"/>
      <c r="M106" s="1653"/>
      <c r="N106" s="1653"/>
      <c r="O106" s="1653"/>
      <c r="P106" s="1653"/>
      <c r="Q106" s="1653"/>
      <c r="R106" s="1653"/>
      <c r="S106" s="1653"/>
      <c r="T106" s="1653"/>
      <c r="U106" s="1653"/>
      <c r="V106" s="1653"/>
      <c r="W106" s="1653"/>
      <c r="X106" s="1653"/>
      <c r="Y106" s="1653"/>
      <c r="Z106" s="1653"/>
      <c r="AA106" s="1653"/>
      <c r="AB106" s="1653"/>
      <c r="AC106" s="1653"/>
      <c r="AD106" s="1653"/>
      <c r="AE106" s="1653"/>
      <c r="AF106" s="1653"/>
      <c r="AG106" s="1653"/>
      <c r="AH106" s="1653"/>
      <c r="AI106" s="1653"/>
      <c r="AJ106" s="1653"/>
      <c r="AK106" s="1653"/>
      <c r="AL106" s="1653"/>
      <c r="AM106" s="1653"/>
      <c r="AN106" s="1653"/>
      <c r="AO106" s="1653"/>
      <c r="AP106" s="1653"/>
      <c r="AQ106" s="1653"/>
      <c r="AR106" s="1653"/>
      <c r="AS106" s="1653"/>
      <c r="AT106" s="1653"/>
      <c r="AU106" s="1653"/>
      <c r="AV106" s="1653"/>
      <c r="AW106" s="1653"/>
      <c r="AX106" s="1653"/>
      <c r="AY106" s="1653"/>
      <c r="AZ106" s="1653"/>
      <c r="BA106" s="1653"/>
      <c r="BB106" s="1653"/>
      <c r="BC106" s="1653"/>
      <c r="BD106" s="326"/>
      <c r="BE106" s="326"/>
      <c r="BF106" s="326"/>
    </row>
    <row r="107" spans="1:58" ht="18.75" customHeight="1">
      <c r="U107" s="64"/>
      <c r="V107" s="64"/>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row>
    <row r="108" spans="1:58" ht="15" customHeight="1">
      <c r="E108" s="49" t="s">
        <v>159</v>
      </c>
      <c r="F108" s="49"/>
      <c r="G108" s="49"/>
      <c r="H108" s="49"/>
      <c r="I108" s="49"/>
      <c r="J108" s="49"/>
      <c r="K108" s="1645"/>
      <c r="L108" s="1645"/>
      <c r="M108" s="1645"/>
      <c r="N108" s="1645"/>
      <c r="O108" s="1645"/>
      <c r="P108" s="1645"/>
      <c r="Q108" s="1645"/>
      <c r="R108" s="1645"/>
      <c r="S108" s="1645"/>
      <c r="T108" s="1645"/>
      <c r="U108" s="1645"/>
      <c r="V108" s="1645"/>
      <c r="W108" s="1645"/>
      <c r="X108" s="1645"/>
      <c r="Y108" s="1645"/>
      <c r="Z108" s="1645"/>
      <c r="AA108" s="1645"/>
      <c r="AB108" s="1645"/>
      <c r="AC108" s="1645"/>
      <c r="AD108" s="1645"/>
      <c r="AE108" s="313"/>
      <c r="AF108" s="313"/>
      <c r="AG108" s="313"/>
      <c r="AH108" s="314"/>
      <c r="AI108" s="314"/>
      <c r="AJ108" s="66"/>
      <c r="AK108" s="66"/>
      <c r="AL108" s="1646" t="s">
        <v>160</v>
      </c>
      <c r="AM108" s="1646"/>
      <c r="AN108" s="1646"/>
      <c r="AO108" s="1646"/>
      <c r="AP108" s="1647"/>
      <c r="AQ108" s="1647"/>
      <c r="AR108" s="1647"/>
      <c r="AS108" s="1647"/>
      <c r="AT108" s="1647"/>
      <c r="AU108" s="1647"/>
      <c r="AV108" s="1647"/>
      <c r="AW108" s="1647"/>
      <c r="AX108" s="1647"/>
      <c r="AY108" s="1647"/>
    </row>
    <row r="109" spans="1:58" ht="15" customHeight="1">
      <c r="E109" s="49"/>
      <c r="F109" s="49"/>
      <c r="G109" s="49"/>
      <c r="H109" s="49"/>
      <c r="I109" s="49"/>
      <c r="J109" s="49"/>
      <c r="K109" s="117"/>
      <c r="L109" s="117"/>
      <c r="M109" s="117"/>
      <c r="N109" s="117"/>
      <c r="O109" s="117"/>
      <c r="P109" s="117"/>
      <c r="Q109" s="117"/>
      <c r="R109" s="117"/>
      <c r="S109" s="117"/>
      <c r="T109" s="117"/>
      <c r="U109" s="117"/>
      <c r="V109" s="117"/>
      <c r="W109" s="117"/>
      <c r="X109" s="117"/>
      <c r="Y109" s="117"/>
      <c r="Z109" s="117"/>
      <c r="AA109" s="117"/>
      <c r="AB109" s="117"/>
      <c r="AC109" s="117"/>
      <c r="AD109" s="117"/>
      <c r="AH109" s="66"/>
      <c r="AI109" s="66"/>
      <c r="AJ109" s="66"/>
      <c r="AK109" s="66"/>
      <c r="AL109" s="228"/>
      <c r="AM109" s="228"/>
      <c r="AN109" s="228"/>
      <c r="AO109" s="228"/>
      <c r="AP109" s="234"/>
      <c r="AQ109" s="234"/>
      <c r="AR109" s="234"/>
      <c r="AS109" s="234"/>
      <c r="AT109" s="234"/>
      <c r="AU109" s="234"/>
      <c r="AV109" s="234"/>
      <c r="AW109" s="234"/>
      <c r="AX109" s="234"/>
      <c r="AY109" s="234"/>
    </row>
    <row r="110" spans="1:58" ht="15" customHeight="1">
      <c r="B110" s="1648"/>
      <c r="C110" s="1648"/>
      <c r="D110" s="1648"/>
      <c r="E110" s="1648"/>
      <c r="F110" s="1648"/>
      <c r="G110" s="1648"/>
      <c r="H110" s="1648"/>
      <c r="I110" s="1648"/>
      <c r="J110" s="1648"/>
      <c r="K110" s="1648"/>
      <c r="L110" s="1648"/>
      <c r="M110" s="164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H110" s="1648"/>
      <c r="AI110" s="1648"/>
      <c r="AJ110" s="1648"/>
      <c r="AK110" s="1648"/>
      <c r="AL110" s="1648"/>
      <c r="AM110" s="1648"/>
      <c r="AN110" s="1648"/>
      <c r="AO110" s="1648"/>
      <c r="AP110" s="1648"/>
      <c r="AQ110" s="1648"/>
      <c r="AR110" s="1648"/>
      <c r="AS110" s="1648"/>
      <c r="AT110" s="1648"/>
      <c r="AU110" s="1648"/>
      <c r="AV110" s="1648"/>
      <c r="AW110" s="1648"/>
      <c r="AX110" s="1648"/>
      <c r="AY110" s="1648"/>
      <c r="AZ110" s="1648"/>
      <c r="BA110" s="1648"/>
      <c r="BB110" s="1648"/>
    </row>
    <row r="111" spans="1:58" ht="6" customHeight="1">
      <c r="B111" s="719"/>
      <c r="C111" s="719"/>
      <c r="D111" s="719"/>
      <c r="E111" s="719"/>
      <c r="F111" s="719"/>
      <c r="G111" s="719"/>
      <c r="H111" s="719"/>
      <c r="I111" s="719"/>
      <c r="J111" s="719"/>
      <c r="K111" s="719"/>
      <c r="L111" s="719"/>
      <c r="M111" s="719"/>
      <c r="N111" s="719"/>
      <c r="O111" s="719"/>
      <c r="P111" s="719"/>
      <c r="Q111" s="719"/>
      <c r="R111" s="719"/>
      <c r="S111" s="719"/>
      <c r="T111" s="719"/>
      <c r="U111" s="719"/>
      <c r="V111" s="719"/>
      <c r="W111" s="719"/>
      <c r="X111" s="719"/>
      <c r="Y111" s="719"/>
      <c r="Z111" s="719"/>
      <c r="AA111" s="719"/>
      <c r="AB111" s="719"/>
      <c r="AC111" s="719"/>
      <c r="AD111" s="719"/>
      <c r="AE111" s="719"/>
      <c r="AF111" s="719"/>
      <c r="AG111" s="719"/>
      <c r="AH111" s="719"/>
      <c r="AI111" s="719"/>
      <c r="AJ111" s="719"/>
      <c r="AK111" s="719"/>
      <c r="AL111" s="719"/>
      <c r="AM111" s="719"/>
      <c r="AN111" s="719"/>
      <c r="AO111" s="719"/>
      <c r="AP111" s="719"/>
      <c r="AQ111" s="719"/>
      <c r="AR111" s="719"/>
      <c r="AS111" s="719"/>
      <c r="AT111" s="719"/>
      <c r="AU111" s="719"/>
      <c r="AV111" s="719"/>
      <c r="AW111" s="719"/>
      <c r="AX111" s="719"/>
      <c r="AY111" s="719"/>
      <c r="AZ111" s="719"/>
      <c r="BA111" s="719"/>
      <c r="BB111" s="719"/>
    </row>
    <row r="112" spans="1:58" ht="24" customHeight="1">
      <c r="A112" s="233" t="s">
        <v>322</v>
      </c>
      <c r="E112" s="49"/>
      <c r="F112" s="49"/>
      <c r="G112" s="49"/>
      <c r="H112" s="49"/>
      <c r="I112" s="49"/>
      <c r="J112" s="49"/>
      <c r="K112" s="117"/>
      <c r="L112" s="117"/>
      <c r="M112" s="117"/>
      <c r="N112" s="117"/>
      <c r="O112" s="117"/>
      <c r="P112" s="117"/>
      <c r="Q112" s="117"/>
      <c r="R112" s="117"/>
      <c r="S112" s="117"/>
      <c r="T112" s="117"/>
      <c r="U112" s="117"/>
      <c r="V112" s="117"/>
      <c r="W112" s="117"/>
      <c r="X112" s="117"/>
      <c r="Y112" s="117"/>
      <c r="Z112" s="117"/>
      <c r="AA112" s="117"/>
      <c r="AB112" s="117"/>
      <c r="AC112" s="117"/>
      <c r="AD112" s="117"/>
      <c r="AH112" s="66"/>
      <c r="AI112" s="66"/>
      <c r="AJ112" s="66"/>
      <c r="AK112" s="66"/>
      <c r="AL112" s="228"/>
      <c r="AM112" s="228"/>
      <c r="AN112" s="228"/>
      <c r="AO112" s="228"/>
      <c r="AP112" s="234"/>
      <c r="AQ112" s="234"/>
      <c r="AR112" s="234"/>
      <c r="AS112" s="234"/>
      <c r="AT112" s="234"/>
      <c r="AU112" s="234"/>
      <c r="AV112" s="234"/>
      <c r="AW112" s="234"/>
      <c r="AX112" s="234"/>
      <c r="AY112" s="234"/>
    </row>
    <row r="113" spans="1:52" ht="24" customHeight="1">
      <c r="A113" s="233"/>
      <c r="E113" s="49"/>
      <c r="F113" s="49"/>
      <c r="G113" s="49"/>
      <c r="H113" s="49"/>
      <c r="I113" s="49"/>
      <c r="J113" s="49"/>
      <c r="K113" s="117"/>
      <c r="L113" s="117"/>
      <c r="M113" s="117"/>
      <c r="N113" s="117"/>
      <c r="O113" s="117"/>
      <c r="P113" s="117"/>
      <c r="Q113" s="117"/>
      <c r="R113" s="117"/>
      <c r="S113" s="117"/>
      <c r="T113" s="117"/>
      <c r="U113" s="117"/>
      <c r="V113" s="117"/>
      <c r="W113" s="117"/>
      <c r="X113" s="117"/>
      <c r="Y113" s="117"/>
      <c r="Z113" s="117"/>
      <c r="AA113" s="117"/>
      <c r="AB113" s="117"/>
      <c r="AC113" s="117"/>
      <c r="AD113" s="117"/>
      <c r="AH113" s="66"/>
      <c r="AI113" s="66"/>
      <c r="AJ113" s="66"/>
      <c r="AK113" s="66"/>
      <c r="AL113" s="228"/>
      <c r="AM113" s="228"/>
      <c r="AN113" s="228"/>
      <c r="AO113" s="228"/>
      <c r="AP113" s="234"/>
      <c r="AQ113" s="234"/>
      <c r="AR113" s="234"/>
      <c r="AS113" s="234"/>
      <c r="AT113" s="234"/>
      <c r="AU113" s="234"/>
      <c r="AV113" s="234"/>
      <c r="AW113" s="234"/>
      <c r="AX113" s="234"/>
      <c r="AY113" s="234"/>
    </row>
    <row r="114" spans="1:52" ht="15" customHeight="1">
      <c r="E114" s="49"/>
      <c r="F114" s="49"/>
      <c r="G114" s="49"/>
      <c r="H114" s="49"/>
      <c r="I114" s="49"/>
      <c r="J114" s="49"/>
      <c r="K114" s="117"/>
      <c r="L114" s="117"/>
      <c r="M114" s="117"/>
      <c r="N114" s="117"/>
      <c r="O114" s="117"/>
      <c r="P114" s="117"/>
      <c r="Q114" s="117"/>
      <c r="R114" s="117"/>
      <c r="S114" s="117"/>
      <c r="T114" s="117"/>
      <c r="U114" s="117"/>
      <c r="V114" s="117"/>
      <c r="W114" s="117"/>
      <c r="X114" s="117"/>
      <c r="Y114" s="117"/>
      <c r="Z114" s="117"/>
      <c r="AA114" s="117"/>
      <c r="AB114" s="117"/>
      <c r="AC114" s="117"/>
      <c r="AD114" s="117"/>
      <c r="AH114" s="66"/>
      <c r="AI114" s="66"/>
      <c r="AJ114" s="66"/>
      <c r="AK114" s="66"/>
      <c r="AL114" s="228"/>
      <c r="AM114" s="228"/>
      <c r="AN114" s="228"/>
      <c r="AO114" s="228"/>
      <c r="AP114" s="234"/>
      <c r="AQ114" s="234"/>
      <c r="AR114" s="234"/>
      <c r="AS114" s="234"/>
      <c r="AT114" s="234"/>
      <c r="AU114" s="234"/>
      <c r="AW114" s="234"/>
      <c r="AX114" s="234" t="s">
        <v>323</v>
      </c>
      <c r="AY114" s="234"/>
    </row>
    <row r="115" spans="1:52" ht="15" customHeight="1">
      <c r="E115" s="49"/>
      <c r="F115" s="49"/>
      <c r="G115" s="49"/>
      <c r="H115" s="49"/>
      <c r="I115" s="49"/>
      <c r="J115" s="49"/>
      <c r="K115" s="117"/>
      <c r="L115" s="117"/>
      <c r="M115" s="117"/>
      <c r="N115" s="117"/>
      <c r="O115" s="117"/>
      <c r="P115" s="117"/>
      <c r="Q115" s="117"/>
      <c r="R115" s="117"/>
      <c r="S115" s="117"/>
      <c r="T115" s="117"/>
      <c r="U115" s="117"/>
      <c r="V115" s="117"/>
      <c r="W115" s="117"/>
      <c r="X115" s="117"/>
      <c r="Y115" s="117"/>
      <c r="Z115" s="117"/>
      <c r="AA115" s="117"/>
      <c r="AB115" s="117"/>
      <c r="AC115" s="117"/>
      <c r="AD115" s="117"/>
      <c r="AH115" s="66"/>
      <c r="AI115" s="66"/>
      <c r="AJ115" s="66"/>
      <c r="AK115" s="66"/>
      <c r="AL115" s="228"/>
      <c r="AM115" s="228"/>
      <c r="AN115" s="228"/>
      <c r="AO115" s="228"/>
      <c r="AP115" s="234"/>
      <c r="AQ115" s="234"/>
      <c r="AR115" s="234"/>
      <c r="AS115" s="234"/>
      <c r="AT115" s="234"/>
      <c r="AU115" s="234"/>
      <c r="AW115" s="234"/>
      <c r="AX115" s="234"/>
      <c r="AY115" s="234"/>
    </row>
    <row r="116" spans="1:52" ht="15" customHeight="1">
      <c r="B116" s="402" t="str">
        <f>A148</f>
        <v xml:space="preserve">Instruments de mesure et fantômes utilisés pour effectuer les contrôles de qualité </v>
      </c>
      <c r="C116" s="403"/>
      <c r="D116" s="403"/>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3"/>
      <c r="AF116" s="403"/>
      <c r="AG116" s="403"/>
      <c r="AH116" s="405"/>
      <c r="AI116" s="405"/>
      <c r="AJ116" s="405"/>
      <c r="AK116" s="405"/>
      <c r="AL116" s="406"/>
      <c r="AM116" s="406"/>
      <c r="AN116" s="406"/>
      <c r="AO116" s="406"/>
      <c r="AP116" s="407"/>
      <c r="AQ116" s="407"/>
      <c r="AR116" s="407"/>
      <c r="AS116" s="409"/>
      <c r="AT116" s="407"/>
      <c r="AU116" s="407"/>
      <c r="AV116" s="407"/>
      <c r="AW116" s="407"/>
      <c r="AX116" s="408"/>
      <c r="AY116" s="1643">
        <v>5</v>
      </c>
      <c r="AZ116" s="1643"/>
    </row>
    <row r="117" spans="1:52" ht="15" customHeight="1">
      <c r="B117" s="318"/>
      <c r="C117" s="318"/>
      <c r="D117" s="318"/>
      <c r="E117" s="323"/>
      <c r="F117" s="319"/>
      <c r="G117" s="319"/>
      <c r="H117" s="319"/>
      <c r="I117" s="319"/>
      <c r="J117" s="319"/>
      <c r="K117" s="320"/>
      <c r="L117" s="320"/>
      <c r="M117" s="320"/>
      <c r="N117" s="320"/>
      <c r="O117" s="320"/>
      <c r="P117" s="320"/>
      <c r="Q117" s="320"/>
      <c r="R117" s="320"/>
      <c r="S117" s="320"/>
      <c r="T117" s="320"/>
      <c r="U117" s="320"/>
      <c r="V117" s="320"/>
      <c r="W117" s="320"/>
      <c r="X117" s="320"/>
      <c r="Y117" s="320"/>
      <c r="Z117" s="320"/>
      <c r="AA117" s="320"/>
      <c r="AB117" s="320"/>
      <c r="AC117" s="320"/>
      <c r="AD117" s="320"/>
      <c r="AE117" s="318"/>
      <c r="AF117" s="318"/>
      <c r="AG117" s="318"/>
      <c r="AH117" s="321"/>
      <c r="AI117" s="321"/>
      <c r="AJ117" s="321"/>
      <c r="AK117" s="321"/>
      <c r="AL117" s="322"/>
      <c r="AM117" s="322"/>
      <c r="AN117" s="322"/>
      <c r="AO117" s="322"/>
      <c r="AP117" s="234"/>
      <c r="AQ117" s="234"/>
      <c r="AR117" s="234"/>
      <c r="AS117" s="234"/>
      <c r="AT117" s="234"/>
      <c r="AU117" s="234"/>
      <c r="AV117" s="234"/>
      <c r="AW117" s="234"/>
      <c r="AX117" s="234"/>
      <c r="AY117" s="234"/>
    </row>
    <row r="118" spans="1:52" ht="15" customHeight="1">
      <c r="B118" s="402" t="str">
        <f>A252</f>
        <v>1- Information</v>
      </c>
      <c r="C118" s="403"/>
      <c r="D118" s="403"/>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3"/>
      <c r="AF118" s="403"/>
      <c r="AG118" s="403"/>
      <c r="AH118" s="405"/>
      <c r="AI118" s="405"/>
      <c r="AJ118" s="405"/>
      <c r="AK118" s="405"/>
      <c r="AL118" s="406"/>
      <c r="AM118" s="406"/>
      <c r="AN118" s="406"/>
      <c r="AO118" s="406"/>
      <c r="AP118" s="407"/>
      <c r="AQ118" s="407"/>
      <c r="AR118" s="407"/>
      <c r="AS118" s="407"/>
      <c r="AT118" s="407"/>
      <c r="AU118" s="407"/>
      <c r="AV118" s="407"/>
      <c r="AW118" s="407"/>
      <c r="AX118" s="408"/>
      <c r="AY118" s="1643">
        <v>7</v>
      </c>
      <c r="AZ118" s="1643"/>
    </row>
    <row r="119" spans="1:52" ht="15" customHeight="1">
      <c r="B119" s="318"/>
      <c r="C119" s="318"/>
      <c r="D119" s="318"/>
      <c r="E119" s="319"/>
      <c r="F119" s="319"/>
      <c r="G119" s="319"/>
      <c r="H119" s="324"/>
      <c r="I119" s="319"/>
      <c r="J119" s="319"/>
      <c r="K119" s="320"/>
      <c r="L119" s="320"/>
      <c r="M119" s="320"/>
      <c r="N119" s="320"/>
      <c r="O119" s="320"/>
      <c r="P119" s="320"/>
      <c r="Q119" s="320"/>
      <c r="R119" s="320"/>
      <c r="S119" s="320"/>
      <c r="T119" s="320"/>
      <c r="U119" s="320"/>
      <c r="V119" s="320"/>
      <c r="W119" s="320"/>
      <c r="X119" s="320"/>
      <c r="Y119" s="320"/>
      <c r="Z119" s="320"/>
      <c r="AA119" s="320"/>
      <c r="AB119" s="320"/>
      <c r="AC119" s="320"/>
      <c r="AD119" s="320"/>
      <c r="AE119" s="318"/>
      <c r="AF119" s="318"/>
      <c r="AG119" s="318"/>
      <c r="AH119" s="321"/>
      <c r="AI119" s="321"/>
      <c r="AJ119" s="321"/>
      <c r="AK119" s="321"/>
      <c r="AL119" s="322"/>
      <c r="AM119" s="322"/>
      <c r="AN119" s="322"/>
      <c r="AO119" s="322"/>
      <c r="AP119" s="234"/>
      <c r="AQ119" s="234"/>
      <c r="AR119" s="234"/>
      <c r="AS119" s="234"/>
      <c r="AT119" s="234"/>
      <c r="AU119" s="234"/>
      <c r="AV119" s="234"/>
      <c r="AW119" s="234"/>
      <c r="AX119" s="234"/>
      <c r="AY119" s="234"/>
    </row>
    <row r="120" spans="1:52" ht="15" customHeight="1">
      <c r="B120" s="402" t="str">
        <f>A259</f>
        <v>2- Analyse de blindage</v>
      </c>
      <c r="C120" s="403"/>
      <c r="D120" s="403"/>
      <c r="E120" s="404"/>
      <c r="F120" s="404"/>
      <c r="G120" s="404"/>
      <c r="H120" s="404"/>
      <c r="I120" s="404"/>
      <c r="J120" s="404"/>
      <c r="K120" s="404"/>
      <c r="L120" s="404"/>
      <c r="M120" s="404"/>
      <c r="N120" s="404"/>
      <c r="O120" s="404"/>
      <c r="P120" s="404"/>
      <c r="Q120" s="404"/>
      <c r="R120" s="404"/>
      <c r="S120" s="404"/>
      <c r="T120" s="404"/>
      <c r="U120" s="404"/>
      <c r="V120" s="404"/>
      <c r="W120" s="404"/>
      <c r="X120" s="404"/>
      <c r="Y120" s="404"/>
      <c r="Z120" s="404"/>
      <c r="AA120" s="404"/>
      <c r="AB120" s="404"/>
      <c r="AC120" s="404"/>
      <c r="AD120" s="404"/>
      <c r="AE120" s="403"/>
      <c r="AF120" s="403"/>
      <c r="AG120" s="403"/>
      <c r="AH120" s="405"/>
      <c r="AI120" s="405"/>
      <c r="AJ120" s="405"/>
      <c r="AK120" s="405"/>
      <c r="AL120" s="406"/>
      <c r="AM120" s="406"/>
      <c r="AN120" s="406"/>
      <c r="AO120" s="406"/>
      <c r="AP120" s="407"/>
      <c r="AQ120" s="407"/>
      <c r="AR120" s="407"/>
      <c r="AS120" s="407"/>
      <c r="AT120" s="407"/>
      <c r="AU120" s="407"/>
      <c r="AV120" s="407"/>
      <c r="AW120" s="407"/>
      <c r="AX120" s="408"/>
      <c r="AY120" s="1643">
        <v>7</v>
      </c>
      <c r="AZ120" s="1643"/>
    </row>
    <row r="121" spans="1:52" ht="15" customHeight="1">
      <c r="E121" s="49"/>
      <c r="F121" s="49"/>
      <c r="G121" s="49"/>
      <c r="H121" s="49"/>
      <c r="I121" s="49"/>
      <c r="J121" s="49"/>
      <c r="K121" s="117"/>
      <c r="L121" s="117"/>
      <c r="M121" s="117"/>
      <c r="N121" s="117"/>
      <c r="O121" s="117"/>
      <c r="P121" s="117"/>
      <c r="Q121" s="117"/>
      <c r="R121" s="117"/>
      <c r="S121" s="117"/>
      <c r="T121" s="117"/>
      <c r="U121" s="117"/>
      <c r="V121" s="117"/>
      <c r="W121" s="117"/>
      <c r="X121" s="117"/>
      <c r="Y121" s="117"/>
      <c r="Z121" s="117"/>
      <c r="AA121" s="117"/>
      <c r="AB121" s="117"/>
      <c r="AC121" s="117"/>
      <c r="AD121" s="117"/>
      <c r="AH121" s="66"/>
      <c r="AI121" s="66"/>
      <c r="AJ121" s="66"/>
      <c r="AK121" s="66"/>
      <c r="AL121" s="228"/>
      <c r="AM121" s="228"/>
      <c r="AN121" s="228"/>
      <c r="AO121" s="228"/>
      <c r="AP121" s="234"/>
      <c r="AQ121" s="234"/>
      <c r="AR121" s="234"/>
      <c r="AS121" s="234"/>
      <c r="AT121" s="234"/>
      <c r="AU121" s="234"/>
      <c r="AV121" s="234"/>
      <c r="AW121" s="234"/>
      <c r="AX121" s="234"/>
      <c r="AY121" s="234"/>
    </row>
    <row r="122" spans="1:52" ht="15" customHeight="1">
      <c r="B122" s="409" t="str">
        <f>A313</f>
        <v>3- Ouverture du collimateur</v>
      </c>
      <c r="C122" s="409"/>
      <c r="D122" s="409"/>
      <c r="E122" s="411"/>
      <c r="F122" s="411"/>
      <c r="G122" s="411"/>
      <c r="H122" s="411"/>
      <c r="I122" s="411"/>
      <c r="J122" s="411"/>
      <c r="K122" s="412"/>
      <c r="L122" s="412"/>
      <c r="M122" s="412"/>
      <c r="N122" s="412"/>
      <c r="O122" s="412"/>
      <c r="P122" s="412"/>
      <c r="Q122" s="412"/>
      <c r="R122" s="412"/>
      <c r="S122" s="412"/>
      <c r="T122" s="412"/>
      <c r="U122" s="412"/>
      <c r="V122" s="412"/>
      <c r="W122" s="412"/>
      <c r="X122" s="412"/>
      <c r="Y122" s="412"/>
      <c r="Z122" s="412"/>
      <c r="AA122" s="412"/>
      <c r="AB122" s="412"/>
      <c r="AC122" s="412"/>
      <c r="AD122" s="412"/>
      <c r="AE122" s="409"/>
      <c r="AF122" s="409"/>
      <c r="AG122" s="409"/>
      <c r="AH122" s="413"/>
      <c r="AI122" s="413"/>
      <c r="AJ122" s="413"/>
      <c r="AK122" s="413"/>
      <c r="AL122" s="414"/>
      <c r="AM122" s="414"/>
      <c r="AN122" s="414"/>
      <c r="AO122" s="414"/>
      <c r="AP122" s="407"/>
      <c r="AQ122" s="407"/>
      <c r="AR122" s="407"/>
      <c r="AS122" s="407"/>
      <c r="AT122" s="407"/>
      <c r="AU122" s="407"/>
      <c r="AV122" s="407"/>
      <c r="AW122" s="407"/>
      <c r="AX122" s="408"/>
      <c r="AY122" s="1643">
        <v>9</v>
      </c>
      <c r="AZ122" s="1643"/>
    </row>
    <row r="123" spans="1:52" ht="15" customHeight="1">
      <c r="E123" s="49"/>
      <c r="F123" s="49"/>
      <c r="G123" s="49"/>
      <c r="H123" s="49"/>
      <c r="I123" s="49"/>
      <c r="J123" s="49"/>
      <c r="K123" s="117"/>
      <c r="L123" s="117"/>
      <c r="M123" s="117"/>
      <c r="N123" s="117"/>
      <c r="O123" s="117"/>
      <c r="P123" s="117"/>
      <c r="Q123" s="117"/>
      <c r="R123" s="117"/>
      <c r="S123" s="117"/>
      <c r="T123" s="117"/>
      <c r="U123" s="117"/>
      <c r="V123" s="117"/>
      <c r="W123" s="117"/>
      <c r="X123" s="117"/>
      <c r="Y123" s="117"/>
      <c r="Z123" s="117"/>
      <c r="AA123" s="117"/>
      <c r="AB123" s="117"/>
      <c r="AC123" s="117"/>
      <c r="AD123" s="117"/>
      <c r="AH123" s="66"/>
      <c r="AI123" s="66"/>
      <c r="AJ123" s="66"/>
      <c r="AK123" s="66"/>
      <c r="AL123" s="228"/>
      <c r="AM123" s="228"/>
      <c r="AN123" s="228"/>
      <c r="AO123" s="228"/>
      <c r="AP123" s="234"/>
      <c r="AQ123" s="234"/>
      <c r="AR123" s="234"/>
      <c r="AS123" s="234"/>
      <c r="AT123" s="234"/>
      <c r="AU123" s="234"/>
      <c r="AV123" s="234"/>
      <c r="AW123" s="234"/>
      <c r="AX123" s="398"/>
      <c r="AY123" s="398"/>
      <c r="AZ123" s="398"/>
    </row>
    <row r="124" spans="1:52" ht="15" customHeight="1">
      <c r="B124" s="409" t="str">
        <f>A330</f>
        <v>4- Performances du tube radiogène</v>
      </c>
      <c r="C124" s="409"/>
      <c r="D124" s="409"/>
      <c r="E124" s="411"/>
      <c r="F124" s="411"/>
      <c r="G124" s="411"/>
      <c r="H124" s="411"/>
      <c r="I124" s="411"/>
      <c r="J124" s="411"/>
      <c r="K124" s="412"/>
      <c r="L124" s="412"/>
      <c r="M124" s="412"/>
      <c r="N124" s="412"/>
      <c r="O124" s="412"/>
      <c r="P124" s="412"/>
      <c r="Q124" s="412"/>
      <c r="R124" s="412"/>
      <c r="S124" s="412"/>
      <c r="T124" s="412"/>
      <c r="U124" s="412"/>
      <c r="V124" s="412"/>
      <c r="W124" s="412"/>
      <c r="X124" s="412"/>
      <c r="Y124" s="412"/>
      <c r="Z124" s="412"/>
      <c r="AA124" s="412"/>
      <c r="AB124" s="412"/>
      <c r="AC124" s="412"/>
      <c r="AD124" s="412"/>
      <c r="AE124" s="409"/>
      <c r="AF124" s="409"/>
      <c r="AG124" s="409"/>
      <c r="AH124" s="413"/>
      <c r="AI124" s="413"/>
      <c r="AJ124" s="413"/>
      <c r="AK124" s="413"/>
      <c r="AL124" s="414"/>
      <c r="AM124" s="414"/>
      <c r="AN124" s="414"/>
      <c r="AO124" s="414"/>
      <c r="AP124" s="407"/>
      <c r="AQ124" s="407"/>
      <c r="AR124" s="407"/>
      <c r="AS124" s="407"/>
      <c r="AT124" s="407"/>
      <c r="AU124" s="407"/>
      <c r="AV124" s="407"/>
      <c r="AW124" s="407"/>
      <c r="AX124" s="410"/>
      <c r="AY124" s="1643">
        <v>10</v>
      </c>
      <c r="AZ124" s="1643"/>
    </row>
    <row r="125" spans="1:52" ht="15" customHeight="1">
      <c r="E125" s="49"/>
      <c r="F125" s="49"/>
      <c r="G125" s="49"/>
      <c r="H125" s="49"/>
      <c r="I125" s="49"/>
      <c r="J125" s="49"/>
      <c r="K125" s="117"/>
      <c r="L125" s="117"/>
      <c r="M125" s="117"/>
      <c r="N125" s="117"/>
      <c r="O125" s="117"/>
      <c r="P125" s="117"/>
      <c r="Q125" s="117"/>
      <c r="R125" s="117"/>
      <c r="S125" s="117"/>
      <c r="T125" s="117"/>
      <c r="U125" s="117"/>
      <c r="V125" s="117"/>
      <c r="W125" s="117"/>
      <c r="X125" s="117"/>
      <c r="Y125" s="117"/>
      <c r="Z125" s="117"/>
      <c r="AA125" s="117"/>
      <c r="AB125" s="117"/>
      <c r="AC125" s="117"/>
      <c r="AD125" s="117"/>
      <c r="AH125" s="66"/>
      <c r="AI125" s="66"/>
      <c r="AJ125" s="66"/>
      <c r="AK125" s="66"/>
      <c r="AL125" s="228"/>
      <c r="AM125" s="228"/>
      <c r="AN125" s="228"/>
      <c r="AO125" s="228"/>
      <c r="AP125" s="234"/>
      <c r="AQ125" s="234"/>
      <c r="AR125" s="234"/>
      <c r="AS125" s="234"/>
      <c r="AT125" s="234"/>
      <c r="AU125" s="234"/>
      <c r="AV125" s="234"/>
      <c r="AW125" s="234"/>
      <c r="AX125" s="398"/>
      <c r="AY125" s="398"/>
      <c r="AZ125" s="398"/>
    </row>
    <row r="126" spans="1:52" ht="15" customHeight="1">
      <c r="B126" s="409" t="str">
        <f>A429</f>
        <v>5- Mesure de l'exposition - Image de localisation</v>
      </c>
      <c r="C126" s="409"/>
      <c r="D126" s="409"/>
      <c r="E126" s="411"/>
      <c r="F126" s="411"/>
      <c r="G126" s="411"/>
      <c r="H126" s="411"/>
      <c r="I126" s="411"/>
      <c r="J126" s="411"/>
      <c r="K126" s="412"/>
      <c r="L126" s="412"/>
      <c r="M126" s="412"/>
      <c r="N126" s="412"/>
      <c r="O126" s="412"/>
      <c r="P126" s="412"/>
      <c r="Q126" s="412"/>
      <c r="R126" s="412"/>
      <c r="S126" s="412"/>
      <c r="T126" s="412"/>
      <c r="U126" s="412"/>
      <c r="V126" s="412"/>
      <c r="W126" s="412"/>
      <c r="X126" s="412"/>
      <c r="Y126" s="412"/>
      <c r="Z126" s="412"/>
      <c r="AA126" s="412"/>
      <c r="AB126" s="412"/>
      <c r="AC126" s="412"/>
      <c r="AD126" s="412"/>
      <c r="AE126" s="409"/>
      <c r="AF126" s="409"/>
      <c r="AG126" s="409"/>
      <c r="AH126" s="413"/>
      <c r="AI126" s="413"/>
      <c r="AJ126" s="413"/>
      <c r="AK126" s="413"/>
      <c r="AL126" s="414"/>
      <c r="AM126" s="414"/>
      <c r="AN126" s="414"/>
      <c r="AO126" s="414"/>
      <c r="AP126" s="407"/>
      <c r="AQ126" s="407"/>
      <c r="AR126" s="407"/>
      <c r="AS126" s="407"/>
      <c r="AT126" s="407"/>
      <c r="AU126" s="407"/>
      <c r="AV126" s="407"/>
      <c r="AW126" s="407"/>
      <c r="AX126" s="407"/>
      <c r="AY126" s="1644">
        <v>13</v>
      </c>
      <c r="AZ126" s="1644"/>
    </row>
    <row r="127" spans="1:52" ht="15" customHeight="1">
      <c r="E127" s="49"/>
      <c r="F127" s="49"/>
      <c r="G127" s="49"/>
      <c r="H127" s="49"/>
      <c r="I127" s="49"/>
      <c r="J127" s="49"/>
      <c r="K127" s="117"/>
      <c r="L127" s="117"/>
      <c r="M127" s="117"/>
      <c r="N127" s="117"/>
      <c r="O127" s="117"/>
      <c r="P127" s="117"/>
      <c r="Q127" s="117"/>
      <c r="R127" s="117"/>
      <c r="S127" s="117"/>
      <c r="T127" s="117"/>
      <c r="U127" s="117"/>
      <c r="V127" s="117"/>
      <c r="W127" s="117"/>
      <c r="X127" s="117"/>
      <c r="Y127" s="117"/>
      <c r="Z127" s="117"/>
      <c r="AA127" s="117"/>
      <c r="AB127" s="117"/>
      <c r="AC127" s="117"/>
      <c r="AD127" s="117"/>
      <c r="AH127" s="66"/>
      <c r="AI127" s="66"/>
      <c r="AJ127" s="66"/>
      <c r="AK127" s="66"/>
      <c r="AL127" s="228"/>
      <c r="AM127" s="228"/>
      <c r="AN127" s="228"/>
      <c r="AO127" s="228"/>
      <c r="AP127" s="234"/>
      <c r="AQ127" s="234"/>
      <c r="AR127" s="234"/>
      <c r="AS127" s="234"/>
      <c r="AT127" s="234"/>
      <c r="AU127" s="234"/>
      <c r="AV127" s="234"/>
      <c r="AW127" s="234"/>
      <c r="AX127" s="401"/>
      <c r="AY127" s="401"/>
      <c r="AZ127" s="401"/>
    </row>
    <row r="128" spans="1:52" ht="15" customHeight="1">
      <c r="B128" s="409" t="str">
        <f>A445</f>
        <v>6- Précision de l'indice de dose tomodensitométrique volumique (CTDIvol)</v>
      </c>
      <c r="C128" s="409"/>
      <c r="D128" s="409"/>
      <c r="E128" s="411"/>
      <c r="F128" s="411"/>
      <c r="G128" s="411"/>
      <c r="H128" s="411"/>
      <c r="I128" s="411"/>
      <c r="J128" s="411"/>
      <c r="K128" s="412"/>
      <c r="L128" s="412"/>
      <c r="M128" s="412"/>
      <c r="N128" s="412"/>
      <c r="O128" s="412"/>
      <c r="P128" s="412"/>
      <c r="Q128" s="412"/>
      <c r="R128" s="412"/>
      <c r="S128" s="412"/>
      <c r="T128" s="412"/>
      <c r="U128" s="412"/>
      <c r="V128" s="412"/>
      <c r="W128" s="412"/>
      <c r="X128" s="412"/>
      <c r="Y128" s="412"/>
      <c r="Z128" s="412"/>
      <c r="AA128" s="412"/>
      <c r="AB128" s="412"/>
      <c r="AC128" s="412"/>
      <c r="AD128" s="412"/>
      <c r="AE128" s="409"/>
      <c r="AF128" s="409"/>
      <c r="AG128" s="409"/>
      <c r="AH128" s="413"/>
      <c r="AI128" s="413"/>
      <c r="AJ128" s="413"/>
      <c r="AK128" s="413"/>
      <c r="AL128" s="414"/>
      <c r="AM128" s="414"/>
      <c r="AN128" s="414"/>
      <c r="AO128" s="414"/>
      <c r="AP128" s="407"/>
      <c r="AQ128" s="407"/>
      <c r="AR128" s="407"/>
      <c r="AS128" s="407"/>
      <c r="AT128" s="407"/>
      <c r="AU128" s="407"/>
      <c r="AV128" s="407"/>
      <c r="AW128" s="407"/>
      <c r="AX128" s="407"/>
      <c r="AY128" s="1644">
        <v>14</v>
      </c>
      <c r="AZ128" s="1644"/>
    </row>
    <row r="129" spans="2:52" ht="15" customHeight="1">
      <c r="E129" s="49"/>
      <c r="F129" s="49"/>
      <c r="G129" s="49"/>
      <c r="H129" s="49"/>
      <c r="I129" s="49"/>
      <c r="J129" s="49"/>
      <c r="K129" s="117"/>
      <c r="L129" s="117"/>
      <c r="M129" s="117"/>
      <c r="N129" s="117"/>
      <c r="O129" s="117"/>
      <c r="P129" s="117"/>
      <c r="Q129" s="117"/>
      <c r="R129" s="117"/>
      <c r="S129" s="117"/>
      <c r="T129" s="117"/>
      <c r="U129" s="117"/>
      <c r="V129" s="117"/>
      <c r="W129" s="117"/>
      <c r="X129" s="117"/>
      <c r="Y129" s="117"/>
      <c r="Z129" s="117"/>
      <c r="AA129" s="117"/>
      <c r="AB129" s="117"/>
      <c r="AC129" s="117"/>
      <c r="AD129" s="117"/>
      <c r="AH129" s="66"/>
      <c r="AI129" s="66"/>
      <c r="AJ129" s="66"/>
      <c r="AK129" s="66"/>
      <c r="AL129" s="228"/>
      <c r="AM129" s="228"/>
      <c r="AN129" s="228"/>
      <c r="AO129" s="228"/>
      <c r="AP129" s="234"/>
      <c r="AQ129" s="234"/>
      <c r="AR129" s="234"/>
      <c r="AS129" s="234"/>
      <c r="AT129" s="234"/>
      <c r="AU129" s="234"/>
      <c r="AV129" s="234"/>
      <c r="AW129" s="234"/>
      <c r="AX129" s="401"/>
      <c r="AY129" s="401"/>
      <c r="AZ129" s="401"/>
    </row>
    <row r="130" spans="2:52" ht="15" customHeight="1">
      <c r="B130" s="409" t="str">
        <f>A476</f>
        <v>7-  Précision des mouvements de la table d'examen et des repères lumineux</v>
      </c>
      <c r="C130" s="409"/>
      <c r="D130" s="409"/>
      <c r="E130" s="411"/>
      <c r="F130" s="411"/>
      <c r="G130" s="411"/>
      <c r="H130" s="411"/>
      <c r="I130" s="411"/>
      <c r="J130" s="411"/>
      <c r="K130" s="412"/>
      <c r="L130" s="412"/>
      <c r="M130" s="412"/>
      <c r="N130" s="412"/>
      <c r="O130" s="412"/>
      <c r="P130" s="412"/>
      <c r="Q130" s="412"/>
      <c r="R130" s="412"/>
      <c r="S130" s="412"/>
      <c r="T130" s="412"/>
      <c r="U130" s="412"/>
      <c r="V130" s="412"/>
      <c r="W130" s="412"/>
      <c r="X130" s="412"/>
      <c r="Y130" s="412"/>
      <c r="Z130" s="412"/>
      <c r="AA130" s="412"/>
      <c r="AB130" s="412"/>
      <c r="AC130" s="412"/>
      <c r="AD130" s="412"/>
      <c r="AE130" s="409"/>
      <c r="AF130" s="409"/>
      <c r="AG130" s="409"/>
      <c r="AH130" s="413"/>
      <c r="AI130" s="413"/>
      <c r="AJ130" s="413"/>
      <c r="AK130" s="413"/>
      <c r="AL130" s="414"/>
      <c r="AM130" s="414"/>
      <c r="AN130" s="414"/>
      <c r="AO130" s="414"/>
      <c r="AP130" s="407"/>
      <c r="AQ130" s="407"/>
      <c r="AR130" s="407"/>
      <c r="AS130" s="407"/>
      <c r="AT130" s="407"/>
      <c r="AU130" s="407"/>
      <c r="AV130" s="407"/>
      <c r="AW130" s="407"/>
      <c r="AX130" s="407"/>
      <c r="AY130" s="1644">
        <v>15</v>
      </c>
      <c r="AZ130" s="1644"/>
    </row>
    <row r="131" spans="2:52" ht="15" customHeight="1">
      <c r="E131" s="49"/>
      <c r="F131" s="49"/>
      <c r="G131" s="49"/>
      <c r="H131" s="49"/>
      <c r="I131" s="49"/>
      <c r="J131" s="49"/>
      <c r="K131" s="117"/>
      <c r="L131" s="117"/>
      <c r="M131" s="117"/>
      <c r="N131" s="117"/>
      <c r="O131" s="117"/>
      <c r="P131" s="117"/>
      <c r="Q131" s="117"/>
      <c r="R131" s="117"/>
      <c r="S131" s="117"/>
      <c r="T131" s="117"/>
      <c r="U131" s="117"/>
      <c r="V131" s="117"/>
      <c r="W131" s="117"/>
      <c r="X131" s="117"/>
      <c r="Y131" s="117"/>
      <c r="Z131" s="117"/>
      <c r="AA131" s="117"/>
      <c r="AB131" s="117"/>
      <c r="AC131" s="117"/>
      <c r="AD131" s="117"/>
      <c r="AH131" s="66"/>
      <c r="AI131" s="66"/>
      <c r="AJ131" s="66"/>
      <c r="AK131" s="66"/>
      <c r="AL131" s="228"/>
      <c r="AM131" s="228"/>
      <c r="AN131" s="228"/>
      <c r="AO131" s="228"/>
      <c r="AP131" s="234"/>
      <c r="AQ131" s="234"/>
      <c r="AR131" s="234"/>
      <c r="AS131" s="234"/>
      <c r="AT131" s="234"/>
      <c r="AU131" s="234"/>
      <c r="AV131" s="234"/>
      <c r="AW131" s="234"/>
      <c r="AX131" s="401"/>
      <c r="AY131" s="401"/>
      <c r="AZ131" s="401"/>
    </row>
    <row r="132" spans="2:52" ht="15" customHeight="1">
      <c r="B132" s="409" t="str">
        <f>A505</f>
        <v>8-  Performances du TDM</v>
      </c>
      <c r="C132" s="409"/>
      <c r="D132" s="409"/>
      <c r="E132" s="409"/>
      <c r="F132" s="409"/>
      <c r="G132" s="409"/>
      <c r="H132" s="409"/>
      <c r="I132" s="409"/>
      <c r="J132" s="409"/>
      <c r="K132" s="409"/>
      <c r="L132" s="409"/>
      <c r="M132" s="409"/>
      <c r="N132" s="409"/>
      <c r="O132" s="409"/>
      <c r="P132" s="409"/>
      <c r="Q132" s="409"/>
      <c r="R132" s="409"/>
      <c r="S132" s="409"/>
      <c r="T132" s="409"/>
      <c r="U132" s="409"/>
      <c r="V132" s="409"/>
      <c r="W132" s="409"/>
      <c r="X132" s="409"/>
      <c r="Y132" s="409"/>
      <c r="Z132" s="409"/>
      <c r="AA132" s="409"/>
      <c r="AB132" s="409"/>
      <c r="AC132" s="409"/>
      <c r="AD132" s="409"/>
      <c r="AE132" s="409"/>
      <c r="AF132" s="409"/>
      <c r="AG132" s="409"/>
      <c r="AH132" s="409"/>
      <c r="AI132" s="409"/>
      <c r="AJ132" s="409"/>
      <c r="AK132" s="409"/>
      <c r="AL132" s="409"/>
      <c r="AM132" s="409"/>
      <c r="AN132" s="409"/>
      <c r="AO132" s="409"/>
      <c r="AP132" s="409"/>
      <c r="AQ132" s="409"/>
      <c r="AR132" s="409"/>
      <c r="AS132" s="409"/>
      <c r="AT132" s="409"/>
      <c r="AU132" s="409"/>
      <c r="AV132" s="409"/>
      <c r="AW132" s="409"/>
      <c r="AX132" s="409"/>
      <c r="AY132" s="1636">
        <v>16</v>
      </c>
      <c r="AZ132" s="1636"/>
    </row>
    <row r="133" spans="2:52" ht="15" customHeight="1">
      <c r="AO133" s="311"/>
      <c r="AX133" s="401"/>
      <c r="AY133" s="401"/>
      <c r="AZ133" s="401"/>
    </row>
    <row r="134" spans="2:52" ht="15" customHeight="1">
      <c r="B134" s="409" t="str">
        <f>A746</f>
        <v>9- Performance des stations de lecture de tomodensitométrie</v>
      </c>
      <c r="C134" s="409"/>
      <c r="D134" s="409"/>
      <c r="E134" s="409"/>
      <c r="F134" s="409"/>
      <c r="G134" s="409"/>
      <c r="H134" s="409"/>
      <c r="I134" s="409"/>
      <c r="J134" s="409"/>
      <c r="K134" s="409"/>
      <c r="L134" s="409"/>
      <c r="M134" s="409"/>
      <c r="N134" s="409"/>
      <c r="O134" s="409"/>
      <c r="P134" s="409"/>
      <c r="Q134" s="409"/>
      <c r="R134" s="409"/>
      <c r="S134" s="409"/>
      <c r="T134" s="409"/>
      <c r="U134" s="409"/>
      <c r="V134" s="409"/>
      <c r="W134" s="409"/>
      <c r="X134" s="409"/>
      <c r="Y134" s="409"/>
      <c r="Z134" s="409"/>
      <c r="AA134" s="409"/>
      <c r="AB134" s="409"/>
      <c r="AC134" s="409"/>
      <c r="AD134" s="409"/>
      <c r="AE134" s="409"/>
      <c r="AF134" s="409"/>
      <c r="AG134" s="409"/>
      <c r="AH134" s="409"/>
      <c r="AI134" s="409"/>
      <c r="AJ134" s="409"/>
      <c r="AK134" s="409"/>
      <c r="AL134" s="409"/>
      <c r="AM134" s="409"/>
      <c r="AN134" s="409"/>
      <c r="AO134" s="409"/>
      <c r="AP134" s="409"/>
      <c r="AQ134" s="409"/>
      <c r="AR134" s="409"/>
      <c r="AS134" s="409"/>
      <c r="AT134" s="409"/>
      <c r="AU134" s="409"/>
      <c r="AV134" s="409"/>
      <c r="AW134" s="409"/>
      <c r="AX134" s="409"/>
      <c r="AY134" s="1636">
        <v>27</v>
      </c>
      <c r="AZ134" s="1636"/>
    </row>
    <row r="135" spans="2:52" ht="15" customHeight="1">
      <c r="AO135" s="311"/>
      <c r="AX135" s="401"/>
      <c r="AY135" s="401"/>
      <c r="AZ135" s="401"/>
    </row>
    <row r="136" spans="2:52" ht="15" customHeight="1">
      <c r="AO136" s="311"/>
    </row>
    <row r="137" spans="2:52" ht="15" customHeight="1">
      <c r="AO137" s="311"/>
    </row>
    <row r="138" spans="2:52" ht="15" customHeight="1">
      <c r="AO138" s="311"/>
    </row>
    <row r="139" spans="2:52" ht="15" customHeight="1">
      <c r="AO139" s="311"/>
    </row>
    <row r="140" spans="2:52" ht="15" customHeight="1">
      <c r="AO140" s="311"/>
    </row>
    <row r="141" spans="2:52" ht="15" customHeight="1">
      <c r="AO141" s="311"/>
    </row>
    <row r="142" spans="2:52" ht="15" customHeight="1">
      <c r="AO142" s="311"/>
    </row>
    <row r="143" spans="2:52" ht="15" customHeight="1">
      <c r="AO143" s="311"/>
    </row>
    <row r="144" spans="2:52" ht="15" customHeight="1">
      <c r="E144" s="49"/>
      <c r="F144" s="49"/>
      <c r="G144" s="49"/>
      <c r="H144" s="49"/>
      <c r="I144" s="49"/>
      <c r="J144" s="49"/>
      <c r="K144" s="117"/>
      <c r="L144" s="117"/>
      <c r="M144" s="117"/>
      <c r="N144" s="117"/>
      <c r="O144" s="117"/>
      <c r="P144" s="117"/>
      <c r="Q144" s="117"/>
      <c r="R144" s="117"/>
      <c r="S144" s="117"/>
      <c r="T144" s="117"/>
      <c r="U144" s="117"/>
      <c r="V144" s="117"/>
      <c r="W144" s="117"/>
      <c r="X144" s="117"/>
      <c r="Y144" s="117"/>
      <c r="Z144" s="117"/>
      <c r="AA144" s="117"/>
      <c r="AB144" s="117"/>
      <c r="AC144" s="117"/>
      <c r="AD144" s="117"/>
      <c r="AH144" s="66"/>
      <c r="AI144" s="66"/>
      <c r="AJ144" s="66"/>
      <c r="AK144" s="66"/>
      <c r="AL144" s="228"/>
      <c r="AM144" s="228"/>
      <c r="AN144" s="228"/>
      <c r="AO144" s="228"/>
      <c r="AP144" s="234"/>
      <c r="AQ144" s="234"/>
      <c r="AR144" s="234"/>
      <c r="AS144" s="234"/>
      <c r="AT144" s="234"/>
      <c r="AU144" s="234"/>
      <c r="AV144" s="234"/>
      <c r="AW144" s="234"/>
      <c r="AX144" s="234"/>
      <c r="AY144" s="234"/>
    </row>
    <row r="145" spans="1:59" ht="30" customHeight="1">
      <c r="U145" s="64"/>
      <c r="V145" s="64"/>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row>
    <row r="146" spans="1:59" ht="15" customHeight="1">
      <c r="B146" s="1637"/>
      <c r="C146" s="1637"/>
      <c r="D146" s="1637"/>
      <c r="E146" s="1637"/>
      <c r="F146" s="1637"/>
      <c r="G146" s="1637"/>
      <c r="H146" s="1637"/>
      <c r="I146" s="1637"/>
      <c r="J146" s="1637"/>
      <c r="K146" s="1637"/>
      <c r="L146" s="1637"/>
      <c r="M146" s="1637"/>
      <c r="N146" s="1637"/>
      <c r="O146" s="1637"/>
      <c r="P146" s="1637"/>
      <c r="Q146" s="1637"/>
      <c r="R146" s="1637"/>
      <c r="S146" s="1637"/>
      <c r="T146" s="1637"/>
      <c r="U146" s="1637"/>
      <c r="V146" s="1637"/>
      <c r="W146" s="1637"/>
      <c r="X146" s="1637"/>
      <c r="Y146" s="1637"/>
      <c r="Z146" s="1637"/>
      <c r="AA146" s="1637"/>
      <c r="AB146" s="1637"/>
      <c r="AC146" s="1637"/>
      <c r="AD146" s="1637"/>
      <c r="AE146" s="1637"/>
      <c r="AF146" s="1637"/>
      <c r="AG146" s="1637"/>
      <c r="AH146" s="1637"/>
      <c r="AI146" s="1637"/>
      <c r="AJ146" s="1637"/>
      <c r="AK146" s="1637"/>
      <c r="AL146" s="1637"/>
      <c r="AM146" s="1637"/>
      <c r="AN146" s="1637"/>
      <c r="AO146" s="1637"/>
      <c r="AP146" s="1637"/>
      <c r="AQ146" s="1637"/>
      <c r="AR146" s="1637"/>
      <c r="AS146" s="1637"/>
      <c r="AT146" s="1637"/>
      <c r="AU146" s="1637"/>
      <c r="AV146" s="1637"/>
      <c r="AW146" s="1637"/>
      <c r="AX146" s="1637"/>
      <c r="AY146" s="1637"/>
      <c r="AZ146" s="1637"/>
      <c r="BA146" s="1637"/>
      <c r="BB146" s="1637"/>
    </row>
    <row r="147" spans="1:59" ht="6" customHeight="1">
      <c r="B147" s="65"/>
      <c r="D147" s="65"/>
      <c r="E147" s="65"/>
      <c r="F147" s="65"/>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6"/>
      <c r="AY147" s="66"/>
    </row>
    <row r="148" spans="1:59" ht="15" customHeight="1">
      <c r="A148" s="310" t="s">
        <v>129</v>
      </c>
      <c r="B148" s="236"/>
      <c r="C148" s="236"/>
      <c r="D148" s="236"/>
      <c r="E148" s="236"/>
      <c r="F148" s="236"/>
      <c r="G148" s="236"/>
      <c r="H148" s="236"/>
      <c r="I148" s="236"/>
      <c r="J148" s="236"/>
      <c r="K148" s="236"/>
      <c r="L148" s="236"/>
      <c r="M148" s="236"/>
      <c r="N148" s="236"/>
      <c r="O148" s="236"/>
      <c r="P148" s="236"/>
      <c r="Q148" s="236"/>
      <c r="R148" s="236"/>
      <c r="S148" s="236"/>
      <c r="T148" s="236"/>
      <c r="U148" s="237"/>
      <c r="V148" s="235"/>
      <c r="W148" s="235"/>
      <c r="X148" s="235"/>
      <c r="Y148" s="235"/>
      <c r="Z148" s="235"/>
      <c r="AA148" s="235"/>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c r="AW148" s="235"/>
      <c r="AX148" s="235"/>
      <c r="AY148" s="235"/>
      <c r="AZ148" s="235"/>
    </row>
    <row r="149" spans="1:59" ht="23.25" customHeight="1">
      <c r="AO149" s="311"/>
      <c r="BG149" s="3"/>
    </row>
    <row r="150" spans="1:59" ht="35.1" customHeight="1">
      <c r="A150" s="1638" t="s">
        <v>112</v>
      </c>
      <c r="B150" s="1638"/>
      <c r="C150" s="1638"/>
      <c r="D150" s="1638"/>
      <c r="E150" s="1638"/>
      <c r="F150" s="1638"/>
      <c r="G150" s="1638"/>
      <c r="H150" s="1638"/>
      <c r="I150" s="1638"/>
      <c r="J150" s="1638"/>
      <c r="K150" s="1638"/>
      <c r="L150" s="1638"/>
      <c r="M150" s="1638"/>
      <c r="N150" s="1638"/>
      <c r="O150" s="1638"/>
      <c r="P150" s="1638"/>
      <c r="Q150" s="1638"/>
      <c r="R150" s="1638"/>
      <c r="S150" s="1638"/>
      <c r="T150" s="1638"/>
      <c r="U150" s="1407"/>
      <c r="V150" s="1639" t="s">
        <v>74</v>
      </c>
      <c r="W150" s="1639"/>
      <c r="X150" s="1639"/>
      <c r="Y150" s="1639"/>
      <c r="Z150" s="1639"/>
      <c r="AA150" s="1639"/>
      <c r="AB150" s="1639"/>
      <c r="AC150" s="1639"/>
      <c r="AD150" s="1639"/>
      <c r="AE150" s="1639" t="s">
        <v>677</v>
      </c>
      <c r="AF150" s="1639"/>
      <c r="AG150" s="1639"/>
      <c r="AH150" s="1639"/>
      <c r="AI150" s="1639"/>
      <c r="AJ150" s="1639"/>
      <c r="AK150" s="1639"/>
      <c r="AL150" s="1639"/>
      <c r="AM150" s="1639"/>
      <c r="AN150" s="1639"/>
      <c r="AO150" s="1639"/>
      <c r="AP150" s="1639"/>
      <c r="AQ150" s="1640" t="s">
        <v>113</v>
      </c>
      <c r="AR150" s="1641"/>
      <c r="AS150" s="1641"/>
      <c r="AT150" s="1641"/>
      <c r="AU150" s="1641"/>
      <c r="AV150" s="1641"/>
      <c r="AW150" s="1641"/>
      <c r="AX150" s="1641"/>
      <c r="AY150" s="1642"/>
    </row>
    <row r="151" spans="1:59" ht="35.1" customHeight="1">
      <c r="A151" s="1616" t="s">
        <v>669</v>
      </c>
      <c r="B151" s="1616"/>
      <c r="C151" s="1616"/>
      <c r="D151" s="1616"/>
      <c r="E151" s="1616"/>
      <c r="F151" s="1616"/>
      <c r="G151" s="1616"/>
      <c r="H151" s="1616"/>
      <c r="I151" s="1616"/>
      <c r="J151" s="1616"/>
      <c r="K151" s="1616"/>
      <c r="L151" s="1616"/>
      <c r="M151" s="1616"/>
      <c r="N151" s="1616"/>
      <c r="O151" s="1616"/>
      <c r="P151" s="1616"/>
      <c r="Q151" s="1616"/>
      <c r="R151" s="1616"/>
      <c r="S151" s="1616"/>
      <c r="T151" s="1616"/>
      <c r="U151" s="1617"/>
      <c r="V151" s="1632" t="str">
        <f>IF(Identification!C45="","",Identification!C45)</f>
        <v/>
      </c>
      <c r="W151" s="1632"/>
      <c r="X151" s="1632"/>
      <c r="Y151" s="1632"/>
      <c r="Z151" s="1632"/>
      <c r="AA151" s="1632"/>
      <c r="AB151" s="1632"/>
      <c r="AC151" s="1632"/>
      <c r="AD151" s="1632"/>
      <c r="AE151" s="1632" t="str">
        <f>IF(Identification!E45="","",Identification!E45)</f>
        <v/>
      </c>
      <c r="AF151" s="1632"/>
      <c r="AG151" s="1632"/>
      <c r="AH151" s="1632"/>
      <c r="AI151" s="1632"/>
      <c r="AJ151" s="1632"/>
      <c r="AK151" s="1632"/>
      <c r="AL151" s="1632"/>
      <c r="AM151" s="1632"/>
      <c r="AN151" s="1632"/>
      <c r="AO151" s="1632"/>
      <c r="AP151" s="1632"/>
      <c r="AQ151" s="1633" t="str">
        <f>IF(Identification!F45="","", Identification!F45)</f>
        <v/>
      </c>
      <c r="AR151" s="1634"/>
      <c r="AS151" s="1634"/>
      <c r="AT151" s="1634"/>
      <c r="AU151" s="1634"/>
      <c r="AV151" s="1634"/>
      <c r="AW151" s="1634"/>
      <c r="AX151" s="1634"/>
      <c r="AY151" s="1635"/>
    </row>
    <row r="152" spans="1:59" ht="35.1" customHeight="1">
      <c r="A152" s="1616" t="s">
        <v>670</v>
      </c>
      <c r="B152" s="1616"/>
      <c r="C152" s="1616"/>
      <c r="D152" s="1616"/>
      <c r="E152" s="1616"/>
      <c r="F152" s="1616"/>
      <c r="G152" s="1616"/>
      <c r="H152" s="1616"/>
      <c r="I152" s="1616"/>
      <c r="J152" s="1616"/>
      <c r="K152" s="1616"/>
      <c r="L152" s="1616"/>
      <c r="M152" s="1616"/>
      <c r="N152" s="1616"/>
      <c r="O152" s="1616"/>
      <c r="P152" s="1616"/>
      <c r="Q152" s="1616"/>
      <c r="R152" s="1616"/>
      <c r="S152" s="1616"/>
      <c r="T152" s="1616"/>
      <c r="U152" s="1617"/>
      <c r="V152" s="1628" t="str">
        <f>IF(Identification!C46="","",Identification!C46)</f>
        <v/>
      </c>
      <c r="W152" s="1628"/>
      <c r="X152" s="1628"/>
      <c r="Y152" s="1628"/>
      <c r="Z152" s="1628"/>
      <c r="AA152" s="1628"/>
      <c r="AB152" s="1628"/>
      <c r="AC152" s="1628"/>
      <c r="AD152" s="1628"/>
      <c r="AE152" s="1628" t="str">
        <f>IF(Identification!E46="","",Identification!E46)</f>
        <v/>
      </c>
      <c r="AF152" s="1628"/>
      <c r="AG152" s="1628"/>
      <c r="AH152" s="1628"/>
      <c r="AI152" s="1628"/>
      <c r="AJ152" s="1628"/>
      <c r="AK152" s="1628"/>
      <c r="AL152" s="1628"/>
      <c r="AM152" s="1628"/>
      <c r="AN152" s="1628"/>
      <c r="AO152" s="1628"/>
      <c r="AP152" s="1628"/>
      <c r="AQ152" s="1629" t="str">
        <f>IF(Identification!F46="","", Identification!F46)</f>
        <v/>
      </c>
      <c r="AR152" s="1630"/>
      <c r="AS152" s="1630"/>
      <c r="AT152" s="1630"/>
      <c r="AU152" s="1630"/>
      <c r="AV152" s="1630"/>
      <c r="AW152" s="1630"/>
      <c r="AX152" s="1630"/>
      <c r="AY152" s="1631"/>
    </row>
    <row r="153" spans="1:59" ht="35.1" customHeight="1">
      <c r="A153" s="1616" t="s">
        <v>676</v>
      </c>
      <c r="B153" s="1616"/>
      <c r="C153" s="1616"/>
      <c r="D153" s="1616"/>
      <c r="E153" s="1616"/>
      <c r="F153" s="1616"/>
      <c r="G153" s="1616"/>
      <c r="H153" s="1616"/>
      <c r="I153" s="1616"/>
      <c r="J153" s="1616"/>
      <c r="K153" s="1616"/>
      <c r="L153" s="1616"/>
      <c r="M153" s="1616"/>
      <c r="N153" s="1616"/>
      <c r="O153" s="1616"/>
      <c r="P153" s="1616"/>
      <c r="Q153" s="1616"/>
      <c r="R153" s="1616"/>
      <c r="S153" s="1616"/>
      <c r="T153" s="1616"/>
      <c r="U153" s="1617"/>
      <c r="V153" s="1628" t="str">
        <f>IF(Identification!C47="","",Identification!C47)</f>
        <v/>
      </c>
      <c r="W153" s="1628"/>
      <c r="X153" s="1628"/>
      <c r="Y153" s="1628"/>
      <c r="Z153" s="1628"/>
      <c r="AA153" s="1628"/>
      <c r="AB153" s="1628"/>
      <c r="AC153" s="1628"/>
      <c r="AD153" s="1628"/>
      <c r="AE153" s="1628" t="str">
        <f>IF(Identification!E47="","",Identification!E47)</f>
        <v/>
      </c>
      <c r="AF153" s="1628"/>
      <c r="AG153" s="1628"/>
      <c r="AH153" s="1628"/>
      <c r="AI153" s="1628"/>
      <c r="AJ153" s="1628"/>
      <c r="AK153" s="1628"/>
      <c r="AL153" s="1628"/>
      <c r="AM153" s="1628"/>
      <c r="AN153" s="1628"/>
      <c r="AO153" s="1628"/>
      <c r="AP153" s="1628"/>
      <c r="AQ153" s="1629" t="str">
        <f>IF(Identification!F47="","", Identification!F47)</f>
        <v/>
      </c>
      <c r="AR153" s="1630"/>
      <c r="AS153" s="1630"/>
      <c r="AT153" s="1630"/>
      <c r="AU153" s="1630"/>
      <c r="AV153" s="1630"/>
      <c r="AW153" s="1630"/>
      <c r="AX153" s="1630"/>
      <c r="AY153" s="1631"/>
    </row>
    <row r="154" spans="1:59" ht="35.1" customHeight="1">
      <c r="A154" s="1616" t="s">
        <v>671</v>
      </c>
      <c r="B154" s="1616"/>
      <c r="C154" s="1616"/>
      <c r="D154" s="1616"/>
      <c r="E154" s="1616"/>
      <c r="F154" s="1616"/>
      <c r="G154" s="1616"/>
      <c r="H154" s="1616"/>
      <c r="I154" s="1616"/>
      <c r="J154" s="1616"/>
      <c r="K154" s="1616"/>
      <c r="L154" s="1616"/>
      <c r="M154" s="1616"/>
      <c r="N154" s="1616"/>
      <c r="O154" s="1616"/>
      <c r="P154" s="1616"/>
      <c r="Q154" s="1616"/>
      <c r="R154" s="1616"/>
      <c r="S154" s="1616"/>
      <c r="T154" s="1616"/>
      <c r="U154" s="1617"/>
      <c r="V154" s="1628" t="str">
        <f>IF(Identification!C48="","",Identification!C48)</f>
        <v/>
      </c>
      <c r="W154" s="1628"/>
      <c r="X154" s="1628"/>
      <c r="Y154" s="1628"/>
      <c r="Z154" s="1628"/>
      <c r="AA154" s="1628"/>
      <c r="AB154" s="1628"/>
      <c r="AC154" s="1628"/>
      <c r="AD154" s="1628"/>
      <c r="AE154" s="1628" t="str">
        <f>IF(Identification!D48="","",Identification!D48)</f>
        <v/>
      </c>
      <c r="AF154" s="1628"/>
      <c r="AG154" s="1628"/>
      <c r="AH154" s="1628"/>
      <c r="AI154" s="1628"/>
      <c r="AJ154" s="1628"/>
      <c r="AK154" s="1628"/>
      <c r="AL154" s="1628"/>
      <c r="AM154" s="1628"/>
      <c r="AN154" s="1628"/>
      <c r="AO154" s="1628"/>
      <c r="AP154" s="1628"/>
      <c r="AQ154" s="1629" t="str">
        <f>IF(Identification!F48="","",Identification!F48)</f>
        <v/>
      </c>
      <c r="AR154" s="1630"/>
      <c r="AS154" s="1630"/>
      <c r="AT154" s="1630"/>
      <c r="AU154" s="1630"/>
      <c r="AV154" s="1630"/>
      <c r="AW154" s="1630"/>
      <c r="AX154" s="1630"/>
      <c r="AY154" s="1631"/>
    </row>
    <row r="155" spans="1:59" ht="35.1" customHeight="1">
      <c r="A155" s="1616" t="s">
        <v>672</v>
      </c>
      <c r="B155" s="1616"/>
      <c r="C155" s="1616"/>
      <c r="D155" s="1616"/>
      <c r="E155" s="1616"/>
      <c r="F155" s="1616"/>
      <c r="G155" s="1616"/>
      <c r="H155" s="1616"/>
      <c r="I155" s="1616"/>
      <c r="J155" s="1616"/>
      <c r="K155" s="1616"/>
      <c r="L155" s="1616"/>
      <c r="M155" s="1616"/>
      <c r="N155" s="1616"/>
      <c r="O155" s="1616"/>
      <c r="P155" s="1616"/>
      <c r="Q155" s="1616"/>
      <c r="R155" s="1616"/>
      <c r="S155" s="1616"/>
      <c r="T155" s="1616"/>
      <c r="U155" s="1617"/>
      <c r="V155" s="1628" t="str">
        <f>IF(Identification!C49="","",Identification!C49)</f>
        <v/>
      </c>
      <c r="W155" s="1628"/>
      <c r="X155" s="1628"/>
      <c r="Y155" s="1628"/>
      <c r="Z155" s="1628"/>
      <c r="AA155" s="1628"/>
      <c r="AB155" s="1628"/>
      <c r="AC155" s="1628"/>
      <c r="AD155" s="1628"/>
      <c r="AE155" s="1628" t="str">
        <f>IF(Identification!D49="","",Identification!D49)</f>
        <v/>
      </c>
      <c r="AF155" s="1628"/>
      <c r="AG155" s="1628"/>
      <c r="AH155" s="1628"/>
      <c r="AI155" s="1628"/>
      <c r="AJ155" s="1628"/>
      <c r="AK155" s="1628"/>
      <c r="AL155" s="1628"/>
      <c r="AM155" s="1628"/>
      <c r="AN155" s="1628"/>
      <c r="AO155" s="1628"/>
      <c r="AP155" s="1628"/>
      <c r="AQ155" s="1629" t="str">
        <f>IF(Identification!F49="","",Identification!F49)</f>
        <v/>
      </c>
      <c r="AR155" s="1630"/>
      <c r="AS155" s="1630"/>
      <c r="AT155" s="1630"/>
      <c r="AU155" s="1630"/>
      <c r="AV155" s="1630"/>
      <c r="AW155" s="1630"/>
      <c r="AX155" s="1630"/>
      <c r="AY155" s="1631"/>
    </row>
    <row r="156" spans="1:59" ht="35.1" customHeight="1">
      <c r="A156" s="1616" t="s">
        <v>673</v>
      </c>
      <c r="B156" s="1616"/>
      <c r="C156" s="1616"/>
      <c r="D156" s="1616"/>
      <c r="E156" s="1616"/>
      <c r="F156" s="1616"/>
      <c r="G156" s="1616"/>
      <c r="H156" s="1616"/>
      <c r="I156" s="1616"/>
      <c r="J156" s="1616"/>
      <c r="K156" s="1616"/>
      <c r="L156" s="1616"/>
      <c r="M156" s="1616"/>
      <c r="N156" s="1616"/>
      <c r="O156" s="1616"/>
      <c r="P156" s="1616"/>
      <c r="Q156" s="1616"/>
      <c r="R156" s="1616"/>
      <c r="S156" s="1616"/>
      <c r="T156" s="1616"/>
      <c r="U156" s="1617"/>
      <c r="V156" s="1628" t="str">
        <f>IF(Identification!C50="","",Identification!C50)</f>
        <v/>
      </c>
      <c r="W156" s="1628"/>
      <c r="X156" s="1628"/>
      <c r="Y156" s="1628"/>
      <c r="Z156" s="1628"/>
      <c r="AA156" s="1628"/>
      <c r="AB156" s="1628"/>
      <c r="AC156" s="1628"/>
      <c r="AD156" s="1628"/>
      <c r="AE156" s="1628" t="str">
        <f>IF(Identification!D50="","",Identification!D50)</f>
        <v/>
      </c>
      <c r="AF156" s="1628"/>
      <c r="AG156" s="1628"/>
      <c r="AH156" s="1628"/>
      <c r="AI156" s="1628"/>
      <c r="AJ156" s="1628"/>
      <c r="AK156" s="1628"/>
      <c r="AL156" s="1628"/>
      <c r="AM156" s="1628"/>
      <c r="AN156" s="1628"/>
      <c r="AO156" s="1628"/>
      <c r="AP156" s="1628"/>
      <c r="AQ156" s="1629" t="str">
        <f>IF(Identification!F50="","",Identification!F50)</f>
        <v/>
      </c>
      <c r="AR156" s="1630"/>
      <c r="AS156" s="1630"/>
      <c r="AT156" s="1630"/>
      <c r="AU156" s="1630"/>
      <c r="AV156" s="1630"/>
      <c r="AW156" s="1630"/>
      <c r="AX156" s="1630"/>
      <c r="AY156" s="1631"/>
    </row>
    <row r="157" spans="1:59" ht="35.1" customHeight="1">
      <c r="A157" s="1616" t="s">
        <v>674</v>
      </c>
      <c r="B157" s="1616"/>
      <c r="C157" s="1616"/>
      <c r="D157" s="1616"/>
      <c r="E157" s="1616"/>
      <c r="F157" s="1616"/>
      <c r="G157" s="1616"/>
      <c r="H157" s="1616"/>
      <c r="I157" s="1616"/>
      <c r="J157" s="1616"/>
      <c r="K157" s="1616"/>
      <c r="L157" s="1616"/>
      <c r="M157" s="1616"/>
      <c r="N157" s="1616"/>
      <c r="O157" s="1616"/>
      <c r="P157" s="1616"/>
      <c r="Q157" s="1616"/>
      <c r="R157" s="1616"/>
      <c r="S157" s="1616"/>
      <c r="T157" s="1616"/>
      <c r="U157" s="1617"/>
      <c r="V157" s="1628" t="str">
        <f>IF(Identification!C51="","",Identification!C51)</f>
        <v/>
      </c>
      <c r="W157" s="1628"/>
      <c r="X157" s="1628"/>
      <c r="Y157" s="1628"/>
      <c r="Z157" s="1628"/>
      <c r="AA157" s="1628"/>
      <c r="AB157" s="1628"/>
      <c r="AC157" s="1628"/>
      <c r="AD157" s="1628"/>
      <c r="AE157" s="1628" t="str">
        <f>IF(Identification!D51="","",Identification!D51)</f>
        <v/>
      </c>
      <c r="AF157" s="1628"/>
      <c r="AG157" s="1628"/>
      <c r="AH157" s="1628"/>
      <c r="AI157" s="1628"/>
      <c r="AJ157" s="1628"/>
      <c r="AK157" s="1628"/>
      <c r="AL157" s="1628"/>
      <c r="AM157" s="1628"/>
      <c r="AN157" s="1628"/>
      <c r="AO157" s="1628"/>
      <c r="AP157" s="1628"/>
      <c r="AQ157" s="1629" t="str">
        <f>IF(Identification!F51="","",Identification!F51)</f>
        <v/>
      </c>
      <c r="AR157" s="1630"/>
      <c r="AS157" s="1630"/>
      <c r="AT157" s="1630"/>
      <c r="AU157" s="1630"/>
      <c r="AV157" s="1630"/>
      <c r="AW157" s="1630"/>
      <c r="AX157" s="1630"/>
      <c r="AY157" s="1631"/>
    </row>
    <row r="158" spans="1:59" ht="35.1" customHeight="1">
      <c r="A158" s="1616" t="s">
        <v>675</v>
      </c>
      <c r="B158" s="1616"/>
      <c r="C158" s="1616"/>
      <c r="D158" s="1616"/>
      <c r="E158" s="1616"/>
      <c r="F158" s="1616"/>
      <c r="G158" s="1616"/>
      <c r="H158" s="1616"/>
      <c r="I158" s="1616"/>
      <c r="J158" s="1616"/>
      <c r="K158" s="1616"/>
      <c r="L158" s="1616"/>
      <c r="M158" s="1616"/>
      <c r="N158" s="1616"/>
      <c r="O158" s="1616"/>
      <c r="P158" s="1616"/>
      <c r="Q158" s="1616"/>
      <c r="R158" s="1616"/>
      <c r="S158" s="1616"/>
      <c r="T158" s="1616"/>
      <c r="U158" s="1617"/>
      <c r="V158" s="1628" t="str">
        <f>IF(Identification!C52="","",Identification!C52)</f>
        <v/>
      </c>
      <c r="W158" s="1628"/>
      <c r="X158" s="1628"/>
      <c r="Y158" s="1628"/>
      <c r="Z158" s="1628"/>
      <c r="AA158" s="1628"/>
      <c r="AB158" s="1628"/>
      <c r="AC158" s="1628"/>
      <c r="AD158" s="1628"/>
      <c r="AE158" s="1628" t="str">
        <f>IF(Identification!D52="","",Identification!D52)</f>
        <v/>
      </c>
      <c r="AF158" s="1628"/>
      <c r="AG158" s="1628"/>
      <c r="AH158" s="1628"/>
      <c r="AI158" s="1628"/>
      <c r="AJ158" s="1628"/>
      <c r="AK158" s="1628"/>
      <c r="AL158" s="1628"/>
      <c r="AM158" s="1628"/>
      <c r="AN158" s="1628"/>
      <c r="AO158" s="1628"/>
      <c r="AP158" s="1628"/>
      <c r="AQ158" s="1629" t="str">
        <f>IF(Identification!F52="","",Identification!F52)</f>
        <v/>
      </c>
      <c r="AR158" s="1630"/>
      <c r="AS158" s="1630"/>
      <c r="AT158" s="1630"/>
      <c r="AU158" s="1630"/>
      <c r="AV158" s="1630"/>
      <c r="AW158" s="1630"/>
      <c r="AX158" s="1630"/>
      <c r="AY158" s="1631"/>
    </row>
    <row r="159" spans="1:59" ht="39.950000000000003" customHeight="1">
      <c r="A159" s="1616" t="s">
        <v>719</v>
      </c>
      <c r="B159" s="1616"/>
      <c r="C159" s="1616"/>
      <c r="D159" s="1616"/>
      <c r="E159" s="1616"/>
      <c r="F159" s="1616"/>
      <c r="G159" s="1616"/>
      <c r="H159" s="1616"/>
      <c r="I159" s="1616"/>
      <c r="J159" s="1616"/>
      <c r="K159" s="1616"/>
      <c r="L159" s="1616"/>
      <c r="M159" s="1616"/>
      <c r="N159" s="1616"/>
      <c r="O159" s="1616"/>
      <c r="P159" s="1616"/>
      <c r="Q159" s="1616"/>
      <c r="R159" s="1616"/>
      <c r="S159" s="1616"/>
      <c r="T159" s="1616"/>
      <c r="U159" s="1617"/>
      <c r="V159" s="1618" t="str">
        <f>IF(Identification!C56="","",Identification!C56)</f>
        <v/>
      </c>
      <c r="W159" s="1619"/>
      <c r="X159" s="1619"/>
      <c r="Y159" s="1619"/>
      <c r="Z159" s="1619"/>
      <c r="AA159" s="1619"/>
      <c r="AB159" s="1619"/>
      <c r="AC159" s="1619"/>
      <c r="AD159" s="1619"/>
      <c r="AE159" s="1619"/>
      <c r="AF159" s="1619"/>
      <c r="AG159" s="1619"/>
      <c r="AH159" s="1619"/>
      <c r="AI159" s="1619"/>
      <c r="AJ159" s="1619"/>
      <c r="AK159" s="1619"/>
      <c r="AL159" s="1619"/>
      <c r="AM159" s="1619"/>
      <c r="AN159" s="1619"/>
      <c r="AO159" s="1619"/>
      <c r="AP159" s="1619"/>
      <c r="AQ159" s="1619"/>
      <c r="AR159" s="1619"/>
      <c r="AS159" s="1619"/>
      <c r="AT159" s="1619"/>
      <c r="AU159" s="1619"/>
      <c r="AV159" s="1619"/>
      <c r="AW159" s="1619"/>
      <c r="AX159" s="1619"/>
      <c r="AY159" s="1620"/>
    </row>
    <row r="160" spans="1:59" ht="26.25" customHeight="1">
      <c r="BA160" s="235"/>
      <c r="BB160" s="235"/>
      <c r="BC160" s="235"/>
    </row>
    <row r="161" spans="41:41" ht="15" customHeight="1">
      <c r="AO161" s="311"/>
    </row>
    <row r="162" spans="41:41" ht="9" customHeight="1">
      <c r="AO162" s="311"/>
    </row>
    <row r="163" spans="41:41" ht="30" customHeight="1">
      <c r="AO163" s="311"/>
    </row>
    <row r="164" spans="41:41" ht="11.25" customHeight="1">
      <c r="AO164" s="311"/>
    </row>
    <row r="165" spans="41:41" ht="30" customHeight="1">
      <c r="AO165" s="311"/>
    </row>
    <row r="166" spans="41:41" ht="15" customHeight="1">
      <c r="AO166" s="311"/>
    </row>
    <row r="167" spans="41:41" ht="6" customHeight="1">
      <c r="AO167" s="311"/>
    </row>
    <row r="168" spans="41:41" ht="25.5" customHeight="1">
      <c r="AO168" s="311"/>
    </row>
    <row r="169" spans="41:41" ht="15" customHeight="1">
      <c r="AO169" s="311"/>
    </row>
    <row r="170" spans="41:41" ht="15" customHeight="1">
      <c r="AO170" s="311"/>
    </row>
    <row r="171" spans="41:41" ht="15" customHeight="1">
      <c r="AO171" s="311"/>
    </row>
    <row r="172" spans="41:41" ht="15" customHeight="1">
      <c r="AO172" s="311"/>
    </row>
    <row r="173" spans="41:41" ht="15" customHeight="1">
      <c r="AO173" s="311"/>
    </row>
    <row r="174" spans="41:41" ht="15" customHeight="1">
      <c r="AO174" s="311"/>
    </row>
    <row r="175" spans="41:41" ht="15" customHeight="1">
      <c r="AO175" s="311"/>
    </row>
    <row r="176" spans="41:41" ht="15" customHeight="1">
      <c r="AO176" s="311"/>
    </row>
    <row r="177" spans="1:55" ht="15" customHeight="1">
      <c r="AO177" s="311"/>
    </row>
    <row r="178" spans="1:55" ht="9" customHeight="1">
      <c r="A178" s="236"/>
      <c r="B178" s="236"/>
      <c r="C178" s="236"/>
      <c r="D178" s="236"/>
      <c r="E178" s="236"/>
      <c r="F178" s="236"/>
      <c r="G178" s="236"/>
      <c r="H178" s="236"/>
      <c r="I178" s="236"/>
      <c r="J178" s="236"/>
      <c r="K178" s="236"/>
      <c r="L178" s="236"/>
      <c r="M178" s="236"/>
      <c r="N178" s="236"/>
      <c r="O178" s="236"/>
      <c r="P178" s="236"/>
      <c r="Q178" s="236"/>
      <c r="R178" s="236"/>
      <c r="S178" s="236"/>
      <c r="T178" s="236"/>
      <c r="U178" s="235"/>
      <c r="V178" s="235"/>
      <c r="W178" s="235"/>
      <c r="X178" s="235"/>
      <c r="Y178" s="235"/>
      <c r="Z178" s="235"/>
      <c r="AA178" s="235"/>
      <c r="AB178" s="235"/>
      <c r="AC178" s="235"/>
      <c r="AD178" s="235"/>
      <c r="AE178" s="235"/>
      <c r="AF178" s="235"/>
      <c r="AG178" s="235"/>
      <c r="AH178" s="235"/>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row>
    <row r="179" spans="1:55" ht="8.25" customHeight="1">
      <c r="A179" s="236"/>
      <c r="B179" s="1621"/>
      <c r="C179" s="1621"/>
      <c r="D179" s="1621"/>
      <c r="E179" s="1621"/>
      <c r="F179" s="1621"/>
      <c r="G179" s="1621"/>
      <c r="H179" s="1621"/>
      <c r="I179" s="1621"/>
      <c r="J179" s="1621"/>
      <c r="K179" s="1621"/>
      <c r="L179" s="1621"/>
      <c r="M179" s="1621"/>
      <c r="N179" s="1621"/>
      <c r="O179" s="1621"/>
      <c r="P179" s="1621"/>
      <c r="Q179" s="1621"/>
      <c r="R179" s="1621"/>
      <c r="S179" s="1621"/>
      <c r="T179" s="1621"/>
      <c r="U179" s="1621"/>
      <c r="V179" s="1621"/>
      <c r="W179" s="1621"/>
      <c r="X179" s="1621"/>
      <c r="Y179" s="1621"/>
      <c r="Z179" s="1621"/>
      <c r="AA179" s="1621"/>
      <c r="AB179" s="1621"/>
      <c r="AC179" s="1621"/>
      <c r="AD179" s="1621"/>
      <c r="AE179" s="1621"/>
      <c r="AF179" s="1621"/>
      <c r="AG179" s="1621"/>
      <c r="AH179" s="1621"/>
      <c r="AI179" s="1621"/>
      <c r="AJ179" s="1621"/>
      <c r="AK179" s="1621"/>
      <c r="AL179" s="1621"/>
      <c r="AM179" s="1621"/>
      <c r="AN179" s="1621"/>
      <c r="AO179" s="1621"/>
      <c r="AP179" s="1621"/>
      <c r="AQ179" s="1621"/>
      <c r="AR179" s="1621"/>
      <c r="AS179" s="1621"/>
      <c r="AT179" s="1621"/>
      <c r="AU179" s="1621"/>
      <c r="AV179" s="1621"/>
      <c r="AW179" s="1621"/>
      <c r="AX179" s="1621"/>
      <c r="AY179" s="1621"/>
      <c r="AZ179" s="1621"/>
      <c r="BA179" s="1621"/>
      <c r="BB179" s="1621"/>
      <c r="BC179" s="235"/>
    </row>
    <row r="180" spans="1:55" ht="8.25" customHeight="1">
      <c r="A180" s="236"/>
      <c r="B180" s="718"/>
      <c r="C180" s="718"/>
      <c r="D180" s="718"/>
      <c r="E180" s="718"/>
      <c r="F180" s="718"/>
      <c r="G180" s="718"/>
      <c r="H180" s="718"/>
      <c r="I180" s="718"/>
      <c r="J180" s="718"/>
      <c r="K180" s="718"/>
      <c r="L180" s="718"/>
      <c r="M180" s="718"/>
      <c r="N180" s="718"/>
      <c r="O180" s="718"/>
      <c r="P180" s="718"/>
      <c r="Q180" s="718"/>
      <c r="R180" s="718"/>
      <c r="S180" s="718"/>
      <c r="T180" s="718"/>
      <c r="U180" s="718"/>
      <c r="V180" s="718"/>
      <c r="W180" s="718"/>
      <c r="X180" s="718"/>
      <c r="Y180" s="718"/>
      <c r="Z180" s="718"/>
      <c r="AA180" s="718"/>
      <c r="AB180" s="718"/>
      <c r="AC180" s="718"/>
      <c r="AD180" s="718"/>
      <c r="AE180" s="718"/>
      <c r="AF180" s="718"/>
      <c r="AG180" s="718"/>
      <c r="AH180" s="718"/>
      <c r="AI180" s="718"/>
      <c r="AJ180" s="718"/>
      <c r="AK180" s="718"/>
      <c r="AL180" s="718"/>
      <c r="AM180" s="718"/>
      <c r="AN180" s="718"/>
      <c r="AO180" s="718"/>
      <c r="AP180" s="718"/>
      <c r="AQ180" s="718"/>
      <c r="AR180" s="718"/>
      <c r="AS180" s="718"/>
      <c r="AT180" s="718"/>
      <c r="AU180" s="718"/>
      <c r="AV180" s="718"/>
      <c r="AW180" s="718"/>
      <c r="AX180" s="718"/>
      <c r="AY180" s="718"/>
      <c r="AZ180" s="718"/>
      <c r="BA180" s="718"/>
      <c r="BB180" s="718"/>
      <c r="BC180" s="235"/>
    </row>
    <row r="181" spans="1:55" ht="8.25" customHeight="1">
      <c r="A181" s="236"/>
      <c r="B181" s="718"/>
      <c r="C181" s="718"/>
      <c r="D181" s="718"/>
      <c r="E181" s="718"/>
      <c r="F181" s="718"/>
      <c r="G181" s="718"/>
      <c r="H181" s="718"/>
      <c r="I181" s="718"/>
      <c r="J181" s="718"/>
      <c r="K181" s="718"/>
      <c r="L181" s="718"/>
      <c r="M181" s="718"/>
      <c r="N181" s="718"/>
      <c r="O181" s="718"/>
      <c r="P181" s="718"/>
      <c r="Q181" s="718"/>
      <c r="R181" s="718"/>
      <c r="S181" s="718"/>
      <c r="T181" s="718"/>
      <c r="U181" s="718"/>
      <c r="V181" s="718"/>
      <c r="W181" s="718"/>
      <c r="X181" s="718"/>
      <c r="Y181" s="718"/>
      <c r="Z181" s="718"/>
      <c r="AA181" s="718"/>
      <c r="AB181" s="718"/>
      <c r="AC181" s="718"/>
      <c r="AD181" s="718"/>
      <c r="AE181" s="718"/>
      <c r="AF181" s="718"/>
      <c r="AG181" s="718"/>
      <c r="AH181" s="718"/>
      <c r="AI181" s="718"/>
      <c r="AJ181" s="718"/>
      <c r="AK181" s="718"/>
      <c r="AL181" s="718"/>
      <c r="AM181" s="718"/>
      <c r="AN181" s="718"/>
      <c r="AO181" s="718"/>
      <c r="AP181" s="718"/>
      <c r="AQ181" s="718"/>
      <c r="AR181" s="718"/>
      <c r="AS181" s="718"/>
      <c r="AT181" s="718"/>
      <c r="AU181" s="718"/>
      <c r="AV181" s="718"/>
      <c r="AW181" s="718"/>
      <c r="AX181" s="718"/>
      <c r="AY181" s="718"/>
      <c r="AZ181" s="718"/>
      <c r="BA181" s="718"/>
      <c r="BB181" s="718"/>
      <c r="BC181" s="235"/>
    </row>
    <row r="182" spans="1:55" ht="9" customHeight="1"/>
    <row r="183" spans="1:55" ht="9" customHeight="1"/>
    <row r="184" spans="1:55" ht="8.25" customHeight="1">
      <c r="A184" s="236"/>
      <c r="B184" s="718"/>
      <c r="C184" s="718"/>
      <c r="D184" s="718"/>
      <c r="E184" s="718"/>
      <c r="F184" s="718"/>
      <c r="G184" s="718"/>
      <c r="H184" s="718"/>
      <c r="I184" s="718"/>
      <c r="J184" s="718"/>
      <c r="K184" s="718"/>
      <c r="L184" s="718"/>
      <c r="M184" s="718"/>
      <c r="N184" s="718"/>
      <c r="O184" s="718"/>
      <c r="P184" s="718"/>
      <c r="Q184" s="718"/>
      <c r="R184" s="718"/>
      <c r="S184" s="718"/>
      <c r="T184" s="718"/>
      <c r="U184" s="718"/>
      <c r="V184" s="718"/>
      <c r="W184" s="718"/>
      <c r="X184" s="718"/>
      <c r="Y184" s="718"/>
      <c r="Z184" s="718"/>
      <c r="AA184" s="718"/>
      <c r="AB184" s="718"/>
      <c r="AC184" s="718"/>
      <c r="AD184" s="718"/>
      <c r="AE184" s="718"/>
      <c r="AF184" s="718"/>
      <c r="AG184" s="718"/>
      <c r="AH184" s="718"/>
      <c r="AI184" s="718"/>
      <c r="AJ184" s="718"/>
      <c r="AK184" s="718"/>
      <c r="AL184" s="718"/>
      <c r="AM184" s="718"/>
      <c r="AN184" s="718"/>
      <c r="AO184" s="718"/>
      <c r="AP184" s="718"/>
      <c r="AQ184" s="718"/>
      <c r="AR184" s="718"/>
      <c r="AS184" s="718"/>
      <c r="AT184" s="718"/>
      <c r="AU184" s="718"/>
      <c r="AV184" s="718"/>
      <c r="AW184" s="718"/>
      <c r="AX184" s="718"/>
      <c r="AY184" s="718"/>
      <c r="AZ184" s="718"/>
      <c r="BA184" s="718"/>
      <c r="BB184" s="718"/>
      <c r="BC184" s="235"/>
    </row>
    <row r="185" spans="1:55" ht="8.25" customHeight="1">
      <c r="A185" s="236"/>
      <c r="B185" s="718"/>
      <c r="C185" s="718"/>
      <c r="D185" s="718"/>
      <c r="E185" s="718"/>
      <c r="F185" s="718"/>
      <c r="G185" s="718"/>
      <c r="H185" s="718"/>
      <c r="I185" s="718"/>
      <c r="J185" s="718"/>
      <c r="K185" s="718"/>
      <c r="L185" s="718"/>
      <c r="M185" s="718"/>
      <c r="N185" s="718"/>
      <c r="O185" s="718"/>
      <c r="P185" s="718"/>
      <c r="Q185" s="718"/>
      <c r="R185" s="718"/>
      <c r="S185" s="718"/>
      <c r="T185" s="718"/>
      <c r="U185" s="718"/>
      <c r="V185" s="718"/>
      <c r="W185" s="718"/>
      <c r="X185" s="718"/>
      <c r="Y185" s="718"/>
      <c r="Z185" s="718"/>
      <c r="AA185" s="718"/>
      <c r="AB185" s="718"/>
      <c r="AC185" s="718"/>
      <c r="AD185" s="718"/>
      <c r="AE185" s="718"/>
      <c r="AF185" s="718"/>
      <c r="AG185" s="718"/>
      <c r="AH185" s="718"/>
      <c r="AI185" s="718"/>
      <c r="AJ185" s="718"/>
      <c r="AK185" s="718"/>
      <c r="AL185" s="718"/>
      <c r="AM185" s="718"/>
      <c r="AN185" s="718"/>
      <c r="AO185" s="718"/>
      <c r="AP185" s="718"/>
      <c r="AQ185" s="718"/>
      <c r="AR185" s="718"/>
      <c r="AS185" s="718"/>
      <c r="AT185" s="718"/>
      <c r="AU185" s="718"/>
      <c r="AV185" s="718"/>
      <c r="AW185" s="718"/>
      <c r="AX185" s="718"/>
      <c r="AY185" s="718"/>
      <c r="AZ185" s="718"/>
      <c r="BA185" s="718"/>
      <c r="BB185" s="718"/>
      <c r="BC185" s="235"/>
    </row>
    <row r="186" spans="1:55" ht="9" customHeight="1"/>
    <row r="187" spans="1:55" ht="9" customHeight="1"/>
    <row r="188" spans="1:55" ht="8.25" customHeight="1">
      <c r="A188" s="236"/>
      <c r="B188" s="718"/>
      <c r="C188" s="718"/>
      <c r="D188" s="718"/>
      <c r="E188" s="718"/>
      <c r="F188" s="718"/>
      <c r="G188" s="718"/>
      <c r="H188" s="718"/>
      <c r="I188" s="718"/>
      <c r="J188" s="718"/>
      <c r="K188" s="718"/>
      <c r="L188" s="718"/>
      <c r="M188" s="718"/>
      <c r="N188" s="718"/>
      <c r="O188" s="718"/>
      <c r="P188" s="718"/>
      <c r="Q188" s="718"/>
      <c r="R188" s="718"/>
      <c r="S188" s="718"/>
      <c r="T188" s="718"/>
      <c r="U188" s="718"/>
      <c r="V188" s="718"/>
      <c r="W188" s="718"/>
      <c r="X188" s="718"/>
      <c r="Y188" s="718"/>
      <c r="Z188" s="718"/>
      <c r="AA188" s="718"/>
      <c r="AB188" s="718"/>
      <c r="AC188" s="718"/>
      <c r="AD188" s="718"/>
      <c r="AE188" s="718"/>
      <c r="AF188" s="718"/>
      <c r="AG188" s="718"/>
      <c r="AH188" s="718"/>
      <c r="AI188" s="718"/>
      <c r="AJ188" s="718"/>
      <c r="AK188" s="718"/>
      <c r="AL188" s="718"/>
      <c r="AM188" s="718"/>
      <c r="AN188" s="718"/>
      <c r="AO188" s="718"/>
      <c r="AP188" s="718"/>
      <c r="AQ188" s="718"/>
      <c r="AR188" s="718"/>
      <c r="AS188" s="718"/>
      <c r="AT188" s="718"/>
      <c r="AU188" s="718"/>
      <c r="AV188" s="718"/>
      <c r="AW188" s="718"/>
      <c r="AX188" s="718"/>
      <c r="AY188" s="718"/>
      <c r="AZ188" s="718"/>
      <c r="BA188" s="718"/>
      <c r="BB188" s="718"/>
      <c r="BC188" s="235"/>
    </row>
    <row r="189" spans="1:55" ht="8.25" customHeight="1">
      <c r="A189" s="236"/>
      <c r="B189" s="718"/>
      <c r="C189" s="718"/>
      <c r="D189" s="718"/>
      <c r="E189" s="718"/>
      <c r="F189" s="718"/>
      <c r="G189" s="718"/>
      <c r="H189" s="718"/>
      <c r="I189" s="718"/>
      <c r="J189" s="718"/>
      <c r="K189" s="718"/>
      <c r="L189" s="718"/>
      <c r="M189" s="718"/>
      <c r="N189" s="718"/>
      <c r="O189" s="718"/>
      <c r="P189" s="718"/>
      <c r="Q189" s="718"/>
      <c r="R189" s="718"/>
      <c r="S189" s="718"/>
      <c r="T189" s="718"/>
      <c r="U189" s="718"/>
      <c r="V189" s="718"/>
      <c r="W189" s="718"/>
      <c r="X189" s="718"/>
      <c r="Y189" s="718"/>
      <c r="Z189" s="718"/>
      <c r="AA189" s="718"/>
      <c r="AB189" s="718"/>
      <c r="AC189" s="718"/>
      <c r="AD189" s="718"/>
      <c r="AE189" s="718"/>
      <c r="AF189" s="718"/>
      <c r="AG189" s="718"/>
      <c r="AH189" s="718"/>
      <c r="AI189" s="718"/>
      <c r="AJ189" s="718"/>
      <c r="AK189" s="718"/>
      <c r="AL189" s="718"/>
      <c r="AM189" s="718"/>
      <c r="AN189" s="718"/>
      <c r="AO189" s="718"/>
      <c r="AP189" s="718"/>
      <c r="AQ189" s="718"/>
      <c r="AR189" s="718"/>
      <c r="AS189" s="718"/>
      <c r="AT189" s="718"/>
      <c r="AU189" s="718"/>
      <c r="AV189" s="718"/>
      <c r="AW189" s="718"/>
      <c r="AX189" s="718"/>
      <c r="AY189" s="718"/>
      <c r="AZ189" s="718"/>
      <c r="BA189" s="718"/>
      <c r="BB189" s="718"/>
      <c r="BC189" s="235"/>
    </row>
    <row r="190" spans="1:55" ht="9" customHeight="1"/>
    <row r="191" spans="1:55" ht="9" customHeight="1"/>
    <row r="192" spans="1:55" ht="8.25" customHeight="1">
      <c r="A192" s="236"/>
      <c r="B192" s="718"/>
      <c r="C192" s="718"/>
      <c r="D192" s="718"/>
      <c r="E192" s="718"/>
      <c r="F192" s="718"/>
      <c r="G192" s="718"/>
      <c r="H192" s="718"/>
      <c r="I192" s="718"/>
      <c r="J192" s="718"/>
      <c r="K192" s="718"/>
      <c r="L192" s="718"/>
      <c r="M192" s="718"/>
      <c r="N192" s="718"/>
      <c r="O192" s="718"/>
      <c r="P192" s="718"/>
      <c r="Q192" s="718"/>
      <c r="R192" s="718"/>
      <c r="S192" s="718"/>
      <c r="T192" s="718"/>
      <c r="U192" s="718"/>
      <c r="V192" s="718"/>
      <c r="W192" s="718"/>
      <c r="X192" s="718"/>
      <c r="Y192" s="718"/>
      <c r="Z192" s="718"/>
      <c r="AA192" s="718"/>
      <c r="AB192" s="718"/>
      <c r="AC192" s="718"/>
      <c r="AD192" s="718"/>
      <c r="AE192" s="718"/>
      <c r="AF192" s="718"/>
      <c r="AG192" s="718"/>
      <c r="AH192" s="718"/>
      <c r="AI192" s="718"/>
      <c r="AJ192" s="718"/>
      <c r="AK192" s="718"/>
      <c r="AL192" s="718"/>
      <c r="AM192" s="718"/>
      <c r="AN192" s="718"/>
      <c r="AO192" s="718"/>
      <c r="AP192" s="718"/>
      <c r="AQ192" s="718"/>
      <c r="AR192" s="718"/>
      <c r="AS192" s="718"/>
      <c r="AT192" s="718"/>
      <c r="AU192" s="718"/>
      <c r="AV192" s="718"/>
      <c r="AW192" s="718"/>
      <c r="AX192" s="718"/>
      <c r="AY192" s="718"/>
      <c r="AZ192" s="718"/>
      <c r="BA192" s="718"/>
      <c r="BB192" s="718"/>
      <c r="BC192" s="235"/>
    </row>
    <row r="193" spans="1:55" ht="8.25" customHeight="1">
      <c r="A193" s="236"/>
      <c r="B193" s="718"/>
      <c r="C193" s="718"/>
      <c r="D193" s="718"/>
      <c r="E193" s="718"/>
      <c r="F193" s="718"/>
      <c r="G193" s="718"/>
      <c r="H193" s="718"/>
      <c r="I193" s="718"/>
      <c r="J193" s="718"/>
      <c r="K193" s="718"/>
      <c r="L193" s="718"/>
      <c r="M193" s="718"/>
      <c r="N193" s="718"/>
      <c r="O193" s="718"/>
      <c r="P193" s="718"/>
      <c r="Q193" s="718"/>
      <c r="R193" s="718"/>
      <c r="S193" s="718"/>
      <c r="T193" s="718"/>
      <c r="U193" s="718"/>
      <c r="V193" s="718"/>
      <c r="W193" s="718"/>
      <c r="X193" s="718"/>
      <c r="Y193" s="718"/>
      <c r="Z193" s="718"/>
      <c r="AA193" s="718"/>
      <c r="AB193" s="718"/>
      <c r="AC193" s="718"/>
      <c r="AD193" s="718"/>
      <c r="AE193" s="718"/>
      <c r="AF193" s="718"/>
      <c r="AG193" s="718"/>
      <c r="AH193" s="718"/>
      <c r="AI193" s="718"/>
      <c r="AJ193" s="718"/>
      <c r="AK193" s="718"/>
      <c r="AL193" s="718"/>
      <c r="AM193" s="718"/>
      <c r="AN193" s="718"/>
      <c r="AO193" s="718"/>
      <c r="AP193" s="718"/>
      <c r="AQ193" s="718"/>
      <c r="AR193" s="718"/>
      <c r="AS193" s="718"/>
      <c r="AT193" s="718"/>
      <c r="AU193" s="718"/>
      <c r="AV193" s="718"/>
      <c r="AW193" s="718"/>
      <c r="AX193" s="718"/>
      <c r="AY193" s="718"/>
      <c r="AZ193" s="718"/>
      <c r="BA193" s="718"/>
      <c r="BB193" s="718"/>
      <c r="BC193" s="235"/>
    </row>
    <row r="194" spans="1:55" ht="9" customHeight="1"/>
    <row r="195" spans="1:55" ht="9" customHeight="1"/>
    <row r="196" spans="1:55" ht="8.25" customHeight="1">
      <c r="A196" s="236"/>
      <c r="B196" s="718"/>
      <c r="C196" s="718"/>
      <c r="D196" s="718"/>
      <c r="E196" s="718"/>
      <c r="F196" s="718"/>
      <c r="G196" s="718"/>
      <c r="H196" s="718"/>
      <c r="I196" s="718"/>
      <c r="J196" s="718"/>
      <c r="K196" s="718"/>
      <c r="L196" s="718"/>
      <c r="M196" s="718"/>
      <c r="N196" s="718"/>
      <c r="O196" s="718"/>
      <c r="P196" s="718"/>
      <c r="Q196" s="718"/>
      <c r="R196" s="718"/>
      <c r="S196" s="718"/>
      <c r="T196" s="718"/>
      <c r="U196" s="718"/>
      <c r="V196" s="718"/>
      <c r="W196" s="718"/>
      <c r="X196" s="718"/>
      <c r="Y196" s="718"/>
      <c r="Z196" s="718"/>
      <c r="AA196" s="718"/>
      <c r="AB196" s="718"/>
      <c r="AC196" s="718"/>
      <c r="AD196" s="718"/>
      <c r="AE196" s="718"/>
      <c r="AF196" s="718"/>
      <c r="AG196" s="718"/>
      <c r="AH196" s="718"/>
      <c r="AI196" s="718"/>
      <c r="AJ196" s="718"/>
      <c r="AK196" s="718"/>
      <c r="AL196" s="718"/>
      <c r="AM196" s="718"/>
      <c r="AN196" s="718"/>
      <c r="AO196" s="718"/>
      <c r="AP196" s="718"/>
      <c r="AQ196" s="718"/>
      <c r="AR196" s="718"/>
      <c r="AS196" s="718"/>
      <c r="AT196" s="718"/>
      <c r="AU196" s="718"/>
      <c r="AV196" s="718"/>
      <c r="AW196" s="718"/>
      <c r="AX196" s="718"/>
      <c r="AY196" s="718"/>
      <c r="AZ196" s="718"/>
      <c r="BA196" s="718"/>
      <c r="BB196" s="718"/>
      <c r="BC196" s="235"/>
    </row>
    <row r="197" spans="1:55" ht="8.25" customHeight="1">
      <c r="A197" s="236"/>
      <c r="B197" s="718"/>
      <c r="C197" s="718"/>
      <c r="D197" s="718"/>
      <c r="E197" s="718"/>
      <c r="F197" s="718"/>
      <c r="G197" s="718"/>
      <c r="H197" s="718"/>
      <c r="I197" s="718"/>
      <c r="J197" s="718"/>
      <c r="K197" s="718"/>
      <c r="L197" s="718"/>
      <c r="M197" s="718"/>
      <c r="N197" s="718"/>
      <c r="O197" s="718"/>
      <c r="P197" s="718"/>
      <c r="Q197" s="718"/>
      <c r="R197" s="718"/>
      <c r="S197" s="718"/>
      <c r="T197" s="718"/>
      <c r="U197" s="718"/>
      <c r="V197" s="718"/>
      <c r="W197" s="718"/>
      <c r="X197" s="718"/>
      <c r="Y197" s="718"/>
      <c r="Z197" s="718"/>
      <c r="AA197" s="718"/>
      <c r="AB197" s="718"/>
      <c r="AC197" s="718"/>
      <c r="AD197" s="718"/>
      <c r="AE197" s="718"/>
      <c r="AF197" s="718"/>
      <c r="AG197" s="718"/>
      <c r="AH197" s="718"/>
      <c r="AI197" s="718"/>
      <c r="AJ197" s="718"/>
      <c r="AK197" s="718"/>
      <c r="AL197" s="718"/>
      <c r="AM197" s="718"/>
      <c r="AN197" s="718"/>
      <c r="AO197" s="718"/>
      <c r="AP197" s="718"/>
      <c r="AQ197" s="718"/>
      <c r="AR197" s="718"/>
      <c r="AS197" s="718"/>
      <c r="AT197" s="718"/>
      <c r="AU197" s="718"/>
      <c r="AV197" s="718"/>
      <c r="AW197" s="718"/>
      <c r="AX197" s="718"/>
      <c r="AY197" s="718"/>
      <c r="AZ197" s="718"/>
      <c r="BA197" s="718"/>
      <c r="BB197" s="718"/>
      <c r="BC197" s="235"/>
    </row>
    <row r="198" spans="1:55" ht="9" customHeight="1"/>
    <row r="199" spans="1:55" ht="9" customHeight="1"/>
    <row r="200" spans="1:55" ht="8.25" customHeight="1">
      <c r="A200" s="236"/>
      <c r="B200" s="718"/>
      <c r="C200" s="718"/>
      <c r="D200" s="718"/>
      <c r="E200" s="718"/>
      <c r="F200" s="718"/>
      <c r="G200" s="718"/>
      <c r="H200" s="718"/>
      <c r="I200" s="718"/>
      <c r="J200" s="718"/>
      <c r="K200" s="718"/>
      <c r="L200" s="718"/>
      <c r="M200" s="718"/>
      <c r="N200" s="718"/>
      <c r="O200" s="718"/>
      <c r="P200" s="718"/>
      <c r="Q200" s="718"/>
      <c r="R200" s="718"/>
      <c r="S200" s="718"/>
      <c r="T200" s="718"/>
      <c r="U200" s="718"/>
      <c r="V200" s="718"/>
      <c r="W200" s="718"/>
      <c r="X200" s="718"/>
      <c r="Y200" s="718"/>
      <c r="Z200" s="718"/>
      <c r="AA200" s="718"/>
      <c r="AB200" s="718"/>
      <c r="AC200" s="718"/>
      <c r="AD200" s="718"/>
      <c r="AE200" s="718"/>
      <c r="AF200" s="718"/>
      <c r="AG200" s="718"/>
      <c r="AH200" s="718"/>
      <c r="AI200" s="718"/>
      <c r="AJ200" s="718"/>
      <c r="AK200" s="718"/>
      <c r="AL200" s="718"/>
      <c r="AM200" s="718"/>
      <c r="AN200" s="718"/>
      <c r="AO200" s="718"/>
      <c r="AP200" s="718"/>
      <c r="AQ200" s="718"/>
      <c r="AR200" s="718"/>
      <c r="AS200" s="718"/>
      <c r="AT200" s="718"/>
      <c r="AU200" s="718"/>
      <c r="AV200" s="718"/>
      <c r="AW200" s="718"/>
      <c r="AX200" s="718"/>
      <c r="AY200" s="718"/>
      <c r="AZ200" s="718"/>
      <c r="BA200" s="718"/>
      <c r="BB200" s="718"/>
      <c r="BC200" s="235"/>
    </row>
    <row r="201" spans="1:55" ht="8.25" customHeight="1">
      <c r="A201" s="236"/>
      <c r="B201" s="718"/>
      <c r="C201" s="718"/>
      <c r="D201" s="718"/>
      <c r="E201" s="718"/>
      <c r="F201" s="718"/>
      <c r="G201" s="718"/>
      <c r="H201" s="718"/>
      <c r="I201" s="718"/>
      <c r="J201" s="718"/>
      <c r="K201" s="718"/>
      <c r="L201" s="718"/>
      <c r="M201" s="718"/>
      <c r="N201" s="718"/>
      <c r="O201" s="718"/>
      <c r="P201" s="718"/>
      <c r="Q201" s="718"/>
      <c r="R201" s="718"/>
      <c r="S201" s="718"/>
      <c r="T201" s="718"/>
      <c r="U201" s="718"/>
      <c r="V201" s="718"/>
      <c r="W201" s="718"/>
      <c r="X201" s="718"/>
      <c r="Y201" s="718"/>
      <c r="Z201" s="718"/>
      <c r="AA201" s="718"/>
      <c r="AB201" s="718"/>
      <c r="AC201" s="718"/>
      <c r="AD201" s="718"/>
      <c r="AE201" s="718"/>
      <c r="AF201" s="718"/>
      <c r="AG201" s="718"/>
      <c r="AH201" s="718"/>
      <c r="AI201" s="718"/>
      <c r="AJ201" s="718"/>
      <c r="AK201" s="718"/>
      <c r="AL201" s="718"/>
      <c r="AM201" s="718"/>
      <c r="AN201" s="718"/>
      <c r="AO201" s="718"/>
      <c r="AP201" s="718"/>
      <c r="AQ201" s="718"/>
      <c r="AR201" s="718"/>
      <c r="AS201" s="718"/>
      <c r="AT201" s="718"/>
      <c r="AU201" s="718"/>
      <c r="AV201" s="718"/>
      <c r="AW201" s="718"/>
      <c r="AX201" s="718"/>
      <c r="AY201" s="718"/>
      <c r="AZ201" s="718"/>
      <c r="BA201" s="718"/>
      <c r="BB201" s="718"/>
      <c r="BC201" s="235"/>
    </row>
    <row r="202" spans="1:55" ht="9" customHeight="1"/>
    <row r="203" spans="1:55" ht="9" customHeight="1"/>
    <row r="204" spans="1:55" ht="8.25" customHeight="1">
      <c r="A204" s="236"/>
      <c r="B204" s="718"/>
      <c r="C204" s="718"/>
      <c r="D204" s="718"/>
      <c r="E204" s="718"/>
      <c r="F204" s="718"/>
      <c r="G204" s="718"/>
      <c r="H204" s="718"/>
      <c r="I204" s="718"/>
      <c r="J204" s="718"/>
      <c r="L204" s="718"/>
      <c r="M204" s="718"/>
      <c r="N204" s="718"/>
      <c r="O204" s="718"/>
      <c r="P204" s="718"/>
      <c r="Q204" s="718"/>
      <c r="R204" s="718"/>
      <c r="S204" s="718"/>
      <c r="T204" s="718"/>
      <c r="U204" s="718"/>
      <c r="V204" s="718"/>
      <c r="W204" s="718"/>
      <c r="X204" s="718"/>
      <c r="Y204" s="718"/>
      <c r="Z204" s="718"/>
      <c r="AA204" s="718"/>
      <c r="AB204" s="718"/>
      <c r="AC204" s="718"/>
      <c r="AD204" s="235"/>
      <c r="AO204" s="311"/>
    </row>
    <row r="205" spans="1:55" ht="8.25" customHeight="1">
      <c r="A205" s="236"/>
      <c r="B205" s="718"/>
      <c r="C205" s="718"/>
      <c r="D205" s="718"/>
      <c r="E205" s="718"/>
      <c r="F205" s="718"/>
      <c r="G205" s="718"/>
      <c r="H205" s="718"/>
      <c r="I205" s="718"/>
      <c r="J205" s="718"/>
      <c r="K205" s="718"/>
      <c r="L205" s="718"/>
      <c r="M205" s="718"/>
      <c r="N205" s="718"/>
      <c r="O205" s="718"/>
      <c r="P205" s="718"/>
      <c r="Q205" s="718"/>
      <c r="R205" s="718"/>
      <c r="S205" s="718"/>
      <c r="T205" s="718"/>
      <c r="U205" s="718"/>
      <c r="V205" s="718"/>
      <c r="W205" s="718"/>
      <c r="X205" s="718"/>
      <c r="Y205" s="718"/>
      <c r="Z205" s="718"/>
      <c r="AA205" s="718"/>
      <c r="AB205" s="718"/>
      <c r="AC205" s="718"/>
      <c r="AD205" s="718"/>
      <c r="AE205" s="718"/>
      <c r="AF205" s="718"/>
      <c r="AG205" s="718"/>
      <c r="AH205" s="718"/>
      <c r="AI205" s="718"/>
      <c r="AJ205" s="718"/>
      <c r="AK205" s="718"/>
      <c r="AL205" s="718"/>
      <c r="AM205" s="718"/>
      <c r="AN205" s="718"/>
      <c r="AO205" s="718"/>
      <c r="AP205" s="718"/>
      <c r="AQ205" s="718"/>
      <c r="AR205" s="718"/>
      <c r="AS205" s="718"/>
      <c r="AT205" s="718"/>
      <c r="AU205" s="718"/>
      <c r="AV205" s="718"/>
      <c r="AW205" s="718"/>
      <c r="AX205" s="718"/>
      <c r="AY205" s="718"/>
      <c r="AZ205" s="718"/>
      <c r="BA205" s="718"/>
      <c r="BB205" s="718"/>
      <c r="BC205" s="235"/>
    </row>
    <row r="206" spans="1:55" ht="9" customHeight="1"/>
    <row r="207" spans="1:55" ht="9" customHeight="1"/>
    <row r="208" spans="1:55" ht="8.25" customHeight="1">
      <c r="A208" s="236"/>
      <c r="B208" s="718"/>
      <c r="C208" s="718"/>
      <c r="D208" s="718"/>
      <c r="E208" s="718"/>
      <c r="F208" s="718"/>
      <c r="G208" s="718"/>
      <c r="H208" s="718"/>
      <c r="I208" s="718"/>
      <c r="J208" s="718"/>
      <c r="K208" s="718"/>
      <c r="L208" s="718"/>
      <c r="M208" s="718"/>
      <c r="N208" s="718"/>
      <c r="O208" s="718"/>
      <c r="P208" s="718"/>
      <c r="Q208" s="718"/>
      <c r="R208" s="718"/>
      <c r="S208" s="718"/>
      <c r="T208" s="718"/>
      <c r="U208" s="718"/>
      <c r="V208" s="718"/>
      <c r="W208" s="718"/>
      <c r="X208" s="718"/>
      <c r="Y208" s="718"/>
      <c r="Z208" s="718"/>
      <c r="AA208" s="718"/>
      <c r="AB208" s="718"/>
      <c r="AC208" s="718"/>
      <c r="AD208" s="718"/>
      <c r="AE208" s="718"/>
      <c r="AF208" s="718"/>
      <c r="AG208" s="718"/>
      <c r="AH208" s="718"/>
      <c r="AI208" s="718"/>
      <c r="AJ208" s="718"/>
      <c r="AK208" s="718"/>
      <c r="AL208" s="718"/>
      <c r="AM208" s="718"/>
      <c r="AN208" s="718"/>
      <c r="AO208" s="718"/>
      <c r="AP208" s="718"/>
      <c r="AQ208" s="718"/>
      <c r="AR208" s="718"/>
      <c r="AS208" s="718"/>
      <c r="AT208" s="718"/>
      <c r="AU208" s="718"/>
      <c r="AV208" s="718"/>
      <c r="AW208" s="718"/>
      <c r="AX208" s="718"/>
      <c r="AY208" s="718"/>
      <c r="AZ208" s="718"/>
      <c r="BA208" s="718"/>
      <c r="BB208" s="718"/>
      <c r="BC208" s="235"/>
    </row>
    <row r="209" spans="1:55" ht="8.25" customHeight="1">
      <c r="A209" s="236"/>
      <c r="B209" s="718"/>
      <c r="C209" s="718"/>
      <c r="D209" s="718"/>
      <c r="E209" s="718"/>
      <c r="F209" s="718"/>
      <c r="G209" s="718"/>
      <c r="H209" s="718"/>
      <c r="I209" s="718"/>
      <c r="J209" s="718"/>
      <c r="K209" s="718"/>
      <c r="L209" s="718"/>
      <c r="M209" s="718"/>
      <c r="N209" s="718"/>
      <c r="O209" s="718"/>
      <c r="P209" s="718"/>
      <c r="Q209" s="718"/>
      <c r="R209" s="718"/>
      <c r="S209" s="718"/>
      <c r="T209" s="718"/>
      <c r="U209" s="718"/>
      <c r="V209" s="718"/>
      <c r="W209" s="718"/>
      <c r="X209" s="718"/>
      <c r="Y209" s="718"/>
      <c r="Z209" s="718"/>
      <c r="AA209" s="718"/>
      <c r="AB209" s="718"/>
      <c r="AC209" s="718"/>
      <c r="AD209" s="718"/>
      <c r="AE209" s="718"/>
      <c r="AF209" s="718"/>
      <c r="AG209" s="718"/>
      <c r="AH209" s="718"/>
      <c r="AI209" s="718"/>
      <c r="AJ209" s="718"/>
      <c r="AK209" s="718"/>
      <c r="AL209" s="718"/>
      <c r="AM209" s="718"/>
      <c r="AN209" s="718"/>
      <c r="AO209" s="718"/>
      <c r="AP209" s="718"/>
      <c r="AQ209" s="718"/>
      <c r="AR209" s="718"/>
      <c r="AS209" s="718"/>
      <c r="AT209" s="718"/>
      <c r="AU209" s="718"/>
      <c r="AV209" s="718"/>
      <c r="AW209" s="718"/>
      <c r="AX209" s="718"/>
      <c r="AY209" s="718"/>
      <c r="AZ209" s="718"/>
      <c r="BA209" s="718"/>
      <c r="BB209" s="718"/>
      <c r="BC209" s="235"/>
    </row>
    <row r="210" spans="1:55" ht="9" customHeight="1"/>
    <row r="211" spans="1:55" ht="44.25" customHeight="1">
      <c r="J211" s="1622" t="s">
        <v>678</v>
      </c>
      <c r="K211" s="1623"/>
      <c r="L211" s="1623"/>
      <c r="M211" s="1623"/>
      <c r="N211" s="1623"/>
      <c r="O211" s="1623"/>
      <c r="P211" s="1623"/>
      <c r="Q211" s="1623"/>
      <c r="R211" s="1623"/>
      <c r="S211" s="1623"/>
      <c r="T211" s="1623"/>
      <c r="U211" s="1623"/>
      <c r="V211" s="1623"/>
      <c r="W211" s="1623"/>
      <c r="X211" s="1623"/>
      <c r="Y211" s="1623"/>
      <c r="Z211" s="1623"/>
      <c r="AA211" s="1623"/>
      <c r="AB211" s="1623"/>
      <c r="AC211" s="1623"/>
      <c r="AD211" s="1623"/>
      <c r="AE211" s="1623"/>
      <c r="AF211" s="1623"/>
      <c r="AG211" s="1623"/>
      <c r="AH211" s="1623"/>
      <c r="AI211" s="1623"/>
      <c r="AJ211" s="1623"/>
      <c r="AK211" s="1623"/>
      <c r="AL211" s="1623"/>
      <c r="AM211" s="1623"/>
      <c r="AN211" s="1623"/>
      <c r="AO211" s="1623"/>
      <c r="AP211" s="1623"/>
      <c r="AQ211" s="1623"/>
      <c r="AR211" s="1623"/>
      <c r="AS211" s="1623"/>
    </row>
    <row r="212" spans="1:55" ht="4.5" customHeight="1">
      <c r="A212" s="236"/>
      <c r="B212" s="718"/>
      <c r="C212" s="718"/>
      <c r="D212" s="718"/>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A212" s="718"/>
      <c r="AB212" s="718"/>
      <c r="AC212" s="718"/>
      <c r="AD212" s="718"/>
      <c r="AE212" s="718"/>
      <c r="AF212" s="718"/>
      <c r="AG212" s="718"/>
      <c r="AH212" s="718"/>
      <c r="AI212" s="718"/>
      <c r="AJ212" s="718"/>
      <c r="AK212" s="718"/>
      <c r="AL212" s="718"/>
      <c r="AM212" s="718"/>
      <c r="AN212" s="718"/>
      <c r="AO212" s="718"/>
      <c r="AP212" s="718"/>
      <c r="AQ212" s="718"/>
      <c r="AR212" s="718"/>
      <c r="AS212" s="718"/>
      <c r="AT212" s="718"/>
      <c r="AU212" s="718"/>
      <c r="AV212" s="718"/>
      <c r="AW212" s="718"/>
      <c r="AX212" s="718"/>
      <c r="AY212" s="718"/>
      <c r="AZ212" s="718"/>
      <c r="BA212" s="718"/>
      <c r="BB212" s="718"/>
      <c r="BC212" s="235"/>
    </row>
    <row r="213" spans="1:55" ht="8.25" customHeight="1">
      <c r="A213" s="236"/>
      <c r="B213" s="718"/>
      <c r="C213" s="718"/>
      <c r="D213" s="718"/>
      <c r="E213" s="718"/>
      <c r="F213" s="718"/>
      <c r="G213" s="718"/>
      <c r="H213" s="718"/>
      <c r="I213" s="718"/>
      <c r="J213" s="718"/>
      <c r="K213" s="718"/>
      <c r="L213" s="718"/>
      <c r="M213" s="718"/>
      <c r="N213" s="718"/>
      <c r="O213" s="718"/>
      <c r="P213" s="718"/>
      <c r="Q213" s="718"/>
      <c r="R213" s="718"/>
      <c r="S213" s="718"/>
      <c r="T213" s="718"/>
      <c r="U213" s="718"/>
      <c r="V213" s="718"/>
      <c r="W213" s="718"/>
      <c r="X213" s="718"/>
      <c r="Y213" s="718"/>
      <c r="Z213" s="718"/>
      <c r="AA213" s="718"/>
      <c r="AB213" s="718"/>
      <c r="AC213" s="718"/>
      <c r="AD213" s="718"/>
      <c r="AE213" s="718"/>
      <c r="AF213" s="718"/>
      <c r="AG213" s="718"/>
      <c r="AH213" s="718"/>
      <c r="AI213" s="718"/>
      <c r="AJ213" s="718"/>
      <c r="AK213" s="718"/>
      <c r="AL213" s="718"/>
      <c r="AM213" s="718"/>
      <c r="AN213" s="718"/>
      <c r="AO213" s="718"/>
      <c r="AP213" s="718"/>
      <c r="AQ213" s="718"/>
      <c r="AR213" s="718"/>
      <c r="AS213" s="718"/>
      <c r="AT213" s="718"/>
      <c r="AU213" s="718"/>
      <c r="AV213" s="718"/>
      <c r="AW213" s="718"/>
      <c r="AX213" s="718"/>
      <c r="AY213" s="718"/>
      <c r="AZ213" s="718"/>
      <c r="BA213" s="718"/>
      <c r="BB213" s="718"/>
      <c r="BC213" s="235"/>
    </row>
    <row r="214" spans="1:55" ht="9" customHeight="1"/>
    <row r="215" spans="1:55" ht="13.5" customHeight="1"/>
    <row r="216" spans="1:55" ht="14.25" customHeight="1">
      <c r="G216" s="336"/>
      <c r="H216" s="338"/>
      <c r="I216" s="338"/>
      <c r="J216" s="338"/>
      <c r="K216" s="338"/>
      <c r="L216" s="338"/>
      <c r="M216" s="338"/>
      <c r="N216" s="338"/>
      <c r="O216" s="338"/>
      <c r="P216" s="338"/>
      <c r="Q216" s="338"/>
      <c r="R216" s="338"/>
      <c r="S216" s="338"/>
      <c r="T216" s="338"/>
      <c r="U216" s="338"/>
      <c r="V216" s="338"/>
      <c r="W216" s="338"/>
      <c r="X216" s="338"/>
      <c r="Y216" s="338"/>
      <c r="Z216" s="338"/>
      <c r="AA216" s="338"/>
      <c r="AB216" s="338"/>
      <c r="AC216" s="338"/>
      <c r="AD216" s="338"/>
      <c r="AE216" s="338"/>
      <c r="AF216" s="338"/>
      <c r="AG216" s="338"/>
      <c r="AH216" s="338"/>
      <c r="AI216" s="338"/>
      <c r="AJ216" s="338"/>
      <c r="AK216" s="338"/>
      <c r="AL216" s="338"/>
      <c r="AM216" s="338"/>
      <c r="AN216" s="338"/>
      <c r="AO216" s="338"/>
      <c r="AP216" s="338"/>
      <c r="AQ216" s="338"/>
      <c r="AR216" s="338"/>
      <c r="AS216" s="338"/>
      <c r="AT216" s="338"/>
      <c r="AU216" s="338"/>
      <c r="AV216" s="338"/>
      <c r="AW216" s="335"/>
      <c r="AX216" s="335"/>
      <c r="AY216" s="335"/>
      <c r="AZ216" s="335"/>
    </row>
    <row r="217" spans="1:55" ht="8.25" customHeight="1">
      <c r="A217" s="236"/>
      <c r="B217" s="718"/>
      <c r="C217" s="718"/>
      <c r="D217" s="718"/>
      <c r="E217" s="718"/>
      <c r="F217" s="718"/>
      <c r="G217" s="337"/>
      <c r="H217" s="339"/>
      <c r="I217" s="339"/>
      <c r="J217" s="339"/>
      <c r="K217" s="339"/>
      <c r="L217" s="339"/>
      <c r="M217" s="339"/>
      <c r="N217" s="339"/>
      <c r="O217" s="339"/>
      <c r="P217" s="339"/>
      <c r="Q217" s="339"/>
      <c r="R217" s="339"/>
      <c r="S217" s="339"/>
      <c r="T217" s="339"/>
      <c r="U217" s="339"/>
      <c r="V217" s="339"/>
      <c r="W217" s="339"/>
      <c r="X217" s="339"/>
      <c r="Y217" s="339"/>
      <c r="Z217" s="339"/>
      <c r="AA217" s="339"/>
      <c r="AB217" s="339"/>
      <c r="AC217" s="339"/>
      <c r="AD217" s="339"/>
      <c r="AE217" s="339"/>
      <c r="AF217" s="339"/>
      <c r="AG217" s="339"/>
      <c r="AH217" s="339"/>
      <c r="AI217" s="339"/>
      <c r="AJ217" s="339"/>
      <c r="AK217" s="339"/>
      <c r="AL217" s="339"/>
      <c r="AM217" s="339"/>
      <c r="AN217" s="339"/>
      <c r="AO217" s="339"/>
      <c r="AP217" s="339"/>
      <c r="AQ217" s="339"/>
      <c r="AR217" s="339"/>
      <c r="AS217" s="339"/>
      <c r="AT217" s="339"/>
      <c r="AU217" s="339"/>
      <c r="AV217" s="339"/>
      <c r="AW217" s="340"/>
      <c r="AX217" s="340"/>
      <c r="AY217" s="341"/>
      <c r="AZ217" s="335"/>
    </row>
    <row r="218" spans="1:55" ht="15.75" customHeight="1">
      <c r="F218" s="335"/>
      <c r="G218" s="338"/>
      <c r="H218" s="338"/>
      <c r="I218" s="338"/>
      <c r="J218" s="338"/>
      <c r="K218" s="338"/>
      <c r="L218" s="338"/>
      <c r="M218" s="338"/>
      <c r="N218" s="338"/>
      <c r="O218" s="338"/>
      <c r="P218" s="338"/>
      <c r="Q218" s="338"/>
      <c r="R218" s="338"/>
      <c r="S218" s="338"/>
      <c r="T218" s="338"/>
      <c r="U218" s="338"/>
      <c r="V218" s="338"/>
      <c r="W218" s="338"/>
      <c r="X218" s="338"/>
      <c r="Y218" s="338"/>
      <c r="Z218" s="338"/>
      <c r="AA218" s="338"/>
      <c r="AB218" s="338"/>
      <c r="AC218" s="338"/>
      <c r="AD218" s="338"/>
      <c r="AE218" s="338"/>
      <c r="AF218" s="338"/>
      <c r="AG218" s="338"/>
      <c r="AH218" s="338"/>
      <c r="AI218" s="338"/>
      <c r="AJ218" s="338"/>
      <c r="AK218" s="342"/>
      <c r="AL218" s="338"/>
      <c r="AM218" s="338"/>
      <c r="AN218" s="338"/>
      <c r="AO218" s="338"/>
      <c r="AP218" s="338"/>
      <c r="AQ218" s="338"/>
      <c r="AR218" s="338"/>
      <c r="AS218" s="338"/>
      <c r="AT218" s="338"/>
      <c r="AU218" s="338"/>
      <c r="AV218" s="338"/>
      <c r="AW218" s="335"/>
      <c r="AX218" s="335"/>
      <c r="AY218" s="335"/>
      <c r="AZ218" s="335"/>
      <c r="BA218" s="335"/>
    </row>
    <row r="219" spans="1:55" ht="9" customHeight="1">
      <c r="F219" s="335"/>
      <c r="G219" s="338"/>
      <c r="H219" s="338"/>
      <c r="I219" s="338"/>
      <c r="J219" s="338"/>
      <c r="K219" s="338"/>
      <c r="L219" s="338"/>
      <c r="M219" s="338"/>
      <c r="N219" s="338"/>
      <c r="O219" s="338"/>
      <c r="P219" s="338"/>
      <c r="Q219" s="338"/>
      <c r="R219" s="338"/>
      <c r="S219" s="338"/>
      <c r="T219" s="338"/>
      <c r="U219" s="338"/>
      <c r="V219" s="338"/>
      <c r="W219" s="338"/>
      <c r="X219" s="338"/>
      <c r="Y219" s="338"/>
      <c r="Z219" s="338"/>
      <c r="AA219" s="338"/>
      <c r="AB219" s="338"/>
      <c r="AC219" s="338"/>
      <c r="AD219" s="338"/>
      <c r="AE219" s="338"/>
      <c r="AF219" s="338"/>
      <c r="AG219" s="338"/>
      <c r="AH219" s="338"/>
      <c r="AI219" s="338"/>
      <c r="AJ219" s="338"/>
      <c r="AK219" s="342"/>
      <c r="AL219" s="338"/>
      <c r="AM219" s="338"/>
      <c r="AN219" s="338"/>
      <c r="AO219" s="338"/>
      <c r="AP219" s="338"/>
      <c r="AQ219" s="338"/>
      <c r="AR219" s="338"/>
      <c r="AS219" s="338"/>
      <c r="AT219" s="338"/>
      <c r="AU219" s="338"/>
      <c r="AV219" s="338"/>
      <c r="AW219" s="335"/>
      <c r="AX219" s="335"/>
      <c r="AY219" s="335"/>
      <c r="AZ219" s="335"/>
      <c r="BA219" s="335"/>
    </row>
    <row r="220" spans="1:55" ht="15" customHeight="1">
      <c r="A220" s="236"/>
      <c r="B220" s="718"/>
      <c r="C220" s="718"/>
      <c r="D220" s="718"/>
      <c r="E220" s="718"/>
      <c r="F220" s="340"/>
      <c r="G220" s="338"/>
      <c r="H220" s="338"/>
      <c r="I220" s="338"/>
      <c r="J220" s="338"/>
      <c r="K220" s="338"/>
      <c r="L220" s="338"/>
      <c r="M220" s="338"/>
      <c r="N220" s="338"/>
      <c r="O220" s="338"/>
      <c r="P220" s="338"/>
      <c r="Q220" s="338"/>
      <c r="R220" s="338"/>
      <c r="S220" s="338"/>
      <c r="T220" s="338"/>
      <c r="U220" s="338"/>
      <c r="V220" s="338"/>
      <c r="W220" s="338"/>
      <c r="X220" s="338"/>
      <c r="Y220" s="338"/>
      <c r="Z220" s="338"/>
      <c r="AA220" s="338"/>
      <c r="AB220" s="338"/>
      <c r="AC220" s="338"/>
      <c r="AD220" s="338"/>
      <c r="AE220" s="338"/>
      <c r="AF220" s="338"/>
      <c r="AG220" s="338"/>
      <c r="AH220" s="338"/>
      <c r="AI220" s="338"/>
      <c r="AJ220" s="338"/>
      <c r="AK220" s="342"/>
      <c r="AL220" s="338"/>
      <c r="AM220" s="338"/>
      <c r="AN220" s="338"/>
      <c r="AO220" s="338"/>
      <c r="AP220" s="338"/>
      <c r="AQ220" s="339"/>
      <c r="AR220" s="339"/>
      <c r="AS220" s="339"/>
      <c r="AT220" s="339"/>
      <c r="AU220" s="339"/>
      <c r="AV220" s="339"/>
      <c r="AW220" s="340"/>
      <c r="AX220" s="340"/>
      <c r="AY220" s="341"/>
      <c r="AZ220" s="335"/>
      <c r="BA220" s="335"/>
    </row>
    <row r="221" spans="1:55" ht="8.25" customHeight="1">
      <c r="A221" s="236"/>
      <c r="B221" s="718"/>
      <c r="C221" s="718"/>
      <c r="D221" s="718"/>
      <c r="E221" s="718"/>
      <c r="F221" s="340"/>
      <c r="G221" s="340"/>
      <c r="H221" s="340"/>
      <c r="I221" s="340"/>
      <c r="J221" s="340"/>
      <c r="K221" s="339"/>
      <c r="L221" s="339"/>
      <c r="M221" s="339"/>
      <c r="N221" s="339"/>
      <c r="O221" s="339"/>
      <c r="P221" s="339"/>
      <c r="Q221" s="339"/>
      <c r="R221" s="339"/>
      <c r="S221" s="339"/>
      <c r="T221" s="339"/>
      <c r="U221" s="339"/>
      <c r="V221" s="339"/>
      <c r="W221" s="339"/>
      <c r="X221" s="339"/>
      <c r="Y221" s="339"/>
      <c r="Z221" s="339"/>
      <c r="AA221" s="339"/>
      <c r="AB221" s="339"/>
      <c r="AC221" s="339"/>
      <c r="AD221" s="339"/>
      <c r="AE221" s="339"/>
      <c r="AF221" s="339"/>
      <c r="AG221" s="339"/>
      <c r="AH221" s="339"/>
      <c r="AI221" s="339"/>
      <c r="AJ221" s="339"/>
      <c r="AK221" s="339"/>
      <c r="AL221" s="339"/>
      <c r="AM221" s="339"/>
      <c r="AN221" s="339"/>
      <c r="AO221" s="339"/>
      <c r="AP221" s="339"/>
      <c r="AQ221" s="339"/>
      <c r="AR221" s="339"/>
      <c r="AS221" s="339"/>
      <c r="AT221" s="339"/>
      <c r="AU221" s="339"/>
      <c r="AV221" s="339"/>
      <c r="AW221" s="339"/>
      <c r="AX221" s="339"/>
      <c r="AY221" s="339"/>
      <c r="AZ221" s="339"/>
      <c r="BA221" s="340"/>
      <c r="BB221" s="718"/>
      <c r="BC221" s="235"/>
    </row>
    <row r="222" spans="1:55" ht="9" customHeight="1"/>
    <row r="223" spans="1:55" ht="9" customHeight="1"/>
    <row r="224" spans="1:55" ht="8.25" customHeight="1">
      <c r="A224" s="236"/>
      <c r="B224" s="718"/>
      <c r="C224" s="718"/>
      <c r="D224" s="718"/>
      <c r="E224" s="718"/>
      <c r="F224" s="718"/>
      <c r="G224" s="718"/>
      <c r="H224" s="718"/>
      <c r="I224" s="718"/>
      <c r="J224" s="718"/>
      <c r="K224" s="718"/>
      <c r="L224" s="718"/>
      <c r="M224" s="718"/>
      <c r="N224" s="718"/>
      <c r="O224" s="718"/>
      <c r="P224" s="718"/>
      <c r="Q224" s="718"/>
      <c r="R224" s="718"/>
      <c r="S224" s="718"/>
      <c r="T224" s="718"/>
      <c r="U224" s="718"/>
      <c r="V224" s="718"/>
      <c r="W224" s="718"/>
      <c r="X224" s="718"/>
      <c r="Y224" s="718"/>
      <c r="Z224" s="718"/>
      <c r="AA224" s="718"/>
      <c r="AB224" s="718"/>
      <c r="AC224" s="718"/>
      <c r="AD224" s="718"/>
      <c r="AE224" s="718"/>
      <c r="AF224" s="718"/>
      <c r="AG224" s="718"/>
      <c r="AH224" s="718"/>
      <c r="AI224" s="718"/>
      <c r="AJ224" s="718"/>
      <c r="AK224" s="718"/>
      <c r="AL224" s="718"/>
      <c r="AM224" s="718"/>
      <c r="AN224" s="718"/>
      <c r="AO224" s="718"/>
      <c r="AP224" s="718"/>
      <c r="AQ224" s="718"/>
      <c r="AR224" s="718"/>
      <c r="AS224" s="718"/>
      <c r="AT224" s="718"/>
      <c r="AU224" s="718"/>
      <c r="AV224" s="718"/>
      <c r="AW224" s="718"/>
      <c r="AX224" s="718"/>
      <c r="AY224" s="718"/>
      <c r="AZ224" s="718"/>
      <c r="BA224" s="718"/>
      <c r="BB224" s="718"/>
      <c r="BC224" s="235"/>
    </row>
    <row r="225" spans="1:55" ht="8.25" customHeight="1">
      <c r="A225" s="236"/>
      <c r="B225" s="718"/>
      <c r="C225" s="718"/>
      <c r="D225" s="718"/>
      <c r="E225" s="718"/>
      <c r="F225" s="718"/>
      <c r="G225" s="718"/>
      <c r="H225" s="718"/>
      <c r="I225" s="718"/>
      <c r="J225" s="718"/>
      <c r="K225" s="718"/>
      <c r="L225" s="718"/>
      <c r="M225" s="718"/>
      <c r="N225" s="718"/>
      <c r="O225" s="718"/>
      <c r="P225" s="718"/>
      <c r="Q225" s="718"/>
      <c r="R225" s="718"/>
      <c r="S225" s="718"/>
      <c r="T225" s="718"/>
      <c r="U225" s="718"/>
      <c r="V225" s="718"/>
      <c r="W225" s="718"/>
      <c r="X225" s="718"/>
      <c r="Y225" s="718"/>
      <c r="Z225" s="718"/>
      <c r="AA225" s="718"/>
      <c r="AB225" s="718"/>
      <c r="AC225" s="718"/>
      <c r="AD225" s="718"/>
      <c r="AE225" s="718"/>
      <c r="AF225" s="718"/>
      <c r="AG225" s="718"/>
      <c r="AH225" s="718"/>
      <c r="AI225" s="718"/>
      <c r="AJ225" s="718"/>
      <c r="AK225" s="718"/>
      <c r="AL225" s="718"/>
      <c r="AM225" s="718"/>
      <c r="AN225" s="718"/>
      <c r="AO225" s="718"/>
      <c r="AP225" s="718"/>
      <c r="AQ225" s="718"/>
      <c r="AR225" s="718"/>
      <c r="AS225" s="718"/>
      <c r="AT225" s="718"/>
      <c r="AU225" s="718"/>
      <c r="AV225" s="718"/>
      <c r="AW225" s="718"/>
      <c r="AX225" s="718"/>
      <c r="AY225" s="718"/>
      <c r="AZ225" s="718"/>
      <c r="BA225" s="718"/>
      <c r="BB225" s="718"/>
      <c r="BC225" s="235"/>
    </row>
    <row r="226" spans="1:55" ht="9" customHeight="1"/>
    <row r="227" spans="1:55" ht="9" customHeight="1"/>
    <row r="228" spans="1:55" ht="8.25" customHeight="1">
      <c r="A228" s="236"/>
      <c r="B228" s="718"/>
      <c r="C228" s="718"/>
      <c r="D228" s="718"/>
      <c r="E228" s="718"/>
      <c r="F228" s="718"/>
      <c r="G228" s="718"/>
      <c r="H228" s="718"/>
      <c r="I228" s="718"/>
      <c r="J228" s="718"/>
      <c r="K228" s="718"/>
      <c r="L228" s="718"/>
      <c r="M228" s="718"/>
      <c r="N228" s="718"/>
      <c r="O228" s="718"/>
      <c r="P228" s="718"/>
      <c r="Q228" s="718"/>
      <c r="R228" s="718"/>
      <c r="S228" s="718"/>
      <c r="T228" s="718"/>
      <c r="U228" s="718"/>
      <c r="V228" s="718"/>
      <c r="W228" s="718"/>
      <c r="X228" s="718"/>
      <c r="Y228" s="718"/>
      <c r="Z228" s="718"/>
      <c r="AA228" s="718"/>
      <c r="AB228" s="718"/>
      <c r="AC228" s="718"/>
      <c r="AD228" s="718"/>
      <c r="AE228" s="718"/>
      <c r="AF228" s="718"/>
      <c r="AG228" s="718"/>
      <c r="AH228" s="718"/>
      <c r="AI228" s="718"/>
      <c r="AJ228" s="718"/>
      <c r="AK228" s="718"/>
      <c r="AL228" s="718"/>
      <c r="AM228" s="718"/>
      <c r="AN228" s="718"/>
      <c r="AO228" s="718"/>
      <c r="AP228" s="718"/>
      <c r="AQ228" s="718"/>
      <c r="AR228" s="718"/>
      <c r="AS228" s="718"/>
      <c r="AT228" s="718"/>
      <c r="AU228" s="718"/>
      <c r="AV228" s="718"/>
      <c r="AW228" s="718"/>
      <c r="AX228" s="718"/>
      <c r="AY228" s="718"/>
      <c r="AZ228" s="718"/>
      <c r="BA228" s="718"/>
      <c r="BB228" s="718"/>
      <c r="BC228" s="235"/>
    </row>
    <row r="229" spans="1:55" ht="8.25" customHeight="1">
      <c r="A229" s="236"/>
      <c r="B229" s="718"/>
      <c r="C229" s="718"/>
      <c r="D229" s="718"/>
      <c r="E229" s="718"/>
      <c r="F229" s="718"/>
      <c r="G229" s="718"/>
      <c r="H229" s="718"/>
      <c r="I229" s="718"/>
      <c r="J229" s="718"/>
      <c r="K229" s="718"/>
      <c r="L229" s="718"/>
      <c r="M229" s="718"/>
      <c r="N229" s="718"/>
      <c r="O229" s="718"/>
      <c r="P229" s="718"/>
      <c r="Q229" s="718"/>
      <c r="R229" s="718"/>
      <c r="S229" s="718"/>
      <c r="T229" s="718"/>
      <c r="U229" s="718"/>
      <c r="V229" s="718"/>
      <c r="W229" s="718"/>
      <c r="X229" s="718"/>
      <c r="Y229" s="718"/>
      <c r="Z229" s="718"/>
      <c r="AA229" s="718"/>
      <c r="AB229" s="718"/>
      <c r="AC229" s="718"/>
      <c r="AD229" s="718"/>
      <c r="AE229" s="718"/>
      <c r="AF229" s="718"/>
      <c r="AG229" s="718"/>
      <c r="AH229" s="718"/>
      <c r="AI229" s="718"/>
      <c r="AJ229" s="718"/>
      <c r="AK229" s="718"/>
      <c r="AL229" s="718"/>
      <c r="AM229" s="718"/>
      <c r="AN229" s="718"/>
      <c r="AO229" s="718"/>
      <c r="AP229" s="718"/>
      <c r="AQ229" s="718"/>
      <c r="AR229" s="718"/>
      <c r="AS229" s="718"/>
      <c r="AT229" s="718"/>
      <c r="AU229" s="718"/>
      <c r="AV229" s="718"/>
      <c r="AW229" s="718"/>
      <c r="AX229" s="718"/>
      <c r="AY229" s="718"/>
      <c r="AZ229" s="718"/>
      <c r="BA229" s="718"/>
      <c r="BB229" s="718"/>
      <c r="BC229" s="235"/>
    </row>
    <row r="230" spans="1:55" ht="9" customHeight="1"/>
    <row r="231" spans="1:55" ht="9" customHeight="1"/>
    <row r="232" spans="1:55" ht="12" customHeight="1">
      <c r="A232" s="236"/>
      <c r="B232" s="718"/>
      <c r="C232" s="718"/>
      <c r="D232" s="718"/>
      <c r="E232" s="718"/>
      <c r="F232" s="718"/>
      <c r="G232" s="718"/>
      <c r="H232" s="718"/>
      <c r="I232" s="718"/>
      <c r="J232" s="718"/>
      <c r="K232" s="718"/>
      <c r="L232" s="718"/>
      <c r="M232" s="718"/>
      <c r="N232" s="718"/>
      <c r="O232" s="718"/>
      <c r="P232" s="718"/>
      <c r="Q232" s="718"/>
      <c r="R232" s="718"/>
      <c r="S232" s="718"/>
      <c r="T232" s="718"/>
      <c r="U232" s="718"/>
      <c r="V232" s="718"/>
      <c r="W232" s="718"/>
      <c r="X232" s="718"/>
      <c r="Y232" s="718"/>
      <c r="Z232" s="718"/>
      <c r="AA232" s="718"/>
      <c r="AB232" s="718"/>
      <c r="AC232" s="718"/>
      <c r="AD232" s="718"/>
      <c r="AE232" s="718"/>
      <c r="AF232" s="718"/>
      <c r="AG232" s="718"/>
      <c r="AH232" s="718"/>
      <c r="AI232" s="718"/>
      <c r="AJ232" s="718"/>
      <c r="AK232" s="718"/>
      <c r="AL232" s="718"/>
      <c r="AM232" s="718"/>
      <c r="AN232" s="718"/>
      <c r="AO232" s="718"/>
      <c r="AP232" s="718"/>
      <c r="AQ232" s="718"/>
      <c r="AR232" s="718"/>
      <c r="AS232" s="718"/>
      <c r="AT232" s="718"/>
      <c r="AU232" s="718"/>
      <c r="AV232" s="718"/>
      <c r="AW232" s="718"/>
      <c r="AX232" s="718"/>
      <c r="AY232" s="718"/>
      <c r="AZ232" s="718"/>
      <c r="BA232" s="718"/>
      <c r="BB232" s="718"/>
      <c r="BC232" s="235"/>
    </row>
    <row r="233" spans="1:55" ht="8.25" customHeight="1">
      <c r="A233" s="236"/>
      <c r="B233" s="718"/>
      <c r="C233" s="718"/>
      <c r="D233" s="718"/>
      <c r="E233" s="718"/>
      <c r="F233" s="718"/>
      <c r="G233" s="718"/>
      <c r="H233" s="718"/>
      <c r="I233" s="718"/>
      <c r="J233" s="718"/>
      <c r="K233" s="718"/>
      <c r="L233" s="718"/>
      <c r="M233" s="718"/>
      <c r="N233" s="718"/>
      <c r="O233" s="718"/>
      <c r="P233" s="718"/>
      <c r="Q233" s="718"/>
      <c r="R233" s="718"/>
      <c r="S233" s="718"/>
      <c r="T233" s="718"/>
      <c r="U233" s="718"/>
      <c r="V233" s="718"/>
      <c r="W233" s="718"/>
      <c r="X233" s="718"/>
      <c r="Y233" s="718"/>
      <c r="Z233" s="718"/>
      <c r="AA233" s="718"/>
      <c r="AB233" s="718"/>
      <c r="AC233" s="718"/>
      <c r="AD233" s="718"/>
      <c r="AE233" s="718"/>
      <c r="AF233" s="718"/>
      <c r="AG233" s="718"/>
      <c r="AH233" s="718"/>
      <c r="AI233" s="718"/>
      <c r="AJ233" s="718"/>
      <c r="AK233" s="718"/>
      <c r="AL233" s="718"/>
      <c r="AM233" s="718"/>
      <c r="AN233" s="718"/>
      <c r="AO233" s="718"/>
      <c r="AP233" s="718"/>
      <c r="AQ233" s="718"/>
      <c r="AR233" s="718"/>
      <c r="AS233" s="718"/>
      <c r="AT233" s="718"/>
      <c r="AU233" s="718"/>
      <c r="AV233" s="718"/>
      <c r="AW233" s="718"/>
      <c r="AX233" s="718"/>
      <c r="AY233" s="718"/>
      <c r="AZ233" s="718"/>
      <c r="BA233" s="718"/>
      <c r="BB233" s="718"/>
      <c r="BC233" s="235"/>
    </row>
    <row r="234" spans="1:55" ht="9" customHeight="1"/>
    <row r="235" spans="1:55" ht="9" customHeight="1"/>
    <row r="236" spans="1:55" ht="8.25" customHeight="1">
      <c r="A236" s="236"/>
      <c r="B236" s="718"/>
      <c r="C236" s="718"/>
      <c r="D236" s="718"/>
      <c r="E236" s="718"/>
      <c r="F236" s="718"/>
      <c r="G236" s="718"/>
      <c r="H236" s="718"/>
      <c r="I236" s="718"/>
      <c r="J236" s="718"/>
      <c r="K236" s="718"/>
      <c r="L236" s="718"/>
      <c r="M236" s="718"/>
      <c r="N236" s="718"/>
      <c r="O236" s="718"/>
      <c r="P236" s="718"/>
      <c r="Q236" s="718"/>
      <c r="R236" s="718"/>
      <c r="S236" s="718"/>
      <c r="T236" s="718"/>
      <c r="U236" s="718"/>
      <c r="V236" s="718"/>
      <c r="W236" s="718"/>
      <c r="X236" s="718"/>
      <c r="Y236" s="718"/>
      <c r="Z236" s="718"/>
      <c r="AA236" s="718"/>
      <c r="AB236" s="718"/>
      <c r="AC236" s="718"/>
      <c r="AD236" s="718"/>
      <c r="AE236" s="718"/>
      <c r="AF236" s="718"/>
      <c r="AG236" s="718"/>
      <c r="AH236" s="718"/>
      <c r="AI236" s="718"/>
      <c r="AJ236" s="718"/>
      <c r="AK236" s="718"/>
      <c r="AL236" s="718"/>
      <c r="AM236" s="718"/>
      <c r="AN236" s="718"/>
      <c r="AO236" s="718"/>
      <c r="AP236" s="718"/>
      <c r="AQ236" s="718"/>
      <c r="AR236" s="718"/>
      <c r="AS236" s="718"/>
      <c r="AT236" s="718"/>
      <c r="AU236" s="718"/>
      <c r="AV236" s="718"/>
      <c r="AW236" s="718"/>
      <c r="AX236" s="718"/>
      <c r="AY236" s="718"/>
      <c r="AZ236" s="718"/>
      <c r="BA236" s="718"/>
      <c r="BB236" s="718"/>
      <c r="BC236" s="235"/>
    </row>
    <row r="237" spans="1:55" ht="8.25" customHeight="1">
      <c r="A237" s="236"/>
      <c r="B237" s="718"/>
      <c r="C237" s="718"/>
      <c r="D237" s="718"/>
      <c r="E237" s="718"/>
      <c r="F237" s="718"/>
      <c r="G237" s="718"/>
      <c r="H237" s="718"/>
      <c r="I237" s="718"/>
      <c r="J237" s="718"/>
      <c r="K237" s="718"/>
      <c r="L237" s="718"/>
      <c r="M237" s="718"/>
      <c r="N237" s="718"/>
      <c r="O237" s="718"/>
      <c r="P237" s="718"/>
      <c r="Q237" s="718"/>
      <c r="R237" s="718"/>
      <c r="S237" s="718"/>
      <c r="T237" s="718"/>
      <c r="U237" s="718"/>
      <c r="V237" s="718"/>
      <c r="W237" s="718"/>
      <c r="X237" s="718"/>
      <c r="Y237" s="718"/>
      <c r="Z237" s="718"/>
      <c r="AA237" s="718"/>
      <c r="AB237" s="718"/>
      <c r="AC237" s="718"/>
      <c r="AD237" s="718"/>
      <c r="AE237" s="718"/>
      <c r="AF237" s="718"/>
      <c r="AG237" s="718"/>
      <c r="AH237" s="718"/>
      <c r="AI237" s="718"/>
      <c r="AJ237" s="718"/>
      <c r="AK237" s="718"/>
      <c r="AL237" s="718"/>
      <c r="AM237" s="718"/>
      <c r="AN237" s="718"/>
      <c r="AO237" s="718"/>
      <c r="AP237" s="718"/>
      <c r="AQ237" s="718"/>
      <c r="AR237" s="718"/>
      <c r="AS237" s="718"/>
      <c r="AT237" s="718"/>
      <c r="AU237" s="718"/>
      <c r="AV237" s="718"/>
      <c r="AW237" s="718"/>
      <c r="AX237" s="718"/>
      <c r="AY237" s="718"/>
      <c r="AZ237" s="718"/>
      <c r="BA237" s="718"/>
      <c r="BB237" s="718"/>
      <c r="BC237" s="235"/>
    </row>
    <row r="238" spans="1:55" ht="9" customHeight="1"/>
    <row r="239" spans="1:55" ht="9" customHeight="1"/>
    <row r="240" spans="1:55" ht="8.25" customHeight="1">
      <c r="A240" s="236"/>
      <c r="B240" s="718"/>
      <c r="C240" s="718"/>
      <c r="D240" s="718"/>
      <c r="E240" s="718"/>
      <c r="F240" s="718"/>
      <c r="G240" s="718"/>
      <c r="H240" s="718"/>
      <c r="I240" s="718"/>
      <c r="J240" s="718"/>
      <c r="K240" s="718"/>
      <c r="L240" s="718"/>
      <c r="M240" s="718"/>
      <c r="N240" s="718"/>
      <c r="O240" s="718"/>
      <c r="P240" s="718"/>
      <c r="Q240" s="718"/>
      <c r="R240" s="718"/>
      <c r="S240" s="718"/>
      <c r="T240" s="718"/>
      <c r="U240" s="718"/>
      <c r="V240" s="718"/>
      <c r="W240" s="718"/>
      <c r="X240" s="718"/>
      <c r="Y240" s="718"/>
      <c r="Z240" s="718"/>
      <c r="AA240" s="718"/>
      <c r="AB240" s="718"/>
      <c r="AC240" s="718"/>
      <c r="AD240" s="718"/>
      <c r="AE240" s="718"/>
      <c r="AF240" s="718"/>
      <c r="AG240" s="718"/>
      <c r="AH240" s="718"/>
      <c r="AI240" s="718"/>
      <c r="AJ240" s="718"/>
      <c r="AK240" s="718"/>
      <c r="AL240" s="718"/>
      <c r="AM240" s="718"/>
      <c r="AN240" s="718"/>
      <c r="AO240" s="718"/>
      <c r="AP240" s="718"/>
      <c r="AQ240" s="718"/>
      <c r="AR240" s="718"/>
      <c r="AS240" s="718"/>
      <c r="AT240" s="718"/>
      <c r="AU240" s="718"/>
      <c r="AV240" s="718"/>
      <c r="AW240" s="718"/>
      <c r="AX240" s="718"/>
      <c r="AY240" s="718"/>
      <c r="AZ240" s="718"/>
      <c r="BA240" s="718"/>
      <c r="BB240" s="718"/>
      <c r="BC240" s="235"/>
    </row>
    <row r="241" spans="1:55" ht="8.25" customHeight="1">
      <c r="A241" s="236"/>
      <c r="B241" s="718"/>
      <c r="C241" s="718"/>
      <c r="D241" s="718"/>
      <c r="E241" s="718"/>
      <c r="F241" s="718"/>
      <c r="G241" s="718"/>
      <c r="H241" s="718"/>
      <c r="I241" s="718"/>
      <c r="J241" s="718"/>
      <c r="K241" s="718"/>
      <c r="L241" s="718"/>
      <c r="M241" s="718"/>
      <c r="N241" s="718"/>
      <c r="O241" s="718"/>
      <c r="P241" s="718"/>
      <c r="Q241" s="718"/>
      <c r="R241" s="718"/>
      <c r="S241" s="718"/>
      <c r="T241" s="718"/>
      <c r="U241" s="718"/>
      <c r="V241" s="718"/>
      <c r="W241" s="718"/>
      <c r="X241" s="718"/>
      <c r="Y241" s="718"/>
      <c r="Z241" s="718"/>
      <c r="AA241" s="718"/>
      <c r="AB241" s="718"/>
      <c r="AC241" s="718"/>
      <c r="AD241" s="718"/>
      <c r="AE241" s="718"/>
      <c r="AF241" s="718"/>
      <c r="AG241" s="718"/>
      <c r="AH241" s="718"/>
      <c r="AI241" s="718"/>
      <c r="AJ241" s="718"/>
      <c r="AK241" s="718"/>
      <c r="AL241" s="718"/>
      <c r="AM241" s="718"/>
      <c r="AN241" s="718"/>
      <c r="AO241" s="718"/>
      <c r="AP241" s="718"/>
      <c r="AQ241" s="718"/>
      <c r="AR241" s="718"/>
      <c r="AS241" s="718"/>
      <c r="AT241" s="718"/>
      <c r="AU241" s="718"/>
      <c r="AV241" s="718"/>
      <c r="AW241" s="718"/>
      <c r="AX241" s="718"/>
      <c r="AY241" s="718"/>
      <c r="AZ241" s="718"/>
      <c r="BA241" s="718"/>
      <c r="BB241" s="718"/>
      <c r="BC241" s="235"/>
    </row>
    <row r="242" spans="1:55" ht="9" customHeight="1"/>
    <row r="243" spans="1:55" ht="9" customHeight="1"/>
    <row r="244" spans="1:55" ht="8.25" customHeight="1">
      <c r="A244" s="236"/>
      <c r="B244" s="718"/>
      <c r="C244" s="718"/>
      <c r="D244" s="718"/>
      <c r="E244" s="718"/>
      <c r="F244" s="718"/>
      <c r="G244" s="718"/>
      <c r="H244" s="718"/>
      <c r="I244" s="718"/>
      <c r="J244" s="718"/>
      <c r="K244" s="718"/>
      <c r="L244" s="718"/>
      <c r="M244" s="718"/>
      <c r="N244" s="718"/>
      <c r="O244" s="718"/>
      <c r="P244" s="718"/>
      <c r="Q244" s="718"/>
      <c r="R244" s="718"/>
      <c r="S244" s="718"/>
      <c r="T244" s="718"/>
      <c r="U244" s="718"/>
      <c r="V244" s="718"/>
      <c r="W244" s="718"/>
      <c r="X244" s="718"/>
      <c r="Y244" s="718"/>
      <c r="Z244" s="718"/>
      <c r="AA244" s="718"/>
      <c r="AB244" s="718"/>
      <c r="AC244" s="718"/>
      <c r="AD244" s="718"/>
      <c r="AE244" s="718"/>
      <c r="AF244" s="718"/>
      <c r="AG244" s="718"/>
      <c r="AH244" s="718"/>
      <c r="AI244" s="718"/>
      <c r="AJ244" s="718"/>
      <c r="AK244" s="718"/>
      <c r="AL244" s="718"/>
      <c r="AM244" s="718"/>
      <c r="AN244" s="718"/>
      <c r="AO244" s="718"/>
      <c r="AP244" s="718"/>
      <c r="AQ244" s="718"/>
      <c r="AR244" s="718"/>
      <c r="AS244" s="718"/>
      <c r="AT244" s="718"/>
      <c r="AU244" s="718"/>
      <c r="AV244" s="718"/>
      <c r="AW244" s="718"/>
      <c r="AX244" s="718"/>
      <c r="AY244" s="718"/>
      <c r="AZ244" s="718"/>
      <c r="BA244" s="718"/>
      <c r="BB244" s="718"/>
      <c r="BC244" s="235"/>
    </row>
    <row r="245" spans="1:55" ht="8.25" customHeight="1">
      <c r="A245" s="236"/>
      <c r="B245" s="718"/>
      <c r="C245" s="718"/>
      <c r="D245" s="718"/>
      <c r="E245" s="718"/>
      <c r="F245" s="718"/>
      <c r="G245" s="718"/>
      <c r="H245" s="718"/>
      <c r="I245" s="718"/>
      <c r="J245" s="718"/>
      <c r="K245" s="718"/>
      <c r="L245" s="718"/>
      <c r="M245" s="718"/>
      <c r="N245" s="718"/>
      <c r="O245" s="718"/>
      <c r="P245" s="718"/>
      <c r="Q245" s="718"/>
      <c r="R245" s="718"/>
      <c r="S245" s="718"/>
      <c r="T245" s="718"/>
      <c r="U245" s="718"/>
      <c r="V245" s="718"/>
      <c r="W245" s="718"/>
      <c r="X245" s="718"/>
      <c r="Y245" s="718"/>
      <c r="Z245" s="718"/>
      <c r="AA245" s="718"/>
      <c r="AB245" s="718"/>
      <c r="AC245" s="718"/>
      <c r="AD245" s="718"/>
      <c r="AE245" s="718"/>
      <c r="AF245" s="718"/>
      <c r="AG245" s="718"/>
      <c r="AH245" s="718"/>
      <c r="AI245" s="718"/>
      <c r="AJ245" s="718"/>
      <c r="AK245" s="718"/>
      <c r="AL245" s="718"/>
      <c r="AM245" s="718"/>
      <c r="AN245" s="718"/>
      <c r="AO245" s="718"/>
      <c r="AP245" s="718"/>
      <c r="AQ245" s="718"/>
      <c r="AR245" s="718"/>
      <c r="AS245" s="718"/>
      <c r="AT245" s="718"/>
      <c r="AU245" s="718"/>
      <c r="AV245" s="718"/>
      <c r="AW245" s="718"/>
      <c r="AX245" s="718"/>
      <c r="AY245" s="718"/>
      <c r="AZ245" s="718"/>
      <c r="BA245" s="718"/>
      <c r="BB245" s="718"/>
      <c r="BC245" s="235"/>
    </row>
    <row r="246" spans="1:55" ht="9" customHeight="1"/>
    <row r="247" spans="1:55" ht="9" customHeight="1"/>
    <row r="248" spans="1:55" ht="8.25" customHeight="1">
      <c r="A248" s="236"/>
      <c r="B248" s="718"/>
      <c r="C248" s="718"/>
      <c r="D248" s="718"/>
      <c r="E248" s="718"/>
      <c r="F248" s="718"/>
      <c r="G248" s="718"/>
      <c r="H248" s="718"/>
      <c r="I248" s="718"/>
      <c r="J248" s="718"/>
      <c r="K248" s="718"/>
      <c r="L248" s="718"/>
      <c r="M248" s="718"/>
      <c r="N248" s="718"/>
      <c r="O248" s="718"/>
      <c r="P248" s="718"/>
      <c r="Q248" s="718"/>
      <c r="R248" s="718"/>
      <c r="S248" s="718"/>
      <c r="T248" s="718"/>
      <c r="U248" s="718"/>
      <c r="V248" s="718"/>
      <c r="W248" s="718"/>
      <c r="X248" s="718"/>
      <c r="Y248" s="718"/>
      <c r="Z248" s="718"/>
      <c r="AA248" s="718"/>
      <c r="AB248" s="718"/>
      <c r="AC248" s="718"/>
      <c r="AD248" s="718"/>
      <c r="AE248" s="718"/>
      <c r="AF248" s="718"/>
      <c r="AG248" s="718"/>
      <c r="AH248" s="718"/>
      <c r="AI248" s="718"/>
      <c r="AJ248" s="718"/>
      <c r="AK248" s="718"/>
      <c r="AL248" s="718"/>
      <c r="AM248" s="718"/>
      <c r="AN248" s="718"/>
      <c r="AO248" s="718"/>
      <c r="AP248" s="718"/>
      <c r="AQ248" s="718"/>
      <c r="AR248" s="718"/>
      <c r="AS248" s="718"/>
      <c r="AT248" s="718"/>
      <c r="AU248" s="718"/>
      <c r="AV248" s="718"/>
      <c r="AW248" s="718"/>
      <c r="AX248" s="718"/>
      <c r="AY248" s="718"/>
      <c r="AZ248" s="718"/>
      <c r="BA248" s="718"/>
      <c r="BB248" s="718"/>
      <c r="BC248" s="235"/>
    </row>
    <row r="249" spans="1:55" ht="8.25" customHeight="1">
      <c r="A249" s="236"/>
      <c r="B249" s="718"/>
      <c r="C249" s="718"/>
      <c r="D249" s="718"/>
      <c r="E249" s="718"/>
      <c r="F249" s="718"/>
      <c r="G249" s="718"/>
      <c r="H249" s="718"/>
      <c r="I249" s="718"/>
      <c r="J249" s="718"/>
      <c r="K249" s="718"/>
      <c r="L249" s="718"/>
      <c r="M249" s="718"/>
      <c r="N249" s="718"/>
      <c r="O249" s="718"/>
      <c r="P249" s="718"/>
      <c r="Q249" s="718"/>
      <c r="R249" s="718"/>
      <c r="S249" s="718"/>
      <c r="T249" s="718"/>
      <c r="U249" s="718"/>
      <c r="V249" s="718"/>
      <c r="W249" s="718"/>
      <c r="X249" s="718"/>
      <c r="Y249" s="718"/>
      <c r="Z249" s="718"/>
      <c r="AA249" s="718"/>
      <c r="AB249" s="718"/>
      <c r="AC249" s="718"/>
      <c r="AD249" s="718"/>
      <c r="AE249" s="718"/>
      <c r="AF249" s="718"/>
      <c r="AG249" s="718"/>
      <c r="AH249" s="718"/>
      <c r="AI249" s="718"/>
      <c r="AJ249" s="718"/>
      <c r="AK249" s="718"/>
      <c r="AL249" s="718"/>
      <c r="AM249" s="718"/>
      <c r="AN249" s="718"/>
      <c r="AO249" s="718"/>
      <c r="AP249" s="718"/>
      <c r="AQ249" s="718"/>
      <c r="AR249" s="718"/>
      <c r="AS249" s="718"/>
      <c r="AT249" s="718"/>
      <c r="AU249" s="718"/>
      <c r="AV249" s="718"/>
      <c r="AW249" s="718"/>
      <c r="AX249" s="718"/>
      <c r="AY249" s="718"/>
      <c r="AZ249" s="718"/>
      <c r="BA249" s="718"/>
      <c r="BB249" s="718"/>
      <c r="BC249" s="235"/>
    </row>
    <row r="250" spans="1:55" ht="9" customHeight="1"/>
    <row r="251" spans="1:55" ht="9" customHeight="1"/>
    <row r="252" spans="1:55" s="63" customFormat="1" ht="15.75" customHeight="1">
      <c r="A252" s="365" t="s">
        <v>585</v>
      </c>
      <c r="B252" s="364"/>
      <c r="C252" s="364"/>
      <c r="D252" s="364"/>
      <c r="E252" s="364"/>
      <c r="F252" s="364"/>
      <c r="G252" s="364"/>
    </row>
    <row r="253" spans="1:55" ht="24.95" customHeight="1">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c r="AQ253" s="65"/>
      <c r="AR253" s="65"/>
      <c r="AS253" s="65"/>
      <c r="AT253" s="65"/>
      <c r="AU253" s="65"/>
      <c r="AV253" s="65"/>
      <c r="AW253" s="65"/>
      <c r="AX253" s="65"/>
      <c r="AY253" s="65"/>
      <c r="AZ253" s="348"/>
    </row>
    <row r="254" spans="1:55" ht="30" customHeight="1">
      <c r="A254" s="1624" t="s">
        <v>3</v>
      </c>
      <c r="B254" s="1625"/>
      <c r="C254" s="1625"/>
      <c r="D254" s="1625"/>
      <c r="E254" s="1625"/>
      <c r="F254" s="1625"/>
      <c r="G254" s="1625"/>
      <c r="H254" s="1625"/>
      <c r="I254" s="1625"/>
      <c r="J254" s="1625"/>
      <c r="K254" s="1625"/>
      <c r="L254" s="1625"/>
      <c r="M254" s="1626" t="str">
        <f>IF('3.1 Information'!B13="","",'3.1 Information'!B13)</f>
        <v/>
      </c>
      <c r="N254" s="1626"/>
      <c r="O254" s="1626"/>
      <c r="P254" s="1626"/>
      <c r="Q254" s="1626"/>
      <c r="R254" s="1626"/>
      <c r="S254" s="1626"/>
      <c r="T254" s="1626"/>
      <c r="U254" s="1626"/>
      <c r="V254" s="1626"/>
      <c r="W254" s="1626"/>
      <c r="X254" s="1626"/>
      <c r="Y254" s="1626"/>
      <c r="Z254" s="1626"/>
      <c r="AA254" s="1626"/>
      <c r="AB254" s="1626"/>
      <c r="AC254" s="1626"/>
      <c r="AD254" s="1626"/>
      <c r="AE254" s="1626"/>
      <c r="AF254" s="1626"/>
      <c r="AG254" s="1626"/>
      <c r="AH254" s="1626"/>
      <c r="AI254" s="1626"/>
      <c r="AJ254" s="1626"/>
      <c r="AK254" s="1626"/>
      <c r="AL254" s="1626"/>
      <c r="AM254" s="1626"/>
      <c r="AN254" s="1626"/>
      <c r="AO254" s="1626"/>
      <c r="AP254" s="1626"/>
      <c r="AQ254" s="1626"/>
      <c r="AR254" s="1626"/>
      <c r="AS254" s="1626"/>
      <c r="AT254" s="1626"/>
      <c r="AU254" s="1626"/>
      <c r="AV254" s="1626"/>
      <c r="AW254" s="1626"/>
      <c r="AX254" s="1626"/>
      <c r="AY254" s="1626"/>
      <c r="AZ254" s="1626"/>
      <c r="BA254" s="1626"/>
      <c r="BB254" s="1626"/>
      <c r="BC254" s="1627"/>
    </row>
    <row r="255" spans="1:55" ht="30" customHeight="1">
      <c r="A255" s="1605" t="s">
        <v>718</v>
      </c>
      <c r="B255" s="1606"/>
      <c r="C255" s="1606"/>
      <c r="D255" s="1606"/>
      <c r="E255" s="1606"/>
      <c r="F255" s="1606"/>
      <c r="G255" s="1606"/>
      <c r="H255" s="1606"/>
      <c r="I255" s="1606"/>
      <c r="J255" s="1606"/>
      <c r="K255" s="1606"/>
      <c r="L255" s="1606"/>
      <c r="M255" s="1607" t="str">
        <f>IF('3.1 Information'!B14="","",'3.1 Information'!B14)</f>
        <v/>
      </c>
      <c r="N255" s="1608"/>
      <c r="O255" s="1608"/>
      <c r="P255" s="1608"/>
      <c r="Q255" s="1608"/>
      <c r="R255" s="1608"/>
      <c r="S255" s="1608"/>
      <c r="T255" s="1608"/>
      <c r="U255" s="1608"/>
      <c r="V255" s="1608"/>
      <c r="W255" s="1608"/>
      <c r="X255" s="1608"/>
      <c r="Y255" s="1608"/>
      <c r="Z255" s="1608"/>
      <c r="AA255" s="1608"/>
      <c r="AB255" s="1608"/>
      <c r="AC255" s="1608"/>
      <c r="AD255" s="1608"/>
      <c r="AE255" s="1608"/>
      <c r="AF255" s="1608"/>
      <c r="AG255" s="1608"/>
      <c r="AH255" s="1608"/>
      <c r="AI255" s="1608"/>
      <c r="AJ255" s="1608"/>
      <c r="AK255" s="1608"/>
      <c r="AL255" s="1608"/>
      <c r="AM255" s="1608"/>
      <c r="AN255" s="1608"/>
      <c r="AO255" s="1608"/>
      <c r="AP255" s="1608"/>
      <c r="AQ255" s="1608"/>
      <c r="AR255" s="1608"/>
      <c r="AS255" s="1608"/>
      <c r="AT255" s="1608"/>
      <c r="AU255" s="1608"/>
      <c r="AV255" s="1608"/>
      <c r="AW255" s="1608"/>
      <c r="AX255" s="1608"/>
      <c r="AY255" s="1608"/>
      <c r="AZ255" s="1608"/>
      <c r="BA255" s="1608"/>
      <c r="BB255" s="1608"/>
      <c r="BC255" s="1609"/>
    </row>
    <row r="256" spans="1:55" ht="30" customHeight="1">
      <c r="A256" s="1605" t="s">
        <v>73</v>
      </c>
      <c r="B256" s="1606"/>
      <c r="C256" s="1606"/>
      <c r="D256" s="1606"/>
      <c r="E256" s="1606"/>
      <c r="F256" s="1606"/>
      <c r="G256" s="1606"/>
      <c r="H256" s="1606"/>
      <c r="I256" s="1606"/>
      <c r="J256" s="1606"/>
      <c r="K256" s="1606"/>
      <c r="L256" s="1606"/>
      <c r="M256" s="1610" t="str">
        <f>IF('3.1 Information'!B15="","",'3.1 Information'!B15)</f>
        <v/>
      </c>
      <c r="N256" s="1610"/>
      <c r="O256" s="1610"/>
      <c r="P256" s="1610"/>
      <c r="Q256" s="1610"/>
      <c r="R256" s="1610"/>
      <c r="S256" s="1610"/>
      <c r="T256" s="1610"/>
      <c r="U256" s="1610"/>
      <c r="V256" s="1610"/>
      <c r="W256" s="1610"/>
      <c r="X256" s="1610"/>
      <c r="Y256" s="1610"/>
      <c r="Z256" s="1610"/>
      <c r="AA256" s="1610"/>
      <c r="AB256" s="1610"/>
      <c r="AC256" s="1610"/>
      <c r="AD256" s="1610"/>
      <c r="AE256" s="1610"/>
      <c r="AF256" s="1610"/>
      <c r="AG256" s="1610"/>
      <c r="AH256" s="1610"/>
      <c r="AI256" s="1610"/>
      <c r="AJ256" s="1610"/>
      <c r="AK256" s="1610"/>
      <c r="AL256" s="1610"/>
      <c r="AM256" s="1610"/>
      <c r="AN256" s="1610"/>
      <c r="AO256" s="1610"/>
      <c r="AP256" s="1610"/>
      <c r="AQ256" s="1610"/>
      <c r="AR256" s="1610"/>
      <c r="AS256" s="1610"/>
      <c r="AT256" s="1610"/>
      <c r="AU256" s="1610"/>
      <c r="AV256" s="1610"/>
      <c r="AW256" s="1610"/>
      <c r="AX256" s="1610"/>
      <c r="AY256" s="1610"/>
      <c r="AZ256" s="1610"/>
      <c r="BA256" s="1610"/>
      <c r="BB256" s="1610"/>
      <c r="BC256" s="1611"/>
    </row>
    <row r="257" spans="1:55" ht="30" customHeight="1">
      <c r="A257" s="1612" t="s">
        <v>71</v>
      </c>
      <c r="B257" s="1613"/>
      <c r="C257" s="1613"/>
      <c r="D257" s="1613"/>
      <c r="E257" s="1613"/>
      <c r="F257" s="1613"/>
      <c r="G257" s="1613"/>
      <c r="H257" s="1613"/>
      <c r="I257" s="1613"/>
      <c r="J257" s="1613"/>
      <c r="K257" s="1613"/>
      <c r="L257" s="1613"/>
      <c r="M257" s="1614" t="str">
        <f>IF('3.1 Information'!B16="","",'3.1 Information'!B16)</f>
        <v/>
      </c>
      <c r="N257" s="1614"/>
      <c r="O257" s="1614"/>
      <c r="P257" s="1614"/>
      <c r="Q257" s="1614"/>
      <c r="R257" s="1614"/>
      <c r="S257" s="1614"/>
      <c r="T257" s="1614"/>
      <c r="U257" s="1614"/>
      <c r="V257" s="1614"/>
      <c r="W257" s="1614"/>
      <c r="X257" s="1614"/>
      <c r="Y257" s="1614"/>
      <c r="Z257" s="1614"/>
      <c r="AA257" s="1614"/>
      <c r="AB257" s="1614"/>
      <c r="AC257" s="1614"/>
      <c r="AD257" s="1614"/>
      <c r="AE257" s="1614"/>
      <c r="AF257" s="1614"/>
      <c r="AG257" s="1614"/>
      <c r="AH257" s="1614"/>
      <c r="AI257" s="1614"/>
      <c r="AJ257" s="1614"/>
      <c r="AK257" s="1614"/>
      <c r="AL257" s="1614"/>
      <c r="AM257" s="1614"/>
      <c r="AN257" s="1614"/>
      <c r="AO257" s="1614"/>
      <c r="AP257" s="1614"/>
      <c r="AQ257" s="1614"/>
      <c r="AR257" s="1614"/>
      <c r="AS257" s="1614"/>
      <c r="AT257" s="1614"/>
      <c r="AU257" s="1614"/>
      <c r="AV257" s="1614"/>
      <c r="AW257" s="1614"/>
      <c r="AX257" s="1614"/>
      <c r="AY257" s="1614"/>
      <c r="AZ257" s="1614"/>
      <c r="BA257" s="1614"/>
      <c r="BB257" s="1614"/>
      <c r="BC257" s="1615"/>
    </row>
    <row r="258" spans="1:55" ht="24.95" customHeight="1">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70"/>
      <c r="AP258" s="63"/>
      <c r="AQ258" s="63"/>
      <c r="AR258" s="63"/>
      <c r="AS258" s="63"/>
      <c r="AT258" s="63"/>
      <c r="AU258" s="63"/>
      <c r="AV258" s="63"/>
      <c r="AW258" s="63"/>
      <c r="AX258" s="63"/>
      <c r="AY258" s="63"/>
      <c r="AZ258" s="63"/>
    </row>
    <row r="259" spans="1:55" ht="17.25" customHeight="1">
      <c r="A259" s="310" t="s">
        <v>663</v>
      </c>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70"/>
      <c r="AP259" s="63"/>
      <c r="AQ259" s="63"/>
      <c r="AR259" s="63"/>
      <c r="AS259" s="63"/>
      <c r="AT259" s="63"/>
      <c r="AU259" s="63"/>
      <c r="AV259" s="63"/>
      <c r="AW259" s="63"/>
      <c r="AX259" s="63"/>
      <c r="AY259" s="63"/>
      <c r="AZ259" s="63"/>
    </row>
    <row r="260" spans="1:55" ht="21.75" customHeight="1">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70"/>
      <c r="AP260" s="63"/>
      <c r="AQ260" s="63"/>
      <c r="AR260" s="63"/>
      <c r="AS260" s="63"/>
      <c r="AT260" s="63"/>
      <c r="AU260" s="63"/>
      <c r="AV260" s="63"/>
      <c r="AW260" s="63"/>
      <c r="AX260" s="63"/>
      <c r="AY260" s="63"/>
      <c r="AZ260" s="63"/>
    </row>
    <row r="261" spans="1:55" ht="20.100000000000001" customHeight="1">
      <c r="A261" s="1467" t="s">
        <v>547</v>
      </c>
      <c r="B261" s="1468"/>
      <c r="C261" s="1468"/>
      <c r="D261" s="1468"/>
      <c r="E261" s="1468"/>
      <c r="F261" s="1468"/>
      <c r="G261" s="1468"/>
      <c r="H261" s="1468"/>
      <c r="I261" s="1468"/>
      <c r="J261" s="1468"/>
      <c r="K261" s="1468"/>
      <c r="L261" s="1468"/>
      <c r="M261" s="1468"/>
      <c r="N261" s="1468"/>
      <c r="O261" s="1468"/>
      <c r="P261" s="1468"/>
      <c r="Q261" s="1468"/>
      <c r="R261" s="1468"/>
      <c r="S261" s="1468"/>
      <c r="T261" s="1468"/>
      <c r="U261" s="1468"/>
      <c r="V261" s="1468"/>
      <c r="W261" s="1468"/>
      <c r="X261" s="1468"/>
      <c r="Y261" s="1468"/>
      <c r="Z261" s="1468"/>
      <c r="AA261" s="1468"/>
      <c r="AB261" s="1468"/>
      <c r="AC261" s="1468"/>
      <c r="AD261" s="1468"/>
      <c r="AE261" s="1468"/>
      <c r="AF261" s="1468"/>
      <c r="AG261" s="1468"/>
      <c r="AH261" s="1468"/>
      <c r="AI261" s="1468"/>
      <c r="AJ261" s="1468"/>
      <c r="AK261" s="1468"/>
      <c r="AL261" s="1468"/>
      <c r="AM261" s="1468"/>
      <c r="AN261" s="1468"/>
      <c r="AO261" s="1468"/>
      <c r="AP261" s="1468"/>
      <c r="AQ261" s="1468"/>
      <c r="AR261" s="1468"/>
      <c r="AS261" s="1468"/>
      <c r="AT261" s="1468"/>
      <c r="AU261" s="1468"/>
      <c r="AV261" s="1468"/>
      <c r="AW261" s="1468"/>
      <c r="AX261" s="1468"/>
      <c r="AY261" s="1468"/>
      <c r="AZ261" s="1468"/>
      <c r="BA261" s="1468"/>
      <c r="BB261" s="1468"/>
      <c r="BC261" s="1469"/>
    </row>
    <row r="262" spans="1:55" ht="26.25" customHeight="1">
      <c r="A262" s="1595" t="s">
        <v>720</v>
      </c>
      <c r="B262" s="1596"/>
      <c r="C262" s="1596"/>
      <c r="D262" s="1596"/>
      <c r="E262" s="1596"/>
      <c r="F262" s="1596"/>
      <c r="G262" s="1596"/>
      <c r="H262" s="1596"/>
      <c r="I262" s="1596"/>
      <c r="J262" s="1597"/>
      <c r="K262" s="1597"/>
      <c r="L262" s="1597"/>
      <c r="M262" s="1598"/>
      <c r="N262" s="1598"/>
      <c r="O262" s="1598"/>
      <c r="P262" s="1598"/>
      <c r="Q262" s="1598"/>
      <c r="R262" s="1599"/>
      <c r="S262" s="1213" t="str">
        <f>IF('3.2 A Analyse blindage actuel'!C23="","",'3.2 A Analyse blindage actuel'!C23)</f>
        <v/>
      </c>
      <c r="T262" s="1215"/>
      <c r="U262" s="1215"/>
      <c r="V262" s="1215"/>
      <c r="W262" s="1215"/>
      <c r="X262" s="1215"/>
      <c r="Y262" s="1215"/>
      <c r="Z262" s="1215"/>
      <c r="AA262" s="1215"/>
      <c r="AB262" s="1215"/>
      <c r="AC262" s="1215"/>
      <c r="AD262" s="1215"/>
      <c r="AE262" s="1215"/>
      <c r="AF262" s="1215"/>
      <c r="AG262" s="1215"/>
      <c r="AH262" s="1215"/>
      <c r="AI262" s="1215"/>
      <c r="AJ262" s="1215"/>
      <c r="AK262" s="1215"/>
      <c r="AL262" s="1215"/>
      <c r="AM262" s="1215"/>
      <c r="AN262" s="1215"/>
      <c r="AO262" s="1215"/>
      <c r="AP262" s="1215"/>
      <c r="AQ262" s="1215"/>
      <c r="AR262" s="1215"/>
      <c r="AS262" s="1215"/>
      <c r="AT262" s="1215"/>
      <c r="AU262" s="1215"/>
      <c r="AV262" s="1215"/>
      <c r="AW262" s="1215"/>
      <c r="AX262" s="1215"/>
      <c r="AY262" s="1215"/>
      <c r="AZ262" s="1215"/>
      <c r="BA262" s="1215"/>
      <c r="BB262" s="1215"/>
      <c r="BC262" s="1216"/>
    </row>
    <row r="263" spans="1:55" ht="27" customHeight="1">
      <c r="A263" s="1600" t="s">
        <v>721</v>
      </c>
      <c r="B263" s="1601"/>
      <c r="C263" s="1601"/>
      <c r="D263" s="1601"/>
      <c r="E263" s="1601"/>
      <c r="F263" s="1601"/>
      <c r="G263" s="1601"/>
      <c r="H263" s="1601"/>
      <c r="I263" s="1601"/>
      <c r="J263" s="1602"/>
      <c r="K263" s="1602"/>
      <c r="L263" s="1602"/>
      <c r="M263" s="921"/>
      <c r="N263" s="921"/>
      <c r="O263" s="921"/>
      <c r="P263" s="921"/>
      <c r="Q263" s="921"/>
      <c r="R263" s="1603"/>
      <c r="S263" s="1217" t="str">
        <f>IF('3.2 A Analyse blindage actuel'!C24="","",'3.2 A Analyse blindage actuel'!C24)</f>
        <v/>
      </c>
      <c r="T263" s="921"/>
      <c r="U263" s="921"/>
      <c r="V263" s="921"/>
      <c r="W263" s="921"/>
      <c r="X263" s="921"/>
      <c r="Y263" s="921"/>
      <c r="Z263" s="921"/>
      <c r="AA263" s="921"/>
      <c r="AB263" s="921"/>
      <c r="AC263" s="921"/>
      <c r="AD263" s="921"/>
      <c r="AE263" s="921"/>
      <c r="AF263" s="921"/>
      <c r="AG263" s="921"/>
      <c r="AH263" s="921"/>
      <c r="AI263" s="921"/>
      <c r="AJ263" s="921"/>
      <c r="AK263" s="921"/>
      <c r="AL263" s="921"/>
      <c r="AM263" s="921"/>
      <c r="AN263" s="921"/>
      <c r="AO263" s="921"/>
      <c r="AP263" s="921"/>
      <c r="AQ263" s="921"/>
      <c r="AR263" s="921"/>
      <c r="AS263" s="921"/>
      <c r="AT263" s="921"/>
      <c r="AU263" s="921"/>
      <c r="AV263" s="921"/>
      <c r="AW263" s="921"/>
      <c r="AX263" s="921"/>
      <c r="AY263" s="921"/>
      <c r="AZ263" s="921"/>
      <c r="BA263" s="921"/>
      <c r="BB263" s="921"/>
      <c r="BC263" s="922"/>
    </row>
    <row r="264" spans="1:55" ht="18.75" customHeight="1">
      <c r="A264" s="310"/>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70"/>
      <c r="AP264" s="63"/>
      <c r="AQ264" s="63"/>
      <c r="AR264" s="63"/>
      <c r="AS264" s="63"/>
      <c r="AT264" s="63"/>
      <c r="AU264" s="63"/>
      <c r="AV264" s="63"/>
      <c r="AW264" s="63"/>
      <c r="AX264" s="63"/>
      <c r="AY264" s="63"/>
      <c r="AZ264" s="63"/>
    </row>
    <row r="265" spans="1:55" ht="21.75" customHeight="1">
      <c r="A265" s="310" t="s">
        <v>688</v>
      </c>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70"/>
      <c r="AP265" s="63"/>
      <c r="AQ265" s="63"/>
      <c r="AR265" s="63"/>
      <c r="AS265" s="63"/>
      <c r="AT265" s="63"/>
      <c r="AU265" s="63"/>
      <c r="AV265" s="63"/>
      <c r="AW265" s="63"/>
      <c r="AX265" s="63"/>
      <c r="AY265" s="63"/>
      <c r="AZ265" s="63"/>
    </row>
    <row r="266" spans="1:55" ht="12.95" customHeight="1">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70"/>
      <c r="AP266" s="63"/>
      <c r="AQ266" s="63"/>
      <c r="AR266" s="63"/>
      <c r="AS266" s="63"/>
      <c r="AT266" s="63"/>
      <c r="AU266" s="63"/>
      <c r="AV266" s="63"/>
      <c r="AW266" s="63"/>
      <c r="AX266" s="63"/>
      <c r="AY266" s="63"/>
      <c r="AZ266" s="63"/>
    </row>
    <row r="267" spans="1:55" ht="21.75" customHeight="1">
      <c r="A267" s="1467" t="s">
        <v>541</v>
      </c>
      <c r="B267" s="1468"/>
      <c r="C267" s="1468"/>
      <c r="D267" s="1468"/>
      <c r="E267" s="1468"/>
      <c r="F267" s="1468"/>
      <c r="G267" s="1468"/>
      <c r="H267" s="1468"/>
      <c r="I267" s="1468"/>
      <c r="J267" s="1468"/>
      <c r="K267" s="1468"/>
      <c r="L267" s="1468"/>
      <c r="M267" s="1468"/>
      <c r="N267" s="1468"/>
      <c r="O267" s="1468"/>
      <c r="P267" s="1468"/>
      <c r="Q267" s="1468"/>
      <c r="R267" s="1468"/>
      <c r="S267" s="1468"/>
      <c r="T267" s="1468"/>
      <c r="U267" s="1468"/>
      <c r="V267" s="1468"/>
      <c r="W267" s="1468"/>
      <c r="X267" s="1468"/>
      <c r="Y267" s="1468"/>
      <c r="Z267" s="1468"/>
      <c r="AA267" s="1468"/>
      <c r="AB267" s="1468"/>
      <c r="AC267" s="1468"/>
      <c r="AD267" s="1468"/>
      <c r="AE267" s="1468"/>
      <c r="AF267" s="1468"/>
      <c r="AG267" s="1468"/>
      <c r="AH267" s="1468"/>
      <c r="AI267" s="1468"/>
      <c r="AJ267" s="1468"/>
      <c r="AK267" s="1468"/>
      <c r="AL267" s="1468"/>
      <c r="AM267" s="1468"/>
      <c r="AN267" s="1468"/>
      <c r="AO267" s="1468"/>
      <c r="AP267" s="1468"/>
      <c r="AQ267" s="1468"/>
      <c r="AR267" s="1468"/>
      <c r="AS267" s="1468"/>
      <c r="AT267" s="1468"/>
      <c r="AU267" s="1468"/>
      <c r="AV267" s="1468"/>
      <c r="AW267" s="1468"/>
      <c r="AX267" s="1468"/>
      <c r="AY267" s="1468"/>
      <c r="AZ267" s="1468"/>
      <c r="BA267" s="1468"/>
      <c r="BB267" s="1468"/>
      <c r="BC267" s="1469"/>
    </row>
    <row r="268" spans="1:55" ht="26.25" customHeight="1">
      <c r="A268" s="1027"/>
      <c r="B268" s="1040"/>
      <c r="C268" s="1040"/>
      <c r="D268" s="1040"/>
      <c r="E268" s="1040"/>
      <c r="F268" s="1040"/>
      <c r="G268" s="1040"/>
      <c r="H268" s="1040"/>
      <c r="I268" s="1040"/>
      <c r="J268" s="1040"/>
      <c r="K268" s="1040"/>
      <c r="L268" s="1040"/>
      <c r="M268" s="1040"/>
      <c r="N268" s="1040"/>
      <c r="O268" s="1040"/>
      <c r="P268" s="1040"/>
      <c r="Q268" s="1040"/>
      <c r="R268" s="1040"/>
      <c r="S268" s="1040"/>
      <c r="T268" s="1040"/>
      <c r="U268" s="1040"/>
      <c r="V268" s="1040"/>
      <c r="W268" s="1040"/>
      <c r="X268" s="1040"/>
      <c r="Y268" s="1040"/>
      <c r="Z268" s="1040"/>
      <c r="AA268" s="1040"/>
      <c r="AB268" s="1564"/>
      <c r="AC268" s="1565" t="s">
        <v>1101</v>
      </c>
      <c r="AD268" s="1566"/>
      <c r="AE268" s="1566"/>
      <c r="AF268" s="1566"/>
      <c r="AG268" s="1566"/>
      <c r="AH268" s="1566"/>
      <c r="AI268" s="1591"/>
      <c r="AJ268" s="1568" t="s">
        <v>133</v>
      </c>
      <c r="AK268" s="1568"/>
      <c r="AL268" s="1568"/>
      <c r="AM268" s="1568"/>
      <c r="AN268" s="1568"/>
      <c r="AO268" s="1568"/>
      <c r="AP268" s="1568"/>
      <c r="AQ268" s="1568"/>
      <c r="AR268" s="1568"/>
      <c r="AS268" s="1568"/>
      <c r="AT268" s="1568"/>
      <c r="AU268" s="1568"/>
      <c r="AV268" s="1568"/>
      <c r="AW268" s="1568"/>
      <c r="AX268" s="1568"/>
      <c r="AY268" s="1568"/>
      <c r="AZ268" s="1568"/>
      <c r="BA268" s="1568"/>
      <c r="BB268" s="1568"/>
      <c r="BC268" s="1569"/>
    </row>
    <row r="269" spans="1:55" ht="24.95" customHeight="1">
      <c r="A269" s="1212" t="s">
        <v>722</v>
      </c>
      <c r="B269" s="1432"/>
      <c r="C269" s="1432"/>
      <c r="D269" s="1432"/>
      <c r="E269" s="1432"/>
      <c r="F269" s="1432"/>
      <c r="G269" s="1432"/>
      <c r="H269" s="1432"/>
      <c r="I269" s="1432"/>
      <c r="J269" s="1432"/>
      <c r="K269" s="1432"/>
      <c r="L269" s="1432"/>
      <c r="M269" s="1432"/>
      <c r="N269" s="1432"/>
      <c r="O269" s="1432"/>
      <c r="P269" s="1432"/>
      <c r="Q269" s="1432"/>
      <c r="R269" s="1432"/>
      <c r="S269" s="1432"/>
      <c r="T269" s="1432"/>
      <c r="U269" s="1432"/>
      <c r="V269" s="1432"/>
      <c r="W269" s="1432"/>
      <c r="X269" s="1432"/>
      <c r="Y269" s="1432"/>
      <c r="Z269" s="1432"/>
      <c r="AA269" s="1432"/>
      <c r="AB269" s="1432"/>
      <c r="AC269" s="1554" t="str">
        <f>IF('3.2 A Analyse blindage actuel'!F55="","",'3.2 A Analyse blindage actuel'!F55)</f>
        <v/>
      </c>
      <c r="AD269" s="1555"/>
      <c r="AE269" s="1555"/>
      <c r="AF269" s="1555"/>
      <c r="AG269" s="1555"/>
      <c r="AH269" s="1555"/>
      <c r="AI269" s="1556"/>
      <c r="AJ269" s="1584" t="str">
        <f>IF('3.2 A Analyse blindage actuel'!H55="","",'3.2 A Analyse blindage actuel'!H55)</f>
        <v/>
      </c>
      <c r="AK269" s="1584"/>
      <c r="AL269" s="1584"/>
      <c r="AM269" s="1584"/>
      <c r="AN269" s="1584"/>
      <c r="AO269" s="1584"/>
      <c r="AP269" s="1584"/>
      <c r="AQ269" s="1584"/>
      <c r="AR269" s="1584"/>
      <c r="AS269" s="1584"/>
      <c r="AT269" s="1584"/>
      <c r="AU269" s="1584"/>
      <c r="AV269" s="1584"/>
      <c r="AW269" s="1584"/>
      <c r="AX269" s="1584"/>
      <c r="AY269" s="1584"/>
      <c r="AZ269" s="1584"/>
      <c r="BA269" s="1584"/>
      <c r="BB269" s="1584"/>
      <c r="BC269" s="1138"/>
    </row>
    <row r="270" spans="1:55" ht="30" customHeight="1">
      <c r="A270" s="1588" t="s">
        <v>995</v>
      </c>
      <c r="B270" s="1589"/>
      <c r="C270" s="1589"/>
      <c r="D270" s="1589"/>
      <c r="E270" s="1589"/>
      <c r="F270" s="1589"/>
      <c r="G270" s="1589"/>
      <c r="H270" s="1589"/>
      <c r="I270" s="1589"/>
      <c r="J270" s="1589"/>
      <c r="K270" s="1589"/>
      <c r="L270" s="1589"/>
      <c r="M270" s="890"/>
      <c r="N270" s="890"/>
      <c r="O270" s="890"/>
      <c r="P270" s="890"/>
      <c r="Q270" s="890"/>
      <c r="R270" s="890"/>
      <c r="S270" s="890"/>
      <c r="T270" s="890"/>
      <c r="U270" s="890"/>
      <c r="V270" s="890"/>
      <c r="W270" s="890"/>
      <c r="X270" s="890"/>
      <c r="Y270" s="890"/>
      <c r="Z270" s="890"/>
      <c r="AA270" s="890"/>
      <c r="AB270" s="1590"/>
      <c r="AC270" s="1604" t="str">
        <f>IF('3.2 A Analyse blindage actuel'!F56="","",'3.2 A Analyse blindage actuel'!F56)</f>
        <v/>
      </c>
      <c r="AD270" s="1604"/>
      <c r="AE270" s="1604"/>
      <c r="AF270" s="1604"/>
      <c r="AG270" s="1604"/>
      <c r="AH270" s="1604"/>
      <c r="AI270" s="1604"/>
      <c r="AJ270" s="1593"/>
      <c r="AK270" s="1593"/>
      <c r="AL270" s="1593"/>
      <c r="AM270" s="1593"/>
      <c r="AN270" s="1593"/>
      <c r="AO270" s="1593"/>
      <c r="AP270" s="1593"/>
      <c r="AQ270" s="1593"/>
      <c r="AR270" s="1593"/>
      <c r="AS270" s="1593"/>
      <c r="AT270" s="1593"/>
      <c r="AU270" s="1593"/>
      <c r="AV270" s="1593"/>
      <c r="AW270" s="1593"/>
      <c r="AX270" s="1593"/>
      <c r="AY270" s="1593"/>
      <c r="AZ270" s="1593"/>
      <c r="BA270" s="1593"/>
      <c r="BB270" s="1593"/>
      <c r="BC270" s="1594"/>
    </row>
    <row r="271" spans="1:55" ht="30" customHeight="1">
      <c r="A271" s="1240" t="s">
        <v>1091</v>
      </c>
      <c r="B271" s="1436"/>
      <c r="C271" s="1436"/>
      <c r="D271" s="1436"/>
      <c r="E271" s="1436"/>
      <c r="F271" s="1436"/>
      <c r="G271" s="1436"/>
      <c r="H271" s="1436"/>
      <c r="I271" s="1436"/>
      <c r="J271" s="1436"/>
      <c r="K271" s="1436"/>
      <c r="L271" s="1436"/>
      <c r="M271" s="1436"/>
      <c r="N271" s="1436"/>
      <c r="O271" s="1436"/>
      <c r="P271" s="1436"/>
      <c r="Q271" s="1436"/>
      <c r="R271" s="1436"/>
      <c r="S271" s="1436"/>
      <c r="T271" s="1436"/>
      <c r="U271" s="1436"/>
      <c r="V271" s="1436"/>
      <c r="W271" s="1436"/>
      <c r="X271" s="1436"/>
      <c r="Y271" s="1436"/>
      <c r="Z271" s="1436"/>
      <c r="AA271" s="1436"/>
      <c r="AB271" s="1436"/>
      <c r="AC271" s="1592" t="str">
        <f>IF('3.2 A Analyse blindage actuel'!F57="","",'3.2 A Analyse blindage actuel'!F57)</f>
        <v/>
      </c>
      <c r="AD271" s="1592"/>
      <c r="AE271" s="1592"/>
      <c r="AF271" s="1592"/>
      <c r="AG271" s="1592"/>
      <c r="AH271" s="1592"/>
      <c r="AI271" s="1592"/>
      <c r="AJ271" s="1593" t="str">
        <f>IF('3.2 A Analyse blindage actuel'!H57="","",'3.2 A Analyse blindage actuel'!H57)</f>
        <v/>
      </c>
      <c r="AK271" s="1593"/>
      <c r="AL271" s="1593"/>
      <c r="AM271" s="1593"/>
      <c r="AN271" s="1593"/>
      <c r="AO271" s="1593"/>
      <c r="AP271" s="1593"/>
      <c r="AQ271" s="1593"/>
      <c r="AR271" s="1593"/>
      <c r="AS271" s="1593"/>
      <c r="AT271" s="1593"/>
      <c r="AU271" s="1593"/>
      <c r="AV271" s="1593"/>
      <c r="AW271" s="1593"/>
      <c r="AX271" s="1593"/>
      <c r="AY271" s="1593"/>
      <c r="AZ271" s="1593"/>
      <c r="BA271" s="1593"/>
      <c r="BB271" s="1593"/>
      <c r="BC271" s="1594"/>
    </row>
    <row r="272" spans="1:55" ht="30" customHeight="1">
      <c r="A272" s="1212" t="s">
        <v>997</v>
      </c>
      <c r="B272" s="1432"/>
      <c r="C272" s="1432"/>
      <c r="D272" s="1432"/>
      <c r="E272" s="1432"/>
      <c r="F272" s="1432"/>
      <c r="G272" s="1432"/>
      <c r="H272" s="1432"/>
      <c r="I272" s="1432"/>
      <c r="J272" s="1432"/>
      <c r="K272" s="1432"/>
      <c r="L272" s="1432"/>
      <c r="M272" s="1432"/>
      <c r="N272" s="1432"/>
      <c r="O272" s="1432"/>
      <c r="P272" s="1432"/>
      <c r="Q272" s="1432"/>
      <c r="R272" s="1432"/>
      <c r="S272" s="1432"/>
      <c r="T272" s="1432"/>
      <c r="U272" s="1432"/>
      <c r="V272" s="1432"/>
      <c r="W272" s="1432"/>
      <c r="X272" s="1432"/>
      <c r="Y272" s="1432"/>
      <c r="Z272" s="1432"/>
      <c r="AA272" s="1432"/>
      <c r="AB272" s="1432"/>
      <c r="AC272" s="1585" t="str">
        <f>IF('3.2 A Analyse blindage actuel'!F58="","",'3.2 A Analyse blindage actuel'!F58)</f>
        <v/>
      </c>
      <c r="AD272" s="1586"/>
      <c r="AE272" s="1586"/>
      <c r="AF272" s="1586"/>
      <c r="AG272" s="1586"/>
      <c r="AH272" s="1586"/>
      <c r="AI272" s="1587"/>
      <c r="AJ272" s="1584" t="str">
        <f>IF('3.2 A Analyse blindage actuel'!H58="","",'3.2 A Analyse blindage actuel'!H58)</f>
        <v/>
      </c>
      <c r="AK272" s="1584"/>
      <c r="AL272" s="1584"/>
      <c r="AM272" s="1584"/>
      <c r="AN272" s="1584"/>
      <c r="AO272" s="1584"/>
      <c r="AP272" s="1584"/>
      <c r="AQ272" s="1584"/>
      <c r="AR272" s="1584"/>
      <c r="AS272" s="1584"/>
      <c r="AT272" s="1584"/>
      <c r="AU272" s="1584"/>
      <c r="AV272" s="1584"/>
      <c r="AW272" s="1584"/>
      <c r="AX272" s="1584"/>
      <c r="AY272" s="1584"/>
      <c r="AZ272" s="1584"/>
      <c r="BA272" s="1584"/>
      <c r="BB272" s="1584"/>
      <c r="BC272" s="1138"/>
    </row>
    <row r="273" spans="1:55" ht="30" customHeight="1">
      <c r="A273" s="1433" t="s">
        <v>723</v>
      </c>
      <c r="B273" s="1434"/>
      <c r="C273" s="1434"/>
      <c r="D273" s="1434"/>
      <c r="E273" s="1434"/>
      <c r="F273" s="1434"/>
      <c r="G273" s="1434"/>
      <c r="H273" s="1434"/>
      <c r="I273" s="1434"/>
      <c r="J273" s="1434"/>
      <c r="K273" s="1434"/>
      <c r="L273" s="1434"/>
      <c r="M273" s="1434"/>
      <c r="N273" s="1434"/>
      <c r="O273" s="1434"/>
      <c r="P273" s="1434"/>
      <c r="Q273" s="1434"/>
      <c r="R273" s="1434"/>
      <c r="S273" s="1434"/>
      <c r="T273" s="1434"/>
      <c r="U273" s="1434"/>
      <c r="V273" s="1434"/>
      <c r="W273" s="1434"/>
      <c r="X273" s="1434"/>
      <c r="Y273" s="1434"/>
      <c r="Z273" s="1434"/>
      <c r="AA273" s="1434"/>
      <c r="AB273" s="1434"/>
      <c r="AC273" s="1579" t="str">
        <f>IF('3.2 A Analyse blindage actuel'!F59="","",'3.2 A Analyse blindage actuel'!F59)</f>
        <v/>
      </c>
      <c r="AD273" s="1580"/>
      <c r="AE273" s="1580"/>
      <c r="AF273" s="1580"/>
      <c r="AG273" s="1580"/>
      <c r="AH273" s="1580"/>
      <c r="AI273" s="1581"/>
      <c r="AJ273" s="1582" t="str">
        <f>IF('3.2 A Analyse blindage actuel'!H59="","",'3.2 A Analyse blindage actuel'!H59)</f>
        <v/>
      </c>
      <c r="AK273" s="1582"/>
      <c r="AL273" s="1582"/>
      <c r="AM273" s="1582"/>
      <c r="AN273" s="1582"/>
      <c r="AO273" s="1582"/>
      <c r="AP273" s="1582"/>
      <c r="AQ273" s="1582"/>
      <c r="AR273" s="1582"/>
      <c r="AS273" s="1582"/>
      <c r="AT273" s="1582"/>
      <c r="AU273" s="1582"/>
      <c r="AV273" s="1582"/>
      <c r="AW273" s="1582"/>
      <c r="AX273" s="1582"/>
      <c r="AY273" s="1582"/>
      <c r="AZ273" s="1582"/>
      <c r="BA273" s="1582"/>
      <c r="BB273" s="1582"/>
      <c r="BC273" s="1171"/>
    </row>
    <row r="274" spans="1:55" ht="18.75" customHeight="1">
      <c r="A274" s="374"/>
      <c r="AO274" s="311"/>
    </row>
    <row r="275" spans="1:55" ht="24.95" customHeight="1">
      <c r="A275" s="1467" t="s">
        <v>520</v>
      </c>
      <c r="B275" s="1468"/>
      <c r="C275" s="1468"/>
      <c r="D275" s="1468"/>
      <c r="E275" s="1468"/>
      <c r="F275" s="1468"/>
      <c r="G275" s="1468"/>
      <c r="H275" s="1468"/>
      <c r="I275" s="1468"/>
      <c r="J275" s="1468"/>
      <c r="K275" s="1468"/>
      <c r="L275" s="1468"/>
      <c r="M275" s="1468"/>
      <c r="N275" s="1468"/>
      <c r="O275" s="1468"/>
      <c r="P275" s="1468"/>
      <c r="Q275" s="1468"/>
      <c r="R275" s="1468"/>
      <c r="S275" s="1468"/>
      <c r="T275" s="1468"/>
      <c r="U275" s="1468"/>
      <c r="V275" s="1468"/>
      <c r="W275" s="1468"/>
      <c r="X275" s="1468"/>
      <c r="Y275" s="1468"/>
      <c r="Z275" s="1468"/>
      <c r="AA275" s="1468"/>
      <c r="AB275" s="1468"/>
      <c r="AC275" s="1468" t="s">
        <v>542</v>
      </c>
      <c r="AD275" s="1468"/>
      <c r="AE275" s="1468"/>
      <c r="AF275" s="1468"/>
      <c r="AG275" s="1468"/>
      <c r="AH275" s="1468"/>
      <c r="AI275" s="1468"/>
      <c r="AJ275" s="1468"/>
      <c r="AK275" s="1468"/>
      <c r="AL275" s="1468"/>
      <c r="AM275" s="1468"/>
      <c r="AN275" s="1468"/>
      <c r="AO275" s="1468" t="s">
        <v>133</v>
      </c>
      <c r="AP275" s="1468"/>
      <c r="AQ275" s="1468"/>
      <c r="AR275" s="1468"/>
      <c r="AS275" s="1468"/>
      <c r="AT275" s="1468"/>
      <c r="AU275" s="1468"/>
      <c r="AV275" s="1468"/>
      <c r="AW275" s="1468"/>
      <c r="AX275" s="1468"/>
      <c r="AY275" s="1468"/>
      <c r="AZ275" s="1468"/>
      <c r="BA275" s="1468"/>
      <c r="BB275" s="1468"/>
      <c r="BC275" s="1469"/>
    </row>
    <row r="276" spans="1:55" ht="24.95" customHeight="1">
      <c r="A276" s="1027"/>
      <c r="B276" s="1040"/>
      <c r="C276" s="1040"/>
      <c r="D276" s="1040"/>
      <c r="E276" s="1040"/>
      <c r="F276" s="1040"/>
      <c r="G276" s="1040"/>
      <c r="H276" s="1040"/>
      <c r="I276" s="1040"/>
      <c r="J276" s="1040"/>
      <c r="K276" s="1040"/>
      <c r="L276" s="1040"/>
      <c r="M276" s="1040"/>
      <c r="N276" s="1040"/>
      <c r="O276" s="1040"/>
      <c r="P276" s="1040"/>
      <c r="Q276" s="1040"/>
      <c r="R276" s="1040"/>
      <c r="S276" s="1040"/>
      <c r="T276" s="1040"/>
      <c r="U276" s="1040"/>
      <c r="V276" s="1040"/>
      <c r="W276" s="1040"/>
      <c r="X276" s="1040"/>
      <c r="Y276" s="1040"/>
      <c r="Z276" s="1040"/>
      <c r="AA276" s="1040"/>
      <c r="AB276" s="1564"/>
      <c r="AC276" s="1565" t="s">
        <v>741</v>
      </c>
      <c r="AD276" s="1568"/>
      <c r="AE276" s="1568"/>
      <c r="AF276" s="1568"/>
      <c r="AG276" s="1568"/>
      <c r="AH276" s="1568"/>
      <c r="AI276" s="1583"/>
      <c r="AJ276" s="1567" t="s">
        <v>133</v>
      </c>
      <c r="AK276" s="1568"/>
      <c r="AL276" s="1568"/>
      <c r="AM276" s="1568"/>
      <c r="AN276" s="1568"/>
      <c r="AO276" s="1568"/>
      <c r="AP276" s="1568"/>
      <c r="AQ276" s="1568"/>
      <c r="AR276" s="1568"/>
      <c r="AS276" s="1568"/>
      <c r="AT276" s="1568"/>
      <c r="AU276" s="1568"/>
      <c r="AV276" s="1568"/>
      <c r="AW276" s="1568"/>
      <c r="AX276" s="1568"/>
      <c r="AY276" s="1568"/>
      <c r="AZ276" s="1568"/>
      <c r="BA276" s="1568"/>
      <c r="BB276" s="1568"/>
      <c r="BC276" s="1569"/>
    </row>
    <row r="277" spans="1:55" ht="30" customHeight="1">
      <c r="A277" s="1212" t="s">
        <v>724</v>
      </c>
      <c r="B277" s="1432"/>
      <c r="C277" s="1432"/>
      <c r="D277" s="1432"/>
      <c r="E277" s="1432"/>
      <c r="F277" s="1432"/>
      <c r="G277" s="1432"/>
      <c r="H277" s="1432"/>
      <c r="I277" s="1432"/>
      <c r="J277" s="1432"/>
      <c r="K277" s="1432"/>
      <c r="L277" s="1432"/>
      <c r="M277" s="1432"/>
      <c r="N277" s="1432"/>
      <c r="O277" s="1432"/>
      <c r="P277" s="1432"/>
      <c r="Q277" s="1432"/>
      <c r="R277" s="1432"/>
      <c r="S277" s="1432"/>
      <c r="T277" s="1432"/>
      <c r="U277" s="1432"/>
      <c r="V277" s="1432"/>
      <c r="W277" s="1432"/>
      <c r="X277" s="1432"/>
      <c r="Y277" s="1432"/>
      <c r="Z277" s="1432"/>
      <c r="AA277" s="1432"/>
      <c r="AB277" s="1550"/>
      <c r="AC277" s="1570" t="str">
        <f>IF('3.2 A Analyse blindage actuel'!F63="","",'3.2 A Analyse blindage actuel'!F63)</f>
        <v/>
      </c>
      <c r="AD277" s="1571"/>
      <c r="AE277" s="1571"/>
      <c r="AF277" s="1571"/>
      <c r="AG277" s="1571"/>
      <c r="AH277" s="1571"/>
      <c r="AI277" s="1572"/>
      <c r="AJ277" s="1578" t="str">
        <f>IF('3.2 A Analyse blindage actuel'!H63="","",'3.2 A Analyse blindage actuel'!H63)</f>
        <v/>
      </c>
      <c r="AK277" s="1573"/>
      <c r="AL277" s="1573"/>
      <c r="AM277" s="1573"/>
      <c r="AN277" s="1573"/>
      <c r="AO277" s="1573"/>
      <c r="AP277" s="1573"/>
      <c r="AQ277" s="1573"/>
      <c r="AR277" s="1573"/>
      <c r="AS277" s="1573"/>
      <c r="AT277" s="1573"/>
      <c r="AU277" s="1573"/>
      <c r="AV277" s="1573"/>
      <c r="AW277" s="1573"/>
      <c r="AX277" s="1573"/>
      <c r="AY277" s="1573"/>
      <c r="AZ277" s="1573"/>
      <c r="BA277" s="1573"/>
      <c r="BB277" s="1573"/>
      <c r="BC277" s="1574"/>
    </row>
    <row r="278" spans="1:55" ht="30" customHeight="1">
      <c r="A278" s="1212" t="s">
        <v>1095</v>
      </c>
      <c r="B278" s="1432"/>
      <c r="C278" s="1432"/>
      <c r="D278" s="1432"/>
      <c r="E278" s="1432"/>
      <c r="F278" s="1432"/>
      <c r="G278" s="1432"/>
      <c r="H278" s="1432"/>
      <c r="I278" s="1432"/>
      <c r="J278" s="1432"/>
      <c r="K278" s="1432"/>
      <c r="L278" s="1432"/>
      <c r="M278" s="1432"/>
      <c r="N278" s="1432"/>
      <c r="O278" s="1432"/>
      <c r="P278" s="1432"/>
      <c r="Q278" s="1432"/>
      <c r="R278" s="1432"/>
      <c r="S278" s="1432"/>
      <c r="T278" s="1432"/>
      <c r="U278" s="1432"/>
      <c r="V278" s="1432"/>
      <c r="W278" s="1432"/>
      <c r="X278" s="1432"/>
      <c r="Y278" s="1432"/>
      <c r="Z278" s="1432"/>
      <c r="AA278" s="1432"/>
      <c r="AB278" s="1432"/>
      <c r="AC278" s="1554" t="str">
        <f>IF('3.2 A Analyse blindage actuel'!F64="","",'3.2 A Analyse blindage actuel'!F64)</f>
        <v/>
      </c>
      <c r="AD278" s="1555"/>
      <c r="AE278" s="1555"/>
      <c r="AF278" s="1555"/>
      <c r="AG278" s="1555"/>
      <c r="AH278" s="1555"/>
      <c r="AI278" s="1556"/>
      <c r="AJ278" s="1557" t="str">
        <f>IF('3.2 A Analyse blindage actuel'!H72="","",'3.2 A Analyse blindage actuel'!H72)</f>
        <v/>
      </c>
      <c r="AK278" s="1557"/>
      <c r="AL278" s="1557"/>
      <c r="AM278" s="1557"/>
      <c r="AN278" s="1557"/>
      <c r="AO278" s="1557"/>
      <c r="AP278" s="1557"/>
      <c r="AQ278" s="1557"/>
      <c r="AR278" s="1557"/>
      <c r="AS278" s="1557"/>
      <c r="AT278" s="1557"/>
      <c r="AU278" s="1557"/>
      <c r="AV278" s="1557"/>
      <c r="AW278" s="1557"/>
      <c r="AX278" s="1557"/>
      <c r="AY278" s="1557"/>
      <c r="AZ278" s="1557"/>
      <c r="BA278" s="1557"/>
      <c r="BB278" s="1557"/>
      <c r="BC278" s="1558"/>
    </row>
    <row r="279" spans="1:55" ht="30" customHeight="1">
      <c r="A279" s="1212" t="s">
        <v>1096</v>
      </c>
      <c r="B279" s="1432"/>
      <c r="C279" s="1432"/>
      <c r="D279" s="1432"/>
      <c r="E279" s="1432"/>
      <c r="F279" s="1432"/>
      <c r="G279" s="1432"/>
      <c r="H279" s="1432"/>
      <c r="I279" s="1432"/>
      <c r="J279" s="1432"/>
      <c r="K279" s="1432"/>
      <c r="L279" s="1432"/>
      <c r="M279" s="1432"/>
      <c r="N279" s="1432"/>
      <c r="O279" s="1432"/>
      <c r="P279" s="1432"/>
      <c r="Q279" s="1432"/>
      <c r="R279" s="1432"/>
      <c r="S279" s="1432"/>
      <c r="T279" s="1432"/>
      <c r="U279" s="1432"/>
      <c r="V279" s="1432"/>
      <c r="W279" s="1432"/>
      <c r="X279" s="1432"/>
      <c r="Y279" s="1432"/>
      <c r="Z279" s="1432"/>
      <c r="AA279" s="1432"/>
      <c r="AB279" s="1432"/>
      <c r="AC279" s="1554" t="str">
        <f>IF('3.2 A Analyse blindage actuel'!F65="","",'3.2 A Analyse blindage actuel'!F65)</f>
        <v/>
      </c>
      <c r="AD279" s="1555"/>
      <c r="AE279" s="1555"/>
      <c r="AF279" s="1555"/>
      <c r="AG279" s="1555"/>
      <c r="AH279" s="1555"/>
      <c r="AI279" s="1556"/>
      <c r="AJ279" s="1557" t="str">
        <f>IF('3.2 A Analyse blindage actuel'!H66="","",'3.2 A Analyse blindage actuel'!H66)</f>
        <v/>
      </c>
      <c r="AK279" s="1557"/>
      <c r="AL279" s="1557"/>
      <c r="AM279" s="1557"/>
      <c r="AN279" s="1557"/>
      <c r="AO279" s="1557"/>
      <c r="AP279" s="1557"/>
      <c r="AQ279" s="1557"/>
      <c r="AR279" s="1557"/>
      <c r="AS279" s="1557"/>
      <c r="AT279" s="1557"/>
      <c r="AU279" s="1557"/>
      <c r="AV279" s="1557"/>
      <c r="AW279" s="1557"/>
      <c r="AX279" s="1557"/>
      <c r="AY279" s="1557"/>
      <c r="AZ279" s="1557"/>
      <c r="BA279" s="1557"/>
      <c r="BB279" s="1557"/>
      <c r="BC279" s="1558"/>
    </row>
    <row r="280" spans="1:55" ht="31.5" customHeight="1">
      <c r="A280" s="1212" t="s">
        <v>1102</v>
      </c>
      <c r="B280" s="1432"/>
      <c r="C280" s="1432"/>
      <c r="D280" s="1432"/>
      <c r="E280" s="1432"/>
      <c r="F280" s="1432"/>
      <c r="G280" s="1432"/>
      <c r="H280" s="1432"/>
      <c r="I280" s="1432"/>
      <c r="J280" s="1432"/>
      <c r="K280" s="1432"/>
      <c r="L280" s="1432"/>
      <c r="M280" s="1432"/>
      <c r="N280" s="1432"/>
      <c r="O280" s="1432"/>
      <c r="P280" s="1432"/>
      <c r="Q280" s="1432"/>
      <c r="R280" s="1432"/>
      <c r="S280" s="1432"/>
      <c r="T280" s="1432"/>
      <c r="U280" s="1432"/>
      <c r="V280" s="1432"/>
      <c r="W280" s="1432"/>
      <c r="X280" s="1432"/>
      <c r="Y280" s="1432"/>
      <c r="Z280" s="1432"/>
      <c r="AA280" s="1432"/>
      <c r="AB280" s="1550"/>
      <c r="AC280" s="1554" t="str">
        <f>IF('3.2 A Analyse blindage actuel'!F66="","",'3.2 A Analyse blindage actuel'!F66)</f>
        <v/>
      </c>
      <c r="AD280" s="1555"/>
      <c r="AE280" s="1555"/>
      <c r="AF280" s="1555"/>
      <c r="AG280" s="1555"/>
      <c r="AH280" s="1555"/>
      <c r="AI280" s="1556"/>
      <c r="AJ280" s="1288" t="str">
        <f>IF('3.2 A Analyse blindage actuel'!H65="","",'3.2 A Analyse blindage actuel'!H65)</f>
        <v/>
      </c>
      <c r="AK280" s="1557"/>
      <c r="AL280" s="1557"/>
      <c r="AM280" s="1557"/>
      <c r="AN280" s="1557"/>
      <c r="AO280" s="1557"/>
      <c r="AP280" s="1557"/>
      <c r="AQ280" s="1557"/>
      <c r="AR280" s="1557"/>
      <c r="AS280" s="1557"/>
      <c r="AT280" s="1557"/>
      <c r="AU280" s="1557"/>
      <c r="AV280" s="1557"/>
      <c r="AW280" s="1557"/>
      <c r="AX280" s="1557"/>
      <c r="AY280" s="1557"/>
      <c r="AZ280" s="1557"/>
      <c r="BA280" s="1557"/>
      <c r="BB280" s="1557"/>
      <c r="BC280" s="1558"/>
    </row>
    <row r="281" spans="1:55" ht="36" customHeight="1">
      <c r="A281" s="1212" t="s">
        <v>726</v>
      </c>
      <c r="B281" s="1432"/>
      <c r="C281" s="1432"/>
      <c r="D281" s="1432"/>
      <c r="E281" s="1432"/>
      <c r="F281" s="1432"/>
      <c r="G281" s="1432"/>
      <c r="H281" s="1432"/>
      <c r="I281" s="1432"/>
      <c r="J281" s="1432"/>
      <c r="K281" s="1432"/>
      <c r="L281" s="1432"/>
      <c r="M281" s="1432"/>
      <c r="N281" s="1432"/>
      <c r="O281" s="1432"/>
      <c r="P281" s="1432"/>
      <c r="Q281" s="1432"/>
      <c r="R281" s="1432"/>
      <c r="S281" s="1432"/>
      <c r="T281" s="1432"/>
      <c r="U281" s="1432"/>
      <c r="V281" s="1432"/>
      <c r="W281" s="1432"/>
      <c r="X281" s="1432"/>
      <c r="Y281" s="1432"/>
      <c r="Z281" s="1432"/>
      <c r="AA281" s="1432"/>
      <c r="AB281" s="1550"/>
      <c r="AC281" s="1554" t="str">
        <f>IF('3.2 A Analyse blindage actuel'!F67="","",'3.2 A Analyse blindage actuel'!F67)</f>
        <v/>
      </c>
      <c r="AD281" s="1555"/>
      <c r="AE281" s="1555"/>
      <c r="AF281" s="1555"/>
      <c r="AG281" s="1555"/>
      <c r="AH281" s="1555"/>
      <c r="AI281" s="1556"/>
      <c r="AJ281" s="1288" t="str">
        <f>IF('3.2 A Analyse blindage actuel'!H64="","",'3.2 A Analyse blindage actuel'!H64)</f>
        <v/>
      </c>
      <c r="AK281" s="1557"/>
      <c r="AL281" s="1557"/>
      <c r="AM281" s="1557"/>
      <c r="AN281" s="1557"/>
      <c r="AO281" s="1557"/>
      <c r="AP281" s="1557"/>
      <c r="AQ281" s="1557"/>
      <c r="AR281" s="1557"/>
      <c r="AS281" s="1557"/>
      <c r="AT281" s="1557"/>
      <c r="AU281" s="1557"/>
      <c r="AV281" s="1557"/>
      <c r="AW281" s="1557"/>
      <c r="AX281" s="1557"/>
      <c r="AY281" s="1557"/>
      <c r="AZ281" s="1557"/>
      <c r="BA281" s="1557"/>
      <c r="BB281" s="1557"/>
      <c r="BC281" s="1558"/>
    </row>
    <row r="282" spans="1:55" ht="31.5" customHeight="1">
      <c r="A282" s="1433" t="s">
        <v>725</v>
      </c>
      <c r="B282" s="1434"/>
      <c r="C282" s="1434"/>
      <c r="D282" s="1434"/>
      <c r="E282" s="1434"/>
      <c r="F282" s="1434"/>
      <c r="G282" s="1434"/>
      <c r="H282" s="1434"/>
      <c r="I282" s="1434"/>
      <c r="J282" s="1434"/>
      <c r="K282" s="1434"/>
      <c r="L282" s="1434"/>
      <c r="M282" s="1434"/>
      <c r="N282" s="1434"/>
      <c r="O282" s="1434"/>
      <c r="P282" s="1434"/>
      <c r="Q282" s="1434"/>
      <c r="R282" s="1434"/>
      <c r="S282" s="1434"/>
      <c r="T282" s="1434"/>
      <c r="U282" s="1434"/>
      <c r="V282" s="1434"/>
      <c r="W282" s="1434"/>
      <c r="X282" s="1434"/>
      <c r="Y282" s="1434"/>
      <c r="Z282" s="1434"/>
      <c r="AA282" s="1434"/>
      <c r="AB282" s="1434"/>
      <c r="AC282" s="1575" t="str">
        <f>IF('3.2 A Analyse blindage actuel'!F68="","",'3.2 A Analyse blindage actuel'!F68)</f>
        <v/>
      </c>
      <c r="AD282" s="1576"/>
      <c r="AE282" s="1576"/>
      <c r="AF282" s="1576"/>
      <c r="AG282" s="1576"/>
      <c r="AH282" s="1576"/>
      <c r="AI282" s="1577"/>
      <c r="AJ282" s="980" t="str">
        <f>IF('3.2 A Analyse blindage actuel'!H68="","",'3.2 A Analyse blindage actuel'!H68)</f>
        <v/>
      </c>
      <c r="AK282" s="1405"/>
      <c r="AL282" s="1405"/>
      <c r="AM282" s="1405"/>
      <c r="AN282" s="1405"/>
      <c r="AO282" s="1405"/>
      <c r="AP282" s="1405"/>
      <c r="AQ282" s="1405"/>
      <c r="AR282" s="1405"/>
      <c r="AS282" s="1405"/>
      <c r="AT282" s="1405"/>
      <c r="AU282" s="1405"/>
      <c r="AV282" s="1405"/>
      <c r="AW282" s="1405"/>
      <c r="AX282" s="1405"/>
      <c r="AY282" s="1405"/>
      <c r="AZ282" s="1405"/>
      <c r="BA282" s="1405"/>
      <c r="BB282" s="1405"/>
      <c r="BC282" s="1406"/>
    </row>
    <row r="283" spans="1:55" ht="30" customHeight="1">
      <c r="A283" s="1467" t="s">
        <v>1112</v>
      </c>
      <c r="B283" s="1468"/>
      <c r="C283" s="1468"/>
      <c r="D283" s="1468"/>
      <c r="E283" s="1468"/>
      <c r="F283" s="1468"/>
      <c r="G283" s="1468"/>
      <c r="H283" s="1468"/>
      <c r="I283" s="1468"/>
      <c r="J283" s="1468"/>
      <c r="K283" s="1468"/>
      <c r="L283" s="1468"/>
      <c r="M283" s="1468"/>
      <c r="N283" s="1468"/>
      <c r="O283" s="1468"/>
      <c r="P283" s="1468"/>
      <c r="Q283" s="1468"/>
      <c r="R283" s="1468"/>
      <c r="S283" s="1468"/>
      <c r="T283" s="1468"/>
      <c r="U283" s="1468"/>
      <c r="V283" s="1468"/>
      <c r="W283" s="1468"/>
      <c r="X283" s="1468"/>
      <c r="Y283" s="1468"/>
      <c r="Z283" s="1468"/>
      <c r="AA283" s="1468"/>
      <c r="AB283" s="1468"/>
      <c r="AC283" s="1468" t="s">
        <v>542</v>
      </c>
      <c r="AD283" s="1468"/>
      <c r="AE283" s="1468"/>
      <c r="AF283" s="1468"/>
      <c r="AG283" s="1468"/>
      <c r="AH283" s="1468"/>
      <c r="AI283" s="1468"/>
      <c r="AJ283" s="1468"/>
      <c r="AK283" s="1468"/>
      <c r="AL283" s="1468"/>
      <c r="AM283" s="1468"/>
      <c r="AN283" s="1468"/>
      <c r="AO283" s="1468" t="s">
        <v>133</v>
      </c>
      <c r="AP283" s="1468"/>
      <c r="AQ283" s="1468"/>
      <c r="AR283" s="1468"/>
      <c r="AS283" s="1468"/>
      <c r="AT283" s="1468"/>
      <c r="AU283" s="1468"/>
      <c r="AV283" s="1468"/>
      <c r="AW283" s="1468"/>
      <c r="AX283" s="1468"/>
      <c r="AY283" s="1468"/>
      <c r="AZ283" s="1468"/>
      <c r="BA283" s="1468"/>
      <c r="BB283" s="1468"/>
      <c r="BC283" s="1469"/>
    </row>
    <row r="284" spans="1:55" ht="30" customHeight="1">
      <c r="A284" s="1027"/>
      <c r="B284" s="1040"/>
      <c r="C284" s="1040"/>
      <c r="D284" s="1040"/>
      <c r="E284" s="1040"/>
      <c r="F284" s="1040"/>
      <c r="G284" s="1040"/>
      <c r="H284" s="1040"/>
      <c r="I284" s="1040"/>
      <c r="J284" s="1040"/>
      <c r="K284" s="1040"/>
      <c r="L284" s="1040"/>
      <c r="M284" s="1040"/>
      <c r="N284" s="1040"/>
      <c r="O284" s="1040"/>
      <c r="P284" s="1040"/>
      <c r="Q284" s="1040"/>
      <c r="R284" s="1040"/>
      <c r="S284" s="1040"/>
      <c r="T284" s="1040"/>
      <c r="U284" s="1040"/>
      <c r="V284" s="1040"/>
      <c r="W284" s="1040"/>
      <c r="X284" s="1040"/>
      <c r="Y284" s="1040"/>
      <c r="Z284" s="1040"/>
      <c r="AA284" s="1040"/>
      <c r="AB284" s="1564"/>
      <c r="AC284" s="1565" t="s">
        <v>741</v>
      </c>
      <c r="AD284" s="1566"/>
      <c r="AE284" s="1566"/>
      <c r="AF284" s="1566"/>
      <c r="AG284" s="1566"/>
      <c r="AH284" s="1566"/>
      <c r="AI284" s="1566"/>
      <c r="AJ284" s="1567" t="s">
        <v>133</v>
      </c>
      <c r="AK284" s="1568"/>
      <c r="AL284" s="1568"/>
      <c r="AM284" s="1568"/>
      <c r="AN284" s="1568"/>
      <c r="AO284" s="1568"/>
      <c r="AP284" s="1568"/>
      <c r="AQ284" s="1568"/>
      <c r="AR284" s="1568"/>
      <c r="AS284" s="1568"/>
      <c r="AT284" s="1568"/>
      <c r="AU284" s="1568"/>
      <c r="AV284" s="1568"/>
      <c r="AW284" s="1568"/>
      <c r="AX284" s="1568"/>
      <c r="AY284" s="1568"/>
      <c r="AZ284" s="1568"/>
      <c r="BA284" s="1568"/>
      <c r="BB284" s="1568"/>
      <c r="BC284" s="1569"/>
    </row>
    <row r="285" spans="1:55" ht="30" customHeight="1">
      <c r="A285" s="1212" t="s">
        <v>1103</v>
      </c>
      <c r="B285" s="1432"/>
      <c r="C285" s="1432"/>
      <c r="D285" s="1432"/>
      <c r="E285" s="1432"/>
      <c r="F285" s="1432"/>
      <c r="G285" s="1432"/>
      <c r="H285" s="1432"/>
      <c r="I285" s="1432"/>
      <c r="J285" s="1432"/>
      <c r="K285" s="1432"/>
      <c r="L285" s="1432"/>
      <c r="M285" s="1432"/>
      <c r="N285" s="1432"/>
      <c r="O285" s="1432"/>
      <c r="P285" s="1432"/>
      <c r="Q285" s="1432"/>
      <c r="R285" s="1432"/>
      <c r="S285" s="1432"/>
      <c r="T285" s="1432"/>
      <c r="U285" s="1432"/>
      <c r="V285" s="1432"/>
      <c r="W285" s="1432"/>
      <c r="X285" s="1432"/>
      <c r="Y285" s="1432"/>
      <c r="Z285" s="1432"/>
      <c r="AA285" s="1432"/>
      <c r="AB285" s="1432"/>
      <c r="AC285" s="1570" t="str">
        <f>IF('3.2 A Analyse blindage actuel'!F71="","",'3.2 A Analyse blindage actuel'!F71)</f>
        <v/>
      </c>
      <c r="AD285" s="1571"/>
      <c r="AE285" s="1571"/>
      <c r="AF285" s="1571"/>
      <c r="AG285" s="1571"/>
      <c r="AH285" s="1571"/>
      <c r="AI285" s="1572"/>
      <c r="AJ285" s="1573" t="str">
        <f>IF('3.2 A Analyse blindage actuel'!H71="","",'3.2 A Analyse blindage actuel'!H71)</f>
        <v/>
      </c>
      <c r="AK285" s="1573"/>
      <c r="AL285" s="1573"/>
      <c r="AM285" s="1573"/>
      <c r="AN285" s="1573"/>
      <c r="AO285" s="1573"/>
      <c r="AP285" s="1573"/>
      <c r="AQ285" s="1573"/>
      <c r="AR285" s="1573"/>
      <c r="AS285" s="1573"/>
      <c r="AT285" s="1573"/>
      <c r="AU285" s="1573"/>
      <c r="AV285" s="1573"/>
      <c r="AW285" s="1573"/>
      <c r="AX285" s="1573"/>
      <c r="AY285" s="1573"/>
      <c r="AZ285" s="1573"/>
      <c r="BA285" s="1573"/>
      <c r="BB285" s="1573"/>
      <c r="BC285" s="1574"/>
    </row>
    <row r="286" spans="1:55" ht="30" customHeight="1">
      <c r="A286" s="1212" t="s">
        <v>1099</v>
      </c>
      <c r="B286" s="1432"/>
      <c r="C286" s="1432"/>
      <c r="D286" s="1432"/>
      <c r="E286" s="1432"/>
      <c r="F286" s="1432"/>
      <c r="G286" s="1432"/>
      <c r="H286" s="1432"/>
      <c r="I286" s="1432"/>
      <c r="J286" s="1432"/>
      <c r="K286" s="1432"/>
      <c r="L286" s="1432"/>
      <c r="M286" s="1432"/>
      <c r="N286" s="1432"/>
      <c r="O286" s="1432"/>
      <c r="P286" s="1432"/>
      <c r="Q286" s="1432"/>
      <c r="R286" s="1432"/>
      <c r="S286" s="1432"/>
      <c r="T286" s="1432"/>
      <c r="U286" s="1432"/>
      <c r="V286" s="1432"/>
      <c r="W286" s="1432"/>
      <c r="X286" s="1432"/>
      <c r="Y286" s="1432"/>
      <c r="Z286" s="1432"/>
      <c r="AA286" s="1432"/>
      <c r="AB286" s="1432"/>
      <c r="AC286" s="1554" t="str">
        <f>IF('3.2 A Analyse blindage actuel'!F72="","",'3.2 A Analyse blindage actuel'!F72)</f>
        <v/>
      </c>
      <c r="AD286" s="1555"/>
      <c r="AE286" s="1555"/>
      <c r="AF286" s="1555"/>
      <c r="AG286" s="1555"/>
      <c r="AH286" s="1555"/>
      <c r="AI286" s="1556"/>
      <c r="AJ286" s="1557" t="str">
        <f>IF('3.2 A Analyse blindage actuel'!H67="","",'3.2 A Analyse blindage actuel'!H67)</f>
        <v/>
      </c>
      <c r="AK286" s="1557"/>
      <c r="AL286" s="1557"/>
      <c r="AM286" s="1557"/>
      <c r="AN286" s="1557"/>
      <c r="AO286" s="1557"/>
      <c r="AP286" s="1557"/>
      <c r="AQ286" s="1557"/>
      <c r="AR286" s="1557"/>
      <c r="AS286" s="1557"/>
      <c r="AT286" s="1557"/>
      <c r="AU286" s="1557"/>
      <c r="AV286" s="1557"/>
      <c r="AW286" s="1557"/>
      <c r="AX286" s="1557"/>
      <c r="AY286" s="1557"/>
      <c r="AZ286" s="1557"/>
      <c r="BA286" s="1557"/>
      <c r="BB286" s="1557"/>
      <c r="BC286" s="1558"/>
    </row>
    <row r="287" spans="1:55" ht="30" customHeight="1">
      <c r="A287" s="1212" t="s">
        <v>727</v>
      </c>
      <c r="B287" s="1432"/>
      <c r="C287" s="1432"/>
      <c r="D287" s="1432"/>
      <c r="E287" s="1432"/>
      <c r="F287" s="1432"/>
      <c r="G287" s="1432"/>
      <c r="H287" s="1432"/>
      <c r="I287" s="1432"/>
      <c r="J287" s="1432"/>
      <c r="K287" s="1432"/>
      <c r="L287" s="1432"/>
      <c r="M287" s="1432"/>
      <c r="N287" s="1432"/>
      <c r="O287" s="1432"/>
      <c r="P287" s="1432"/>
      <c r="Q287" s="1432"/>
      <c r="R287" s="1432"/>
      <c r="S287" s="1432"/>
      <c r="T287" s="1432"/>
      <c r="U287" s="1432"/>
      <c r="V287" s="1432"/>
      <c r="W287" s="1432"/>
      <c r="X287" s="1432"/>
      <c r="Y287" s="1432"/>
      <c r="Z287" s="1432"/>
      <c r="AA287" s="1432"/>
      <c r="AB287" s="1432"/>
      <c r="AC287" s="1554" t="str">
        <f>IF('3.2 A Analyse blindage actuel'!F73="","",'3.2 A Analyse blindage actuel'!F73)</f>
        <v/>
      </c>
      <c r="AD287" s="1555"/>
      <c r="AE287" s="1555"/>
      <c r="AF287" s="1555"/>
      <c r="AG287" s="1555"/>
      <c r="AH287" s="1555"/>
      <c r="AI287" s="1556"/>
      <c r="AJ287" s="1557" t="str">
        <f>IF('3.2 A Analyse blindage actuel'!H73="","",'3.2 A Analyse blindage actuel'!H73)</f>
        <v/>
      </c>
      <c r="AK287" s="1557"/>
      <c r="AL287" s="1557"/>
      <c r="AM287" s="1557"/>
      <c r="AN287" s="1557"/>
      <c r="AO287" s="1557"/>
      <c r="AP287" s="1557"/>
      <c r="AQ287" s="1557"/>
      <c r="AR287" s="1557"/>
      <c r="AS287" s="1557"/>
      <c r="AT287" s="1557"/>
      <c r="AU287" s="1557"/>
      <c r="AV287" s="1557"/>
      <c r="AW287" s="1557"/>
      <c r="AX287" s="1557"/>
      <c r="AY287" s="1557"/>
      <c r="AZ287" s="1557"/>
      <c r="BA287" s="1557"/>
      <c r="BB287" s="1557"/>
      <c r="BC287" s="1558"/>
    </row>
    <row r="288" spans="1:55" ht="30" customHeight="1">
      <c r="A288" s="1212" t="s">
        <v>728</v>
      </c>
      <c r="B288" s="1432"/>
      <c r="C288" s="1432"/>
      <c r="D288" s="1432"/>
      <c r="E288" s="1432"/>
      <c r="F288" s="1432"/>
      <c r="G288" s="1432"/>
      <c r="H288" s="1432"/>
      <c r="I288" s="1432"/>
      <c r="J288" s="1432"/>
      <c r="K288" s="1432"/>
      <c r="L288" s="1432"/>
      <c r="M288" s="1432"/>
      <c r="N288" s="1432"/>
      <c r="O288" s="1432"/>
      <c r="P288" s="1432"/>
      <c r="Q288" s="1432"/>
      <c r="R288" s="1432"/>
      <c r="S288" s="1432"/>
      <c r="T288" s="1432"/>
      <c r="U288" s="1432"/>
      <c r="V288" s="1432"/>
      <c r="W288" s="1432"/>
      <c r="X288" s="1432"/>
      <c r="Y288" s="1432"/>
      <c r="Z288" s="1432"/>
      <c r="AA288" s="1432"/>
      <c r="AB288" s="1432"/>
      <c r="AC288" s="1554" t="str">
        <f>IF('3.2 A Analyse blindage actuel'!F74="","",'3.2 A Analyse blindage actuel'!F74)</f>
        <v/>
      </c>
      <c r="AD288" s="1555"/>
      <c r="AE288" s="1555"/>
      <c r="AF288" s="1555"/>
      <c r="AG288" s="1555"/>
      <c r="AH288" s="1555"/>
      <c r="AI288" s="1556"/>
      <c r="AJ288" s="1557" t="str">
        <f>IF('3.2 A Analyse blindage actuel'!H74="","",'3.2 A Analyse blindage actuel'!H74)</f>
        <v/>
      </c>
      <c r="AK288" s="1557"/>
      <c r="AL288" s="1557"/>
      <c r="AM288" s="1557"/>
      <c r="AN288" s="1557"/>
      <c r="AO288" s="1557"/>
      <c r="AP288" s="1557"/>
      <c r="AQ288" s="1557"/>
      <c r="AR288" s="1557"/>
      <c r="AS288" s="1557"/>
      <c r="AT288" s="1557"/>
      <c r="AU288" s="1557"/>
      <c r="AV288" s="1557"/>
      <c r="AW288" s="1557"/>
      <c r="AX288" s="1557"/>
      <c r="AY288" s="1557"/>
      <c r="AZ288" s="1557"/>
      <c r="BA288" s="1557"/>
      <c r="BB288" s="1557"/>
      <c r="BC288" s="1558"/>
    </row>
    <row r="289" spans="1:55" ht="30" customHeight="1">
      <c r="A289" s="1240" t="s">
        <v>689</v>
      </c>
      <c r="B289" s="1436"/>
      <c r="C289" s="1436"/>
      <c r="D289" s="1436"/>
      <c r="E289" s="1436"/>
      <c r="F289" s="1436"/>
      <c r="G289" s="1436"/>
      <c r="H289" s="1436"/>
      <c r="I289" s="1436"/>
      <c r="J289" s="1559"/>
      <c r="K289" s="1212" t="s">
        <v>1110</v>
      </c>
      <c r="L289" s="1432"/>
      <c r="M289" s="1432"/>
      <c r="N289" s="1432"/>
      <c r="O289" s="1432"/>
      <c r="P289" s="1432"/>
      <c r="Q289" s="1432"/>
      <c r="R289" s="1432"/>
      <c r="S289" s="1432"/>
      <c r="T289" s="1432"/>
      <c r="U289" s="1432"/>
      <c r="V289" s="1432"/>
      <c r="W289" s="1432"/>
      <c r="X289" s="1432"/>
      <c r="Y289" s="1432"/>
      <c r="Z289" s="1432"/>
      <c r="AA289" s="1432"/>
      <c r="AB289" s="1550"/>
      <c r="AC289" s="1554" t="str">
        <f>IF('3.2 A Analyse blindage actuel'!F75="","",'3.2 A Analyse blindage actuel'!F75)</f>
        <v/>
      </c>
      <c r="AD289" s="1555"/>
      <c r="AE289" s="1555"/>
      <c r="AF289" s="1555"/>
      <c r="AG289" s="1555"/>
      <c r="AH289" s="1555"/>
      <c r="AI289" s="1556"/>
      <c r="AJ289" s="1557" t="str">
        <f>IF('3.2 A Analyse blindage actuel'!H75="","",'3.2 A Analyse blindage actuel'!H75)</f>
        <v/>
      </c>
      <c r="AK289" s="1557"/>
      <c r="AL289" s="1557"/>
      <c r="AM289" s="1557"/>
      <c r="AN289" s="1557"/>
      <c r="AO289" s="1557"/>
      <c r="AP289" s="1557"/>
      <c r="AQ289" s="1557"/>
      <c r="AR289" s="1557"/>
      <c r="AS289" s="1557"/>
      <c r="AT289" s="1557"/>
      <c r="AU289" s="1557"/>
      <c r="AV289" s="1557"/>
      <c r="AW289" s="1557"/>
      <c r="AX289" s="1557"/>
      <c r="AY289" s="1557"/>
      <c r="AZ289" s="1557"/>
      <c r="BA289" s="1557"/>
      <c r="BB289" s="1557"/>
      <c r="BC289" s="1558"/>
    </row>
    <row r="290" spans="1:55" ht="30" customHeight="1">
      <c r="A290" s="1560"/>
      <c r="B290" s="1561"/>
      <c r="C290" s="1561"/>
      <c r="D290" s="1561"/>
      <c r="E290" s="1561"/>
      <c r="F290" s="1561"/>
      <c r="G290" s="1561"/>
      <c r="H290" s="1561"/>
      <c r="I290" s="1561"/>
      <c r="J290" s="1562"/>
      <c r="K290" s="1212" t="s">
        <v>729</v>
      </c>
      <c r="L290" s="1432"/>
      <c r="M290" s="1432"/>
      <c r="N290" s="1432"/>
      <c r="O290" s="1432"/>
      <c r="P290" s="1432"/>
      <c r="Q290" s="1432"/>
      <c r="R290" s="1432"/>
      <c r="S290" s="1432"/>
      <c r="T290" s="1432"/>
      <c r="U290" s="1432"/>
      <c r="V290" s="1432"/>
      <c r="W290" s="1432"/>
      <c r="X290" s="1432"/>
      <c r="Y290" s="1432"/>
      <c r="Z290" s="1432"/>
      <c r="AA290" s="1432"/>
      <c r="AB290" s="1550"/>
      <c r="AC290" s="1554" t="str">
        <f>IF('3.2 A Analyse blindage actuel'!F76="","",'3.2 A Analyse blindage actuel'!F76)</f>
        <v/>
      </c>
      <c r="AD290" s="1555"/>
      <c r="AE290" s="1555"/>
      <c r="AF290" s="1555"/>
      <c r="AG290" s="1555"/>
      <c r="AH290" s="1555"/>
      <c r="AI290" s="1556"/>
      <c r="AJ290" s="1557" t="str">
        <f>IF('3.2 A Analyse blindage actuel'!H76="","",'3.2 A Analyse blindage actuel'!H76)</f>
        <v/>
      </c>
      <c r="AK290" s="1557"/>
      <c r="AL290" s="1557"/>
      <c r="AM290" s="1557"/>
      <c r="AN290" s="1557"/>
      <c r="AO290" s="1557"/>
      <c r="AP290" s="1557"/>
      <c r="AQ290" s="1557"/>
      <c r="AR290" s="1557"/>
      <c r="AS290" s="1557"/>
      <c r="AT290" s="1557"/>
      <c r="AU290" s="1557"/>
      <c r="AV290" s="1557"/>
      <c r="AW290" s="1557"/>
      <c r="AX290" s="1557"/>
      <c r="AY290" s="1557"/>
      <c r="AZ290" s="1557"/>
      <c r="BA290" s="1557"/>
      <c r="BB290" s="1557"/>
      <c r="BC290" s="1558"/>
    </row>
    <row r="291" spans="1:55" ht="30" customHeight="1">
      <c r="A291" s="1560"/>
      <c r="B291" s="1561"/>
      <c r="C291" s="1561"/>
      <c r="D291" s="1561"/>
      <c r="E291" s="1561"/>
      <c r="F291" s="1561"/>
      <c r="G291" s="1561"/>
      <c r="H291" s="1561"/>
      <c r="I291" s="1561"/>
      <c r="J291" s="1562"/>
      <c r="K291" s="1212" t="s">
        <v>1109</v>
      </c>
      <c r="L291" s="1432"/>
      <c r="M291" s="1432"/>
      <c r="N291" s="1432"/>
      <c r="O291" s="1432"/>
      <c r="P291" s="1432"/>
      <c r="Q291" s="1432"/>
      <c r="R291" s="1432"/>
      <c r="S291" s="1432"/>
      <c r="T291" s="1432"/>
      <c r="U291" s="1432"/>
      <c r="V291" s="1432"/>
      <c r="W291" s="1432"/>
      <c r="X291" s="1432"/>
      <c r="Y291" s="1432"/>
      <c r="Z291" s="1432"/>
      <c r="AA291" s="1432"/>
      <c r="AB291" s="1550"/>
      <c r="AC291" s="1554" t="str">
        <f>IF('3.2 A Analyse blindage actuel'!F77="","",'3.2 A Analyse blindage actuel'!F77)</f>
        <v/>
      </c>
      <c r="AD291" s="1555"/>
      <c r="AE291" s="1555"/>
      <c r="AF291" s="1555"/>
      <c r="AG291" s="1555"/>
      <c r="AH291" s="1555"/>
      <c r="AI291" s="1556"/>
      <c r="AJ291" s="1557" t="str">
        <f>IF('3.2 A Analyse blindage actuel'!H77="","",'3.2 A Analyse blindage actuel'!H77)</f>
        <v/>
      </c>
      <c r="AK291" s="1557"/>
      <c r="AL291" s="1557"/>
      <c r="AM291" s="1557"/>
      <c r="AN291" s="1557"/>
      <c r="AO291" s="1557"/>
      <c r="AP291" s="1557"/>
      <c r="AQ291" s="1557"/>
      <c r="AR291" s="1557"/>
      <c r="AS291" s="1557"/>
      <c r="AT291" s="1557"/>
      <c r="AU291" s="1557"/>
      <c r="AV291" s="1557"/>
      <c r="AW291" s="1557"/>
      <c r="AX291" s="1557"/>
      <c r="AY291" s="1557"/>
      <c r="AZ291" s="1557"/>
      <c r="BA291" s="1557"/>
      <c r="BB291" s="1557"/>
      <c r="BC291" s="1558"/>
    </row>
    <row r="292" spans="1:55" ht="30" customHeight="1">
      <c r="A292" s="1560"/>
      <c r="B292" s="1561"/>
      <c r="C292" s="1561"/>
      <c r="D292" s="1561"/>
      <c r="E292" s="1561"/>
      <c r="F292" s="1561"/>
      <c r="G292" s="1561"/>
      <c r="H292" s="1561"/>
      <c r="I292" s="1561"/>
      <c r="J292" s="1562"/>
      <c r="K292" s="1212" t="s">
        <v>1106</v>
      </c>
      <c r="L292" s="1432"/>
      <c r="M292" s="1432"/>
      <c r="N292" s="1432"/>
      <c r="O292" s="1432"/>
      <c r="P292" s="1432"/>
      <c r="Q292" s="1432"/>
      <c r="R292" s="1432"/>
      <c r="S292" s="1432"/>
      <c r="T292" s="1432"/>
      <c r="U292" s="1432"/>
      <c r="V292" s="1432"/>
      <c r="W292" s="1432"/>
      <c r="X292" s="1432"/>
      <c r="Y292" s="1432"/>
      <c r="Z292" s="1432"/>
      <c r="AA292" s="1432"/>
      <c r="AB292" s="1550"/>
      <c r="AC292" s="1554" t="str">
        <f>IF('3.2 A Analyse blindage actuel'!F78="","",'3.2 A Analyse blindage actuel'!F78)</f>
        <v/>
      </c>
      <c r="AD292" s="1555"/>
      <c r="AE292" s="1555"/>
      <c r="AF292" s="1555"/>
      <c r="AG292" s="1555"/>
      <c r="AH292" s="1555"/>
      <c r="AI292" s="1556"/>
      <c r="AJ292" s="1557" t="str">
        <f>IF('3.2 A Analyse blindage actuel'!H78="","",'3.2 A Analyse blindage actuel'!H78)</f>
        <v/>
      </c>
      <c r="AK292" s="1557"/>
      <c r="AL292" s="1557"/>
      <c r="AM292" s="1557"/>
      <c r="AN292" s="1557"/>
      <c r="AO292" s="1557"/>
      <c r="AP292" s="1557"/>
      <c r="AQ292" s="1557"/>
      <c r="AR292" s="1557"/>
      <c r="AS292" s="1557"/>
      <c r="AT292" s="1557"/>
      <c r="AU292" s="1557"/>
      <c r="AV292" s="1557"/>
      <c r="AW292" s="1557"/>
      <c r="AX292" s="1557"/>
      <c r="AY292" s="1557"/>
      <c r="AZ292" s="1557"/>
      <c r="BA292" s="1557"/>
      <c r="BB292" s="1557"/>
      <c r="BC292" s="1558"/>
    </row>
    <row r="293" spans="1:55" ht="30" customHeight="1">
      <c r="A293" s="1433"/>
      <c r="B293" s="1434"/>
      <c r="C293" s="1434"/>
      <c r="D293" s="1434"/>
      <c r="E293" s="1434"/>
      <c r="F293" s="1434"/>
      <c r="G293" s="1434"/>
      <c r="H293" s="1434"/>
      <c r="I293" s="1434"/>
      <c r="J293" s="1563"/>
      <c r="K293" s="1212" t="s">
        <v>1111</v>
      </c>
      <c r="L293" s="1432"/>
      <c r="M293" s="1432"/>
      <c r="N293" s="1432"/>
      <c r="O293" s="1432"/>
      <c r="P293" s="1432"/>
      <c r="Q293" s="1432"/>
      <c r="R293" s="1432"/>
      <c r="S293" s="1432"/>
      <c r="T293" s="1432"/>
      <c r="U293" s="1432"/>
      <c r="V293" s="1432"/>
      <c r="W293" s="1432"/>
      <c r="X293" s="1432"/>
      <c r="Y293" s="1432"/>
      <c r="Z293" s="1432"/>
      <c r="AA293" s="1432"/>
      <c r="AB293" s="1550"/>
      <c r="AC293" s="1551" t="str">
        <f>IF('3.2 A Analyse blindage actuel'!F79="","",'3.2 A Analyse blindage actuel'!F79)</f>
        <v/>
      </c>
      <c r="AD293" s="1552"/>
      <c r="AE293" s="1552"/>
      <c r="AF293" s="1552"/>
      <c r="AG293" s="1552"/>
      <c r="AH293" s="1552"/>
      <c r="AI293" s="1553"/>
      <c r="AJ293" s="1403" t="str">
        <f>IF('3.2 A Analyse blindage actuel'!H79="","",'3.2 A Analyse blindage actuel'!H79)</f>
        <v/>
      </c>
      <c r="AK293" s="1403"/>
      <c r="AL293" s="1403"/>
      <c r="AM293" s="1403"/>
      <c r="AN293" s="1403"/>
      <c r="AO293" s="1403"/>
      <c r="AP293" s="1403"/>
      <c r="AQ293" s="1403"/>
      <c r="AR293" s="1403"/>
      <c r="AS293" s="1403"/>
      <c r="AT293" s="1403"/>
      <c r="AU293" s="1403"/>
      <c r="AV293" s="1403"/>
      <c r="AW293" s="1403"/>
      <c r="AX293" s="1403"/>
      <c r="AY293" s="1403"/>
      <c r="AZ293" s="1403"/>
      <c r="BA293" s="1403"/>
      <c r="BB293" s="1403"/>
      <c r="BC293" s="1404"/>
    </row>
    <row r="294" spans="1:55" ht="30" customHeight="1">
      <c r="A294" s="1212" t="s">
        <v>730</v>
      </c>
      <c r="B294" s="1432"/>
      <c r="C294" s="1432"/>
      <c r="D294" s="1432"/>
      <c r="E294" s="1432"/>
      <c r="F294" s="1432"/>
      <c r="G294" s="1432"/>
      <c r="H294" s="1432"/>
      <c r="I294" s="1432"/>
      <c r="J294" s="1432"/>
      <c r="K294" s="1432"/>
      <c r="L294" s="1432"/>
      <c r="M294" s="1432"/>
      <c r="N294" s="1432"/>
      <c r="O294" s="1432"/>
      <c r="P294" s="1432"/>
      <c r="Q294" s="1432"/>
      <c r="R294" s="1432"/>
      <c r="S294" s="1432"/>
      <c r="T294" s="1432"/>
      <c r="U294" s="1432"/>
      <c r="V294" s="1432"/>
      <c r="W294" s="1432"/>
      <c r="X294" s="1432"/>
      <c r="Y294" s="1432"/>
      <c r="Z294" s="1432"/>
      <c r="AA294" s="1432"/>
      <c r="AB294" s="1432"/>
      <c r="AC294" s="1551" t="str">
        <f>IF('3.2 A Analyse blindage actuel'!F80="","",'3.2 A Analyse blindage actuel'!F80)</f>
        <v/>
      </c>
      <c r="AD294" s="1552"/>
      <c r="AE294" s="1552"/>
      <c r="AF294" s="1552"/>
      <c r="AG294" s="1552"/>
      <c r="AH294" s="1552"/>
      <c r="AI294" s="1553"/>
      <c r="AJ294" s="1403" t="str">
        <f>IF('3.2 A Analyse blindage actuel'!H80="","",'3.2 A Analyse blindage actuel'!H80)</f>
        <v/>
      </c>
      <c r="AK294" s="1403"/>
      <c r="AL294" s="1403"/>
      <c r="AM294" s="1403"/>
      <c r="AN294" s="1403"/>
      <c r="AO294" s="1403"/>
      <c r="AP294" s="1403"/>
      <c r="AQ294" s="1403"/>
      <c r="AR294" s="1403"/>
      <c r="AS294" s="1403"/>
      <c r="AT294" s="1403"/>
      <c r="AU294" s="1403"/>
      <c r="AV294" s="1403"/>
      <c r="AW294" s="1403"/>
      <c r="AX294" s="1403"/>
      <c r="AY294" s="1403"/>
      <c r="AZ294" s="1403"/>
      <c r="BA294" s="1403"/>
      <c r="BB294" s="1403"/>
      <c r="BC294" s="1404"/>
    </row>
    <row r="295" spans="1:55" ht="21.75" customHeight="1">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70"/>
      <c r="AP295" s="63"/>
      <c r="AQ295" s="63"/>
      <c r="AR295" s="63"/>
      <c r="AS295" s="63"/>
      <c r="AT295" s="63"/>
      <c r="AU295" s="63"/>
      <c r="AV295" s="63"/>
      <c r="AW295" s="63"/>
      <c r="AX295" s="63"/>
      <c r="AY295" s="63"/>
      <c r="AZ295" s="63"/>
    </row>
    <row r="296" spans="1:55" ht="41.25" customHeight="1">
      <c r="A296" s="1467" t="s">
        <v>710</v>
      </c>
      <c r="B296" s="1468"/>
      <c r="C296" s="1468"/>
      <c r="D296" s="1468"/>
      <c r="E296" s="1468"/>
      <c r="F296" s="1468"/>
      <c r="G296" s="1468"/>
      <c r="H296" s="1468"/>
      <c r="I296" s="1468"/>
      <c r="J296" s="1468"/>
      <c r="K296" s="1468"/>
      <c r="L296" s="1468"/>
      <c r="M296" s="1468"/>
      <c r="N296" s="1468"/>
      <c r="O296" s="1468"/>
      <c r="P296" s="1468"/>
      <c r="Q296" s="1468"/>
      <c r="R296" s="1468"/>
      <c r="S296" s="1468"/>
      <c r="T296" s="1468"/>
      <c r="U296" s="1468"/>
      <c r="V296" s="1468"/>
      <c r="W296" s="1468"/>
      <c r="X296" s="1468"/>
      <c r="Y296" s="1468"/>
      <c r="Z296" s="1468"/>
      <c r="AA296" s="1468"/>
      <c r="AB296" s="1468"/>
      <c r="AC296" s="1468" t="s">
        <v>542</v>
      </c>
      <c r="AD296" s="1468"/>
      <c r="AE296" s="1468"/>
      <c r="AF296" s="1468"/>
      <c r="AG296" s="1468"/>
      <c r="AH296" s="1468"/>
      <c r="AI296" s="1468"/>
      <c r="AJ296" s="1468"/>
      <c r="AK296" s="1468"/>
      <c r="AL296" s="1468"/>
      <c r="AM296" s="1468"/>
      <c r="AN296" s="1468"/>
      <c r="AO296" s="1468" t="s">
        <v>133</v>
      </c>
      <c r="AP296" s="1468"/>
      <c r="AQ296" s="1468"/>
      <c r="AR296" s="1468"/>
      <c r="AS296" s="1468"/>
      <c r="AT296" s="1468"/>
      <c r="AU296" s="1468"/>
      <c r="AV296" s="1468"/>
      <c r="AW296" s="1468"/>
      <c r="AX296" s="1468"/>
      <c r="AY296" s="1468"/>
      <c r="AZ296" s="1468"/>
      <c r="BA296" s="1468"/>
      <c r="BB296" s="1468"/>
      <c r="BC296" s="1469"/>
    </row>
    <row r="297" spans="1:55" ht="35.1" customHeight="1">
      <c r="A297" s="1210" t="s">
        <v>731</v>
      </c>
      <c r="B297" s="1210"/>
      <c r="C297" s="1210"/>
      <c r="D297" s="1210"/>
      <c r="E297" s="1210"/>
      <c r="F297" s="1210"/>
      <c r="G297" s="1210"/>
      <c r="H297" s="1210"/>
      <c r="I297" s="1210"/>
      <c r="J297" s="1210"/>
      <c r="K297" s="1210"/>
      <c r="L297" s="1212"/>
      <c r="M297" s="1547" t="str">
        <f>IF('3.2 A Analyse blindage actuel'!C81="","",'3.2 A Analyse blindage actuel'!C81)</f>
        <v/>
      </c>
      <c r="N297" s="1548"/>
      <c r="O297" s="1548"/>
      <c r="P297" s="1548"/>
      <c r="Q297" s="1548"/>
      <c r="R297" s="1548"/>
      <c r="S297" s="1548"/>
      <c r="T297" s="1548"/>
      <c r="U297" s="1548"/>
      <c r="V297" s="1548"/>
      <c r="W297" s="1548"/>
      <c r="X297" s="1548"/>
      <c r="Y297" s="1548"/>
      <c r="Z297" s="1548"/>
      <c r="AA297" s="1548"/>
      <c r="AB297" s="1548"/>
      <c r="AC297" s="1548"/>
      <c r="AD297" s="1548"/>
      <c r="AE297" s="1548"/>
      <c r="AF297" s="1548"/>
      <c r="AG297" s="1548"/>
      <c r="AH297" s="1548"/>
      <c r="AI297" s="1548"/>
      <c r="AJ297" s="1548"/>
      <c r="AK297" s="1548"/>
      <c r="AL297" s="1548"/>
      <c r="AM297" s="1548"/>
      <c r="AN297" s="1548"/>
      <c r="AO297" s="1548"/>
      <c r="AP297" s="1548"/>
      <c r="AQ297" s="1548"/>
      <c r="AR297" s="1548"/>
      <c r="AS297" s="1548"/>
      <c r="AT297" s="1548"/>
      <c r="AU297" s="1548"/>
      <c r="AV297" s="1548"/>
      <c r="AW297" s="1548"/>
      <c r="AX297" s="1548"/>
      <c r="AY297" s="1548"/>
      <c r="AZ297" s="1548"/>
      <c r="BA297" s="1548"/>
      <c r="BB297" s="1548"/>
      <c r="BC297" s="1549"/>
    </row>
    <row r="298" spans="1:55" ht="35.1" customHeight="1">
      <c r="A298" s="1210" t="s">
        <v>732</v>
      </c>
      <c r="B298" s="1210"/>
      <c r="C298" s="1210"/>
      <c r="D298" s="1210"/>
      <c r="E298" s="1210"/>
      <c r="F298" s="1210"/>
      <c r="G298" s="1210"/>
      <c r="H298" s="1210"/>
      <c r="I298" s="1210"/>
      <c r="J298" s="1210"/>
      <c r="K298" s="1210"/>
      <c r="L298" s="1212"/>
      <c r="M298" s="1547" t="str">
        <f>IF('3.2 A Analyse blindage actuel'!C82="","",'3.2 A Analyse blindage actuel'!C82)</f>
        <v/>
      </c>
      <c r="N298" s="1548"/>
      <c r="O298" s="1548"/>
      <c r="P298" s="1548"/>
      <c r="Q298" s="1548"/>
      <c r="R298" s="1548"/>
      <c r="S298" s="1548"/>
      <c r="T298" s="1548"/>
      <c r="U298" s="1548"/>
      <c r="V298" s="1548"/>
      <c r="W298" s="1548"/>
      <c r="X298" s="1548"/>
      <c r="Y298" s="1548"/>
      <c r="Z298" s="1548"/>
      <c r="AA298" s="1548"/>
      <c r="AB298" s="1548"/>
      <c r="AC298" s="1548"/>
      <c r="AD298" s="1548"/>
      <c r="AE298" s="1548"/>
      <c r="AF298" s="1548"/>
      <c r="AG298" s="1548"/>
      <c r="AH298" s="1548"/>
      <c r="AI298" s="1548"/>
      <c r="AJ298" s="1548"/>
      <c r="AK298" s="1548"/>
      <c r="AL298" s="1548"/>
      <c r="AM298" s="1548"/>
      <c r="AN298" s="1548"/>
      <c r="AO298" s="1548"/>
      <c r="AP298" s="1548"/>
      <c r="AQ298" s="1548"/>
      <c r="AR298" s="1548"/>
      <c r="AS298" s="1548"/>
      <c r="AT298" s="1548"/>
      <c r="AU298" s="1548"/>
      <c r="AV298" s="1548"/>
      <c r="AW298" s="1548"/>
      <c r="AX298" s="1548"/>
      <c r="AY298" s="1548"/>
      <c r="AZ298" s="1548"/>
      <c r="BA298" s="1548"/>
      <c r="BB298" s="1548"/>
      <c r="BC298" s="1549"/>
    </row>
    <row r="299" spans="1:55" ht="35.1" customHeight="1">
      <c r="A299" s="1474" t="s">
        <v>71</v>
      </c>
      <c r="B299" s="1475"/>
      <c r="C299" s="1475"/>
      <c r="D299" s="1475"/>
      <c r="E299" s="1475"/>
      <c r="F299" s="1475"/>
      <c r="G299" s="1475"/>
      <c r="H299" s="1475"/>
      <c r="I299" s="1475"/>
      <c r="J299" s="1475"/>
      <c r="K299" s="1475"/>
      <c r="L299" s="1475"/>
      <c r="M299" s="1518" t="str">
        <f>IF('3.2 A Analyse blindage actuel'!B99="","",'3.2 A Analyse blindage actuel'!B99)</f>
        <v/>
      </c>
      <c r="N299" s="1519"/>
      <c r="O299" s="1519"/>
      <c r="P299" s="1519"/>
      <c r="Q299" s="1519"/>
      <c r="R299" s="1519"/>
      <c r="S299" s="1519"/>
      <c r="T299" s="1519"/>
      <c r="U299" s="1519"/>
      <c r="V299" s="1519"/>
      <c r="W299" s="1519"/>
      <c r="X299" s="1519"/>
      <c r="Y299" s="1519"/>
      <c r="Z299" s="1519"/>
      <c r="AA299" s="1519"/>
      <c r="AB299" s="1519"/>
      <c r="AC299" s="1519"/>
      <c r="AD299" s="1519"/>
      <c r="AE299" s="1519"/>
      <c r="AF299" s="1519"/>
      <c r="AG299" s="1519"/>
      <c r="AH299" s="1519"/>
      <c r="AI299" s="1519"/>
      <c r="AJ299" s="1519"/>
      <c r="AK299" s="1519"/>
      <c r="AL299" s="1519"/>
      <c r="AM299" s="1519"/>
      <c r="AN299" s="1519"/>
      <c r="AO299" s="1519"/>
      <c r="AP299" s="1519"/>
      <c r="AQ299" s="1519"/>
      <c r="AR299" s="1519"/>
      <c r="AS299" s="1519"/>
      <c r="AT299" s="1519"/>
      <c r="AU299" s="1519"/>
      <c r="AV299" s="1519"/>
      <c r="AW299" s="1519"/>
      <c r="AX299" s="1519"/>
      <c r="AY299" s="1519"/>
      <c r="AZ299" s="1519"/>
      <c r="BA299" s="1519"/>
      <c r="BB299" s="1519"/>
      <c r="BC299" s="1520"/>
    </row>
    <row r="300" spans="1:55" s="343" customFormat="1" ht="20.100000000000001" customHeight="1">
      <c r="A300" s="311"/>
      <c r="B300" s="311"/>
      <c r="C300" s="311"/>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70"/>
      <c r="AP300" s="63"/>
      <c r="AQ300" s="63"/>
      <c r="AR300" s="63"/>
      <c r="AS300" s="63"/>
      <c r="AT300" s="63"/>
      <c r="AU300" s="63"/>
      <c r="AV300" s="63"/>
      <c r="AW300" s="63"/>
      <c r="AX300" s="63"/>
      <c r="AY300" s="63"/>
      <c r="AZ300" s="63"/>
      <c r="BA300" s="311"/>
      <c r="BB300" s="311"/>
      <c r="BC300" s="311"/>
    </row>
    <row r="301" spans="1:55" ht="21.75" customHeight="1">
      <c r="A301" s="310" t="s">
        <v>711</v>
      </c>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70"/>
      <c r="AP301" s="63"/>
      <c r="AQ301" s="63"/>
      <c r="AR301" s="63"/>
      <c r="AS301" s="63"/>
      <c r="AT301" s="63"/>
      <c r="AU301" s="63"/>
      <c r="AV301" s="63"/>
      <c r="AW301" s="63"/>
      <c r="AX301" s="63"/>
      <c r="AY301" s="63"/>
      <c r="AZ301" s="63"/>
    </row>
    <row r="302" spans="1:55" s="343" customFormat="1" ht="12" customHeight="1">
      <c r="A302" s="311"/>
      <c r="B302" s="311"/>
      <c r="C302" s="311"/>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70"/>
      <c r="AP302" s="63"/>
      <c r="AQ302" s="63"/>
      <c r="AR302" s="63"/>
      <c r="AS302" s="63"/>
      <c r="AT302" s="63"/>
      <c r="AU302" s="63"/>
      <c r="AV302" s="63"/>
      <c r="AW302" s="63"/>
      <c r="AX302" s="63"/>
      <c r="AY302" s="63"/>
      <c r="AZ302" s="63"/>
      <c r="BA302" s="311"/>
      <c r="BB302" s="311"/>
      <c r="BC302" s="311"/>
    </row>
    <row r="303" spans="1:55" ht="30" customHeight="1">
      <c r="A303" s="1036" t="s">
        <v>690</v>
      </c>
      <c r="B303" s="1036"/>
      <c r="C303" s="1036"/>
      <c r="D303" s="1036"/>
      <c r="E303" s="1036"/>
      <c r="F303" s="1036"/>
      <c r="G303" s="1036"/>
      <c r="H303" s="1036"/>
      <c r="I303" s="1036"/>
      <c r="J303" s="1036"/>
      <c r="K303" s="1036"/>
      <c r="L303" s="1036"/>
      <c r="M303" s="1036"/>
      <c r="N303" s="1036"/>
      <c r="O303" s="1036"/>
      <c r="P303" s="1036"/>
      <c r="Q303" s="1036"/>
      <c r="R303" s="1036"/>
      <c r="S303" s="1036"/>
      <c r="T303" s="1036"/>
      <c r="U303" s="1036"/>
      <c r="V303" s="1036"/>
      <c r="W303" s="1036"/>
      <c r="X303" s="1036"/>
      <c r="Y303" s="1036"/>
      <c r="Z303" s="1036"/>
      <c r="AA303" s="1036"/>
      <c r="AB303" s="1036"/>
      <c r="AC303" s="1036" t="s">
        <v>542</v>
      </c>
      <c r="AD303" s="1036"/>
      <c r="AE303" s="1036"/>
      <c r="AF303" s="1036"/>
      <c r="AG303" s="1036"/>
      <c r="AH303" s="1036"/>
      <c r="AI303" s="1036"/>
      <c r="AJ303" s="1036"/>
      <c r="AK303" s="1036"/>
      <c r="AL303" s="1036"/>
      <c r="AM303" s="1036"/>
      <c r="AN303" s="1036"/>
      <c r="AO303" s="1036" t="s">
        <v>133</v>
      </c>
      <c r="AP303" s="1036"/>
      <c r="AQ303" s="1036"/>
      <c r="AR303" s="1036"/>
      <c r="AS303" s="1036"/>
      <c r="AT303" s="1036"/>
      <c r="AU303" s="1036"/>
      <c r="AV303" s="1036"/>
      <c r="AW303" s="1036"/>
      <c r="AX303" s="1036"/>
      <c r="AY303" s="1036"/>
      <c r="AZ303" s="1036"/>
      <c r="BA303" s="1036"/>
      <c r="BB303" s="1036"/>
      <c r="BC303" s="1036"/>
    </row>
    <row r="304" spans="1:55" ht="29.25" customHeight="1">
      <c r="A304" s="1125" t="s">
        <v>691</v>
      </c>
      <c r="B304" s="1126"/>
      <c r="C304" s="1126"/>
      <c r="D304" s="1126"/>
      <c r="E304" s="1126"/>
      <c r="F304" s="1126"/>
      <c r="G304" s="1126"/>
      <c r="H304" s="1126"/>
      <c r="I304" s="1126"/>
      <c r="J304" s="1126"/>
      <c r="K304" s="1126"/>
      <c r="L304" s="1126"/>
      <c r="M304" s="1126"/>
      <c r="N304" s="1126"/>
      <c r="O304" s="1126"/>
      <c r="P304" s="1126"/>
      <c r="Q304" s="1126"/>
      <c r="R304" s="1126"/>
      <c r="S304" s="1126"/>
      <c r="T304" s="1126"/>
      <c r="U304" s="1126"/>
      <c r="V304" s="1126"/>
      <c r="W304" s="1126"/>
      <c r="X304" s="1126"/>
      <c r="Y304" s="1126"/>
      <c r="Z304" s="1126"/>
      <c r="AA304" s="1126"/>
      <c r="AB304" s="1126"/>
      <c r="AC304" s="1126"/>
      <c r="AD304" s="1126"/>
      <c r="AE304" s="1539"/>
      <c r="AF304" s="1129" t="s">
        <v>144</v>
      </c>
      <c r="AG304" s="1026"/>
      <c r="AH304" s="1026"/>
      <c r="AI304" s="1026"/>
      <c r="AJ304" s="1026"/>
      <c r="AK304" s="1026"/>
      <c r="AL304" s="1026"/>
      <c r="AM304" s="1026"/>
      <c r="AN304" s="1026"/>
      <c r="AO304" s="1026"/>
      <c r="AP304" s="1026"/>
      <c r="AQ304" s="1026"/>
      <c r="AR304" s="1026"/>
      <c r="AS304" s="1026"/>
      <c r="AT304" s="1026"/>
      <c r="AU304" s="1026"/>
      <c r="AV304" s="1026"/>
      <c r="AW304" s="1026"/>
      <c r="AX304" s="1026"/>
      <c r="AY304" s="1026"/>
      <c r="AZ304" s="1026"/>
      <c r="BA304" s="1026"/>
      <c r="BB304" s="1026"/>
      <c r="BC304" s="1026"/>
    </row>
    <row r="305" spans="1:55" ht="35.1" customHeight="1">
      <c r="A305" s="1540" t="str">
        <f>IF('3.2 B Analyse blindage planif'!A14="","",'3.2 B Analyse blindage planif'!A14)</f>
        <v/>
      </c>
      <c r="B305" s="1540"/>
      <c r="C305" s="1540"/>
      <c r="D305" s="1540"/>
      <c r="E305" s="1540"/>
      <c r="F305" s="1540"/>
      <c r="G305" s="1540"/>
      <c r="H305" s="1540"/>
      <c r="I305" s="1540"/>
      <c r="J305" s="1540"/>
      <c r="K305" s="1540"/>
      <c r="L305" s="1540"/>
      <c r="M305" s="1540"/>
      <c r="N305" s="1540"/>
      <c r="O305" s="1540"/>
      <c r="P305" s="1540"/>
      <c r="Q305" s="1540"/>
      <c r="R305" s="1540"/>
      <c r="S305" s="1540"/>
      <c r="T305" s="1540"/>
      <c r="U305" s="1540"/>
      <c r="V305" s="1540"/>
      <c r="W305" s="1540"/>
      <c r="X305" s="1540"/>
      <c r="Y305" s="1540"/>
      <c r="Z305" s="1540"/>
      <c r="AA305" s="1540"/>
      <c r="AB305" s="1540"/>
      <c r="AC305" s="1540"/>
      <c r="AD305" s="1540"/>
      <c r="AE305" s="1541"/>
      <c r="AF305" s="1542" t="str">
        <f>IF('3.2 B Analyse blindage planif'!E14="","",'3.2 B Analyse blindage planif'!E14)</f>
        <v/>
      </c>
      <c r="AG305" s="1543"/>
      <c r="AH305" s="1543"/>
      <c r="AI305" s="1543"/>
      <c r="AJ305" s="1543"/>
      <c r="AK305" s="1543"/>
      <c r="AL305" s="1543"/>
      <c r="AM305" s="1543"/>
      <c r="AN305" s="1543"/>
      <c r="AO305" s="1543"/>
      <c r="AP305" s="1543"/>
      <c r="AQ305" s="1543"/>
      <c r="AR305" s="1543"/>
      <c r="AS305" s="1543"/>
      <c r="AT305" s="1543"/>
      <c r="AU305" s="1543"/>
      <c r="AV305" s="1543"/>
      <c r="AW305" s="1543"/>
      <c r="AX305" s="1543"/>
      <c r="AY305" s="1543"/>
      <c r="AZ305" s="1543"/>
      <c r="BA305" s="1543"/>
      <c r="BB305" s="1543"/>
      <c r="BC305" s="1544"/>
    </row>
    <row r="306" spans="1:55" ht="35.1" customHeight="1">
      <c r="A306" s="1532" t="str">
        <f>IF('3.2 B Analyse blindage planif'!A15="","",'3.2 B Analyse blindage planif'!A15)</f>
        <v/>
      </c>
      <c r="B306" s="1532"/>
      <c r="C306" s="1532"/>
      <c r="D306" s="1532"/>
      <c r="E306" s="1532"/>
      <c r="F306" s="1532"/>
      <c r="G306" s="1532"/>
      <c r="H306" s="1532"/>
      <c r="I306" s="1532"/>
      <c r="J306" s="1532"/>
      <c r="K306" s="1532"/>
      <c r="L306" s="1532"/>
      <c r="M306" s="1532"/>
      <c r="N306" s="1532"/>
      <c r="O306" s="1532"/>
      <c r="P306" s="1532"/>
      <c r="Q306" s="1532"/>
      <c r="R306" s="1532"/>
      <c r="S306" s="1532"/>
      <c r="T306" s="1532"/>
      <c r="U306" s="1532"/>
      <c r="V306" s="1532"/>
      <c r="W306" s="1532"/>
      <c r="X306" s="1532"/>
      <c r="Y306" s="1532"/>
      <c r="Z306" s="1532"/>
      <c r="AA306" s="1532"/>
      <c r="AB306" s="1532"/>
      <c r="AC306" s="1532"/>
      <c r="AD306" s="1532"/>
      <c r="AE306" s="915"/>
      <c r="AF306" s="1545" t="str">
        <f>IF('3.2 B Analyse blindage planif'!E15="","",'3.2 B Analyse blindage planif'!E15)</f>
        <v/>
      </c>
      <c r="AG306" s="1546"/>
      <c r="AH306" s="1546"/>
      <c r="AI306" s="1546"/>
      <c r="AJ306" s="1546"/>
      <c r="AK306" s="1546"/>
      <c r="AL306" s="1546"/>
      <c r="AM306" s="1546"/>
      <c r="AN306" s="1546"/>
      <c r="AO306" s="1546"/>
      <c r="AP306" s="1546"/>
      <c r="AQ306" s="1546"/>
      <c r="AR306" s="1546"/>
      <c r="AS306" s="1546"/>
      <c r="AT306" s="1546"/>
      <c r="AU306" s="1546"/>
      <c r="AV306" s="1546"/>
      <c r="AW306" s="1546"/>
      <c r="AX306" s="1546"/>
      <c r="AY306" s="1546"/>
      <c r="AZ306" s="1546"/>
      <c r="BA306" s="1546"/>
      <c r="BB306" s="1546"/>
      <c r="BC306" s="1533"/>
    </row>
    <row r="307" spans="1:55" ht="35.1" customHeight="1">
      <c r="A307" s="1532" t="str">
        <f>IF('3.2 B Analyse blindage planif'!A16="","",'3.2 B Analyse blindage planif'!A16)</f>
        <v/>
      </c>
      <c r="B307" s="1532"/>
      <c r="C307" s="1532"/>
      <c r="D307" s="1532"/>
      <c r="E307" s="1532"/>
      <c r="F307" s="1532"/>
      <c r="G307" s="1532"/>
      <c r="H307" s="1532"/>
      <c r="I307" s="1532"/>
      <c r="J307" s="1532"/>
      <c r="K307" s="1532"/>
      <c r="L307" s="1532"/>
      <c r="M307" s="1532"/>
      <c r="N307" s="1532"/>
      <c r="O307" s="1532"/>
      <c r="P307" s="1532"/>
      <c r="Q307" s="1532"/>
      <c r="R307" s="1532"/>
      <c r="S307" s="1532"/>
      <c r="T307" s="1532"/>
      <c r="U307" s="1532"/>
      <c r="V307" s="1532"/>
      <c r="W307" s="1532"/>
      <c r="X307" s="1532"/>
      <c r="Y307" s="1532"/>
      <c r="Z307" s="1532"/>
      <c r="AA307" s="1532"/>
      <c r="AB307" s="1532"/>
      <c r="AC307" s="1532"/>
      <c r="AD307" s="1532"/>
      <c r="AE307" s="915"/>
      <c r="AF307" s="1533" t="str">
        <f>IF('3.2 B Analyse blindage planif'!E16="","",'3.2 B Analyse blindage planif'!E16)</f>
        <v/>
      </c>
      <c r="AG307" s="1534"/>
      <c r="AH307" s="1534"/>
      <c r="AI307" s="1534"/>
      <c r="AJ307" s="1534"/>
      <c r="AK307" s="1534"/>
      <c r="AL307" s="1534"/>
      <c r="AM307" s="1534"/>
      <c r="AN307" s="1534"/>
      <c r="AO307" s="1534"/>
      <c r="AP307" s="1534"/>
      <c r="AQ307" s="1534"/>
      <c r="AR307" s="1534"/>
      <c r="AS307" s="1534"/>
      <c r="AT307" s="1534"/>
      <c r="AU307" s="1534"/>
      <c r="AV307" s="1534"/>
      <c r="AW307" s="1534"/>
      <c r="AX307" s="1534"/>
      <c r="AY307" s="1534"/>
      <c r="AZ307" s="1534"/>
      <c r="BA307" s="1534"/>
      <c r="BB307" s="1534"/>
      <c r="BC307" s="1534"/>
    </row>
    <row r="308" spans="1:55" ht="35.1" customHeight="1">
      <c r="A308" s="1532" t="str">
        <f>IF('3.2 B Analyse blindage planif'!A17="","",'3.2 B Analyse blindage planif'!A17)</f>
        <v/>
      </c>
      <c r="B308" s="1532"/>
      <c r="C308" s="1532"/>
      <c r="D308" s="1532"/>
      <c r="E308" s="1532"/>
      <c r="F308" s="1532"/>
      <c r="G308" s="1532"/>
      <c r="H308" s="1532"/>
      <c r="I308" s="1532"/>
      <c r="J308" s="1532"/>
      <c r="K308" s="1532"/>
      <c r="L308" s="1532"/>
      <c r="M308" s="1532"/>
      <c r="N308" s="1532"/>
      <c r="O308" s="1532"/>
      <c r="P308" s="1532"/>
      <c r="Q308" s="1532"/>
      <c r="R308" s="1532"/>
      <c r="S308" s="1532"/>
      <c r="T308" s="1532"/>
      <c r="U308" s="1532"/>
      <c r="V308" s="1532"/>
      <c r="W308" s="1532"/>
      <c r="X308" s="1532"/>
      <c r="Y308" s="1532"/>
      <c r="Z308" s="1532"/>
      <c r="AA308" s="1532"/>
      <c r="AB308" s="1532"/>
      <c r="AC308" s="1532"/>
      <c r="AD308" s="1532"/>
      <c r="AE308" s="915"/>
      <c r="AF308" s="1533" t="str">
        <f>IF('3.2 B Analyse blindage planif'!E17="","",'3.2 B Analyse blindage planif'!E17)</f>
        <v/>
      </c>
      <c r="AG308" s="1534"/>
      <c r="AH308" s="1534"/>
      <c r="AI308" s="1534"/>
      <c r="AJ308" s="1534"/>
      <c r="AK308" s="1534"/>
      <c r="AL308" s="1534"/>
      <c r="AM308" s="1534"/>
      <c r="AN308" s="1534"/>
      <c r="AO308" s="1534"/>
      <c r="AP308" s="1534"/>
      <c r="AQ308" s="1534"/>
      <c r="AR308" s="1534"/>
      <c r="AS308" s="1534"/>
      <c r="AT308" s="1534"/>
      <c r="AU308" s="1534"/>
      <c r="AV308" s="1534"/>
      <c r="AW308" s="1534"/>
      <c r="AX308" s="1534"/>
      <c r="AY308" s="1534"/>
      <c r="AZ308" s="1534"/>
      <c r="BA308" s="1534"/>
      <c r="BB308" s="1534"/>
      <c r="BC308" s="1534"/>
    </row>
    <row r="309" spans="1:55" ht="35.1" customHeight="1">
      <c r="A309" s="1535" t="s">
        <v>731</v>
      </c>
      <c r="B309" s="1535"/>
      <c r="C309" s="1535"/>
      <c r="D309" s="1535"/>
      <c r="E309" s="1535"/>
      <c r="F309" s="1535"/>
      <c r="G309" s="1535"/>
      <c r="H309" s="1535"/>
      <c r="I309" s="1535"/>
      <c r="J309" s="1535"/>
      <c r="K309" s="1535"/>
      <c r="L309" s="1433"/>
      <c r="M309" s="1536" t="str">
        <f>IF('3.2 B Analyse blindage planif'!B49="","",'3.2 B Analyse blindage planif'!B49)</f>
        <v/>
      </c>
      <c r="N309" s="1537"/>
      <c r="O309" s="1537"/>
      <c r="P309" s="1537"/>
      <c r="Q309" s="1537"/>
      <c r="R309" s="1537"/>
      <c r="S309" s="1537"/>
      <c r="T309" s="1537"/>
      <c r="U309" s="1537"/>
      <c r="V309" s="1537"/>
      <c r="W309" s="1537"/>
      <c r="X309" s="1537"/>
      <c r="Y309" s="1537"/>
      <c r="Z309" s="1537"/>
      <c r="AA309" s="1537"/>
      <c r="AB309" s="1537"/>
      <c r="AC309" s="1537"/>
      <c r="AD309" s="1537"/>
      <c r="AE309" s="1537"/>
      <c r="AF309" s="1537"/>
      <c r="AG309" s="1537"/>
      <c r="AH309" s="1537"/>
      <c r="AI309" s="1537"/>
      <c r="AJ309" s="1537"/>
      <c r="AK309" s="1537"/>
      <c r="AL309" s="1537"/>
      <c r="AM309" s="1537"/>
      <c r="AN309" s="1537"/>
      <c r="AO309" s="1537"/>
      <c r="AP309" s="1537"/>
      <c r="AQ309" s="1537"/>
      <c r="AR309" s="1537"/>
      <c r="AS309" s="1537"/>
      <c r="AT309" s="1537"/>
      <c r="AU309" s="1537"/>
      <c r="AV309" s="1537"/>
      <c r="AW309" s="1537"/>
      <c r="AX309" s="1537"/>
      <c r="AY309" s="1537"/>
      <c r="AZ309" s="1537"/>
      <c r="BA309" s="1537"/>
      <c r="BB309" s="1537"/>
      <c r="BC309" s="1538"/>
    </row>
    <row r="310" spans="1:55" ht="35.1" customHeight="1">
      <c r="A310" s="1210" t="s">
        <v>732</v>
      </c>
      <c r="B310" s="1210"/>
      <c r="C310" s="1210"/>
      <c r="D310" s="1210"/>
      <c r="E310" s="1210"/>
      <c r="F310" s="1210"/>
      <c r="G310" s="1210"/>
      <c r="H310" s="1210"/>
      <c r="I310" s="1210"/>
      <c r="J310" s="1210"/>
      <c r="K310" s="1210"/>
      <c r="L310" s="1212"/>
      <c r="M310" s="1515" t="str">
        <f>IF('3.2 B Analyse blindage planif'!B50="","",'3.2 B Analyse blindage planif'!B50)</f>
        <v/>
      </c>
      <c r="N310" s="1516"/>
      <c r="O310" s="1516"/>
      <c r="P310" s="1516"/>
      <c r="Q310" s="1516"/>
      <c r="R310" s="1516"/>
      <c r="S310" s="1516"/>
      <c r="T310" s="1516"/>
      <c r="U310" s="1516"/>
      <c r="V310" s="1516"/>
      <c r="W310" s="1516"/>
      <c r="X310" s="1516"/>
      <c r="Y310" s="1516"/>
      <c r="Z310" s="1516"/>
      <c r="AA310" s="1516"/>
      <c r="AB310" s="1516"/>
      <c r="AC310" s="1516"/>
      <c r="AD310" s="1516"/>
      <c r="AE310" s="1516"/>
      <c r="AF310" s="1516"/>
      <c r="AG310" s="1516"/>
      <c r="AH310" s="1516"/>
      <c r="AI310" s="1516"/>
      <c r="AJ310" s="1516"/>
      <c r="AK310" s="1516"/>
      <c r="AL310" s="1516"/>
      <c r="AM310" s="1516"/>
      <c r="AN310" s="1516"/>
      <c r="AO310" s="1516"/>
      <c r="AP310" s="1516"/>
      <c r="AQ310" s="1516"/>
      <c r="AR310" s="1516"/>
      <c r="AS310" s="1516"/>
      <c r="AT310" s="1516"/>
      <c r="AU310" s="1516"/>
      <c r="AV310" s="1516"/>
      <c r="AW310" s="1516"/>
      <c r="AX310" s="1516"/>
      <c r="AY310" s="1516"/>
      <c r="AZ310" s="1516"/>
      <c r="BA310" s="1516"/>
      <c r="BB310" s="1516"/>
      <c r="BC310" s="1517"/>
    </row>
    <row r="311" spans="1:55" ht="35.1" customHeight="1">
      <c r="A311" s="1474" t="s">
        <v>71</v>
      </c>
      <c r="B311" s="1475"/>
      <c r="C311" s="1475"/>
      <c r="D311" s="1475"/>
      <c r="E311" s="1475"/>
      <c r="F311" s="1475"/>
      <c r="G311" s="1475"/>
      <c r="H311" s="1475"/>
      <c r="I311" s="1475"/>
      <c r="J311" s="1475"/>
      <c r="K311" s="1475"/>
      <c r="L311" s="1475"/>
      <c r="M311" s="1518" t="str">
        <f>IF('3.2 B Analyse blindage planif'!B51="","",'3.2 B Analyse blindage planif'!B51)</f>
        <v/>
      </c>
      <c r="N311" s="1519"/>
      <c r="O311" s="1519"/>
      <c r="P311" s="1519"/>
      <c r="Q311" s="1519"/>
      <c r="R311" s="1519"/>
      <c r="S311" s="1519"/>
      <c r="T311" s="1519"/>
      <c r="U311" s="1519"/>
      <c r="V311" s="1519"/>
      <c r="W311" s="1519"/>
      <c r="X311" s="1519"/>
      <c r="Y311" s="1519"/>
      <c r="Z311" s="1519"/>
      <c r="AA311" s="1519"/>
      <c r="AB311" s="1519"/>
      <c r="AC311" s="1519"/>
      <c r="AD311" s="1519"/>
      <c r="AE311" s="1519"/>
      <c r="AF311" s="1519"/>
      <c r="AG311" s="1519"/>
      <c r="AH311" s="1519"/>
      <c r="AI311" s="1519"/>
      <c r="AJ311" s="1519"/>
      <c r="AK311" s="1519"/>
      <c r="AL311" s="1519"/>
      <c r="AM311" s="1519"/>
      <c r="AN311" s="1519"/>
      <c r="AO311" s="1519"/>
      <c r="AP311" s="1519"/>
      <c r="AQ311" s="1519"/>
      <c r="AR311" s="1519"/>
      <c r="AS311" s="1519"/>
      <c r="AT311" s="1519"/>
      <c r="AU311" s="1519"/>
      <c r="AV311" s="1519"/>
      <c r="AW311" s="1519"/>
      <c r="AX311" s="1519"/>
      <c r="AY311" s="1519"/>
      <c r="AZ311" s="1519"/>
      <c r="BA311" s="1519"/>
      <c r="BB311" s="1519"/>
      <c r="BC311" s="1520"/>
    </row>
    <row r="312" spans="1:55" s="343" customFormat="1" ht="12.75" customHeight="1">
      <c r="A312" s="311"/>
      <c r="B312" s="311"/>
      <c r="C312" s="311"/>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70"/>
      <c r="AP312" s="63"/>
      <c r="AQ312" s="63"/>
      <c r="AR312" s="63"/>
      <c r="AS312" s="63"/>
      <c r="AT312" s="63"/>
      <c r="AU312" s="63"/>
      <c r="AV312" s="63"/>
      <c r="AW312" s="63"/>
      <c r="AX312" s="63"/>
      <c r="AY312" s="63"/>
      <c r="AZ312" s="63"/>
      <c r="BA312" s="311"/>
      <c r="BB312" s="311"/>
      <c r="BC312" s="311"/>
    </row>
    <row r="313" spans="1:55" ht="17.25" customHeight="1">
      <c r="A313" s="310" t="s">
        <v>664</v>
      </c>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70"/>
      <c r="AP313" s="63"/>
      <c r="AQ313" s="63"/>
      <c r="AR313" s="63"/>
      <c r="AS313" s="63"/>
      <c r="AT313" s="63"/>
      <c r="AU313" s="63"/>
      <c r="AV313" s="63"/>
      <c r="AW313" s="63"/>
      <c r="AX313" s="63"/>
      <c r="AY313" s="63"/>
      <c r="AZ313" s="63"/>
    </row>
    <row r="314" spans="1:55" ht="16.5" customHeight="1">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70"/>
      <c r="AP314" s="63"/>
      <c r="AQ314" s="63"/>
      <c r="AR314" s="63"/>
      <c r="AS314" s="63"/>
      <c r="AT314" s="63"/>
      <c r="AU314" s="63"/>
      <c r="AV314" s="63"/>
      <c r="AW314" s="63"/>
      <c r="AX314" s="63"/>
      <c r="AY314" s="63"/>
      <c r="AZ314" s="63"/>
    </row>
    <row r="315" spans="1:55" ht="27.75" customHeight="1">
      <c r="A315" s="1521" t="s">
        <v>47</v>
      </c>
      <c r="B315" s="1522"/>
      <c r="C315" s="1522"/>
      <c r="D315" s="1522"/>
      <c r="E315" s="1522"/>
      <c r="F315" s="1522"/>
      <c r="G315" s="1522"/>
      <c r="H315" s="1522"/>
      <c r="I315" s="1522"/>
      <c r="J315" s="1522"/>
      <c r="K315" s="1522"/>
      <c r="L315" s="1522"/>
      <c r="M315" s="1522"/>
      <c r="N315" s="1522"/>
      <c r="O315" s="1522"/>
      <c r="P315" s="1523"/>
      <c r="Q315" s="1524" t="s">
        <v>999</v>
      </c>
      <c r="R315" s="1525"/>
      <c r="S315" s="1525"/>
      <c r="T315" s="1525"/>
      <c r="U315" s="1525"/>
      <c r="V315" s="1525"/>
      <c r="W315" s="1525"/>
      <c r="X315" s="1525"/>
      <c r="Y315" s="1525"/>
      <c r="Z315" s="1525"/>
      <c r="AA315" s="1526"/>
      <c r="AB315" s="1527" t="s">
        <v>508</v>
      </c>
      <c r="AC315" s="880"/>
      <c r="AD315" s="880"/>
      <c r="AE315" s="880"/>
      <c r="AF315" s="880"/>
      <c r="AG315" s="880"/>
      <c r="AH315" s="1530" t="s">
        <v>555</v>
      </c>
      <c r="AI315" s="880"/>
      <c r="AJ315" s="880"/>
      <c r="AK315" s="880"/>
      <c r="AL315" s="880"/>
      <c r="AM315" s="880"/>
      <c r="AN315" s="880"/>
      <c r="AO315" s="880"/>
      <c r="AP315" s="1530" t="s">
        <v>592</v>
      </c>
      <c r="AQ315" s="880"/>
      <c r="AR315" s="880"/>
      <c r="AS315" s="880"/>
      <c r="AT315" s="880"/>
      <c r="AU315" s="880"/>
      <c r="AV315" s="880"/>
      <c r="AW315" s="1531" t="s">
        <v>3</v>
      </c>
      <c r="AX315" s="880"/>
      <c r="AY315" s="880"/>
      <c r="AZ315" s="880"/>
      <c r="BA315" s="880"/>
      <c r="BB315" s="880"/>
      <c r="BC315" s="880"/>
    </row>
    <row r="316" spans="1:55" s="343" customFormat="1" ht="36.75" customHeight="1">
      <c r="A316" s="1500" t="s">
        <v>16</v>
      </c>
      <c r="B316" s="1501"/>
      <c r="C316" s="1501"/>
      <c r="D316" s="1501"/>
      <c r="E316" s="1501"/>
      <c r="F316" s="1501"/>
      <c r="G316" s="1501"/>
      <c r="H316" s="1502"/>
      <c r="I316" s="1503" t="s">
        <v>557</v>
      </c>
      <c r="J316" s="1501"/>
      <c r="K316" s="1501"/>
      <c r="L316" s="1501"/>
      <c r="M316" s="1501"/>
      <c r="N316" s="1501"/>
      <c r="O316" s="1501"/>
      <c r="P316" s="1504"/>
      <c r="Q316" s="1505" t="s">
        <v>125</v>
      </c>
      <c r="R316" s="1506"/>
      <c r="S316" s="1506"/>
      <c r="T316" s="1506"/>
      <c r="U316" s="1506"/>
      <c r="V316" s="1507"/>
      <c r="W316" s="1508" t="s">
        <v>126</v>
      </c>
      <c r="X316" s="1506"/>
      <c r="Y316" s="1506"/>
      <c r="Z316" s="1506"/>
      <c r="AA316" s="1509"/>
      <c r="AB316" s="1528"/>
      <c r="AC316" s="1529"/>
      <c r="AD316" s="1529"/>
      <c r="AE316" s="1529"/>
      <c r="AF316" s="1529"/>
      <c r="AG316" s="1529"/>
      <c r="AH316" s="1529"/>
      <c r="AI316" s="1529"/>
      <c r="AJ316" s="1529"/>
      <c r="AK316" s="1529"/>
      <c r="AL316" s="1529"/>
      <c r="AM316" s="1529"/>
      <c r="AN316" s="1529"/>
      <c r="AO316" s="1529"/>
      <c r="AP316" s="1529"/>
      <c r="AQ316" s="1529"/>
      <c r="AR316" s="1529"/>
      <c r="AS316" s="1529"/>
      <c r="AT316" s="1529"/>
      <c r="AU316" s="1529"/>
      <c r="AV316" s="1529"/>
      <c r="AW316" s="1529"/>
      <c r="AX316" s="1529"/>
      <c r="AY316" s="1529"/>
      <c r="AZ316" s="1529"/>
      <c r="BA316" s="1529"/>
      <c r="BB316" s="1529"/>
      <c r="BC316" s="1529"/>
    </row>
    <row r="317" spans="1:55" s="343" customFormat="1" ht="24.95" customHeight="1">
      <c r="A317" s="1510" t="str">
        <f>IF('3.3 Ouverture du collimateur'!A31="","",'3.3 Ouverture du collimateur'!A31)</f>
        <v/>
      </c>
      <c r="B317" s="1511"/>
      <c r="C317" s="1511"/>
      <c r="D317" s="1511"/>
      <c r="E317" s="1511"/>
      <c r="F317" s="1511"/>
      <c r="G317" s="1511"/>
      <c r="H317" s="1511"/>
      <c r="I317" s="1497" t="str">
        <f>IF('3.3 Ouverture du collimateur'!B31="","",'3.3 Ouverture du collimateur'!B31)</f>
        <v/>
      </c>
      <c r="J317" s="1497"/>
      <c r="K317" s="1497"/>
      <c r="L317" s="1497"/>
      <c r="M317" s="1497"/>
      <c r="N317" s="1497"/>
      <c r="O317" s="1497"/>
      <c r="P317" s="1497"/>
      <c r="Q317" s="1512" t="str">
        <f>IF('3.3 Ouverture du collimateur'!C31="","",'3.3 Ouverture du collimateur'!C31)</f>
        <v/>
      </c>
      <c r="R317" s="1513"/>
      <c r="S317" s="1513"/>
      <c r="T317" s="1513"/>
      <c r="U317" s="1513"/>
      <c r="V317" s="1514"/>
      <c r="W317" s="1497" t="str">
        <f>IF('3.3 Ouverture du collimateur'!D31="","",'3.3 Ouverture du collimateur'!D31)</f>
        <v/>
      </c>
      <c r="X317" s="1497"/>
      <c r="Y317" s="1497"/>
      <c r="Z317" s="1497"/>
      <c r="AA317" s="1497"/>
      <c r="AB317" s="1497" t="str">
        <f>IF('3.3 Ouverture du collimateur'!E31="","",'3.3 Ouverture du collimateur'!E31)</f>
        <v/>
      </c>
      <c r="AC317" s="1497"/>
      <c r="AD317" s="1497"/>
      <c r="AE317" s="1497"/>
      <c r="AF317" s="1497"/>
      <c r="AG317" s="1497"/>
      <c r="AH317" s="1498" t="str">
        <f>IF('3.3 Ouverture du collimateur'!F31="","",'3.3 Ouverture du collimateur'!F31)</f>
        <v/>
      </c>
      <c r="AI317" s="1498"/>
      <c r="AJ317" s="1498"/>
      <c r="AK317" s="1498"/>
      <c r="AL317" s="1498"/>
      <c r="AM317" s="1498"/>
      <c r="AN317" s="1498"/>
      <c r="AO317" s="1498"/>
      <c r="AP317" s="1499" t="str">
        <f>IF('3.3 Ouverture du collimateur'!G31="","",'3.3 Ouverture du collimateur'!G31)</f>
        <v/>
      </c>
      <c r="AQ317" s="1499"/>
      <c r="AR317" s="1499"/>
      <c r="AS317" s="1499"/>
      <c r="AT317" s="1499"/>
      <c r="AU317" s="1499"/>
      <c r="AV317" s="1499"/>
      <c r="AW317" s="1472" t="str">
        <f>IF('3.3 Ouverture du collimateur'!H31="","",'3.3 Ouverture du collimateur'!H31)</f>
        <v/>
      </c>
      <c r="AX317" s="1472"/>
      <c r="AY317" s="1472"/>
      <c r="AZ317" s="1472"/>
      <c r="BA317" s="1472"/>
      <c r="BB317" s="1472"/>
      <c r="BC317" s="1473"/>
    </row>
    <row r="318" spans="1:55" s="343" customFormat="1" ht="24.95" customHeight="1">
      <c r="A318" s="1490" t="str">
        <f>IF('3.3 Ouverture du collimateur'!A32="","",'3.3 Ouverture du collimateur'!A32)</f>
        <v/>
      </c>
      <c r="B318" s="1491"/>
      <c r="C318" s="1491"/>
      <c r="D318" s="1491"/>
      <c r="E318" s="1491"/>
      <c r="F318" s="1491"/>
      <c r="G318" s="1491"/>
      <c r="H318" s="1491"/>
      <c r="I318" s="1492" t="str">
        <f>IF('3.3 Ouverture du collimateur'!B32="","",'3.3 Ouverture du collimateur'!B32)</f>
        <v/>
      </c>
      <c r="J318" s="1492"/>
      <c r="K318" s="1492"/>
      <c r="L318" s="1492"/>
      <c r="M318" s="1492"/>
      <c r="N318" s="1492"/>
      <c r="O318" s="1492"/>
      <c r="P318" s="1492"/>
      <c r="Q318" s="1493" t="str">
        <f>IF('3.3 Ouverture du collimateur'!C32="","",'3.3 Ouverture du collimateur'!C32)</f>
        <v/>
      </c>
      <c r="R318" s="1494"/>
      <c r="S318" s="1494"/>
      <c r="T318" s="1494"/>
      <c r="U318" s="1494"/>
      <c r="V318" s="1495"/>
      <c r="W318" s="1492" t="str">
        <f>IF('3.3 Ouverture du collimateur'!D32="","",'3.3 Ouverture du collimateur'!D32)</f>
        <v/>
      </c>
      <c r="X318" s="1492"/>
      <c r="Y318" s="1492"/>
      <c r="Z318" s="1492"/>
      <c r="AA318" s="1492"/>
      <c r="AB318" s="1492" t="str">
        <f>IF('3.3 Ouverture du collimateur'!E32="","",'3.3 Ouverture du collimateur'!E32)</f>
        <v/>
      </c>
      <c r="AC318" s="1492"/>
      <c r="AD318" s="1492"/>
      <c r="AE318" s="1492"/>
      <c r="AF318" s="1492"/>
      <c r="AG318" s="1492"/>
      <c r="AH318" s="1496" t="str">
        <f>IF('3.3 Ouverture du collimateur'!F32="","",'3.3 Ouverture du collimateur'!F32)</f>
        <v/>
      </c>
      <c r="AI318" s="1496"/>
      <c r="AJ318" s="1496"/>
      <c r="AK318" s="1496"/>
      <c r="AL318" s="1496"/>
      <c r="AM318" s="1496"/>
      <c r="AN318" s="1496"/>
      <c r="AO318" s="1496"/>
      <c r="AP318" s="1489" t="str">
        <f>IF('3.3 Ouverture du collimateur'!G32="","",'3.3 Ouverture du collimateur'!G32)</f>
        <v/>
      </c>
      <c r="AQ318" s="1489"/>
      <c r="AR318" s="1489"/>
      <c r="AS318" s="1489"/>
      <c r="AT318" s="1489"/>
      <c r="AU318" s="1489"/>
      <c r="AV318" s="1489"/>
      <c r="AW318" s="1472" t="str">
        <f>IF('3.3 Ouverture du collimateur'!H32="","",'3.3 Ouverture du collimateur'!H32)</f>
        <v/>
      </c>
      <c r="AX318" s="1472"/>
      <c r="AY318" s="1472"/>
      <c r="AZ318" s="1472"/>
      <c r="BA318" s="1472"/>
      <c r="BB318" s="1472"/>
      <c r="BC318" s="1473"/>
    </row>
    <row r="319" spans="1:55" s="343" customFormat="1" ht="24.95" customHeight="1">
      <c r="A319" s="1490" t="str">
        <f>IF('3.3 Ouverture du collimateur'!A33="","",'3.3 Ouverture du collimateur'!A33)</f>
        <v/>
      </c>
      <c r="B319" s="1491"/>
      <c r="C319" s="1491"/>
      <c r="D319" s="1491"/>
      <c r="E319" s="1491"/>
      <c r="F319" s="1491"/>
      <c r="G319" s="1491"/>
      <c r="H319" s="1491"/>
      <c r="I319" s="1492" t="str">
        <f>IF('3.3 Ouverture du collimateur'!B33="","",'3.3 Ouverture du collimateur'!B33)</f>
        <v/>
      </c>
      <c r="J319" s="1492"/>
      <c r="K319" s="1492"/>
      <c r="L319" s="1492"/>
      <c r="M319" s="1492"/>
      <c r="N319" s="1492"/>
      <c r="O319" s="1492"/>
      <c r="P319" s="1492"/>
      <c r="Q319" s="1493" t="str">
        <f>IF('3.3 Ouverture du collimateur'!C33="","",'3.3 Ouverture du collimateur'!C33)</f>
        <v/>
      </c>
      <c r="R319" s="1494"/>
      <c r="S319" s="1494"/>
      <c r="T319" s="1494"/>
      <c r="U319" s="1494"/>
      <c r="V319" s="1495"/>
      <c r="W319" s="1492" t="str">
        <f>IF('3.3 Ouverture du collimateur'!D33="","",'3.3 Ouverture du collimateur'!D33)</f>
        <v/>
      </c>
      <c r="X319" s="1492"/>
      <c r="Y319" s="1492"/>
      <c r="Z319" s="1492"/>
      <c r="AA319" s="1492"/>
      <c r="AB319" s="1492" t="str">
        <f>IF('3.3 Ouverture du collimateur'!E33="","",'3.3 Ouverture du collimateur'!E33)</f>
        <v/>
      </c>
      <c r="AC319" s="1492"/>
      <c r="AD319" s="1492"/>
      <c r="AE319" s="1492"/>
      <c r="AF319" s="1492"/>
      <c r="AG319" s="1492"/>
      <c r="AH319" s="1496" t="str">
        <f>IF('3.3 Ouverture du collimateur'!F33="","",'3.3 Ouverture du collimateur'!F33)</f>
        <v/>
      </c>
      <c r="AI319" s="1496"/>
      <c r="AJ319" s="1496"/>
      <c r="AK319" s="1496"/>
      <c r="AL319" s="1496"/>
      <c r="AM319" s="1496"/>
      <c r="AN319" s="1496"/>
      <c r="AO319" s="1496"/>
      <c r="AP319" s="1489" t="str">
        <f>IF('3.3 Ouverture du collimateur'!G33="","",'3.3 Ouverture du collimateur'!G33)</f>
        <v/>
      </c>
      <c r="AQ319" s="1489"/>
      <c r="AR319" s="1489"/>
      <c r="AS319" s="1489"/>
      <c r="AT319" s="1489"/>
      <c r="AU319" s="1489"/>
      <c r="AV319" s="1489"/>
      <c r="AW319" s="1472" t="str">
        <f>IF('3.3 Ouverture du collimateur'!H33="","",'3.3 Ouverture du collimateur'!H33)</f>
        <v/>
      </c>
      <c r="AX319" s="1472"/>
      <c r="AY319" s="1472"/>
      <c r="AZ319" s="1472"/>
      <c r="BA319" s="1472"/>
      <c r="BB319" s="1472"/>
      <c r="BC319" s="1473"/>
    </row>
    <row r="320" spans="1:55" s="343" customFormat="1" ht="24.95" customHeight="1">
      <c r="A320" s="1490" t="str">
        <f>IF('3.3 Ouverture du collimateur'!A34="","",'3.3 Ouverture du collimateur'!A34)</f>
        <v/>
      </c>
      <c r="B320" s="1491"/>
      <c r="C320" s="1491"/>
      <c r="D320" s="1491"/>
      <c r="E320" s="1491"/>
      <c r="F320" s="1491"/>
      <c r="G320" s="1491"/>
      <c r="H320" s="1491"/>
      <c r="I320" s="1492" t="str">
        <f>IF('3.3 Ouverture du collimateur'!B34="","",'3.3 Ouverture du collimateur'!B34)</f>
        <v/>
      </c>
      <c r="J320" s="1492"/>
      <c r="K320" s="1492"/>
      <c r="L320" s="1492"/>
      <c r="M320" s="1492"/>
      <c r="N320" s="1492"/>
      <c r="O320" s="1492"/>
      <c r="P320" s="1492"/>
      <c r="Q320" s="1493" t="str">
        <f>IF('3.3 Ouverture du collimateur'!C34="","",'3.3 Ouverture du collimateur'!C34)</f>
        <v/>
      </c>
      <c r="R320" s="1494"/>
      <c r="S320" s="1494"/>
      <c r="T320" s="1494"/>
      <c r="U320" s="1494"/>
      <c r="V320" s="1495"/>
      <c r="W320" s="1492" t="str">
        <f>IF('3.3 Ouverture du collimateur'!D34="","",'3.3 Ouverture du collimateur'!D34)</f>
        <v/>
      </c>
      <c r="X320" s="1492"/>
      <c r="Y320" s="1492"/>
      <c r="Z320" s="1492"/>
      <c r="AA320" s="1492"/>
      <c r="AB320" s="1492" t="str">
        <f>IF('3.3 Ouverture du collimateur'!E34="","",'3.3 Ouverture du collimateur'!E34)</f>
        <v/>
      </c>
      <c r="AC320" s="1492"/>
      <c r="AD320" s="1492"/>
      <c r="AE320" s="1492"/>
      <c r="AF320" s="1492"/>
      <c r="AG320" s="1492"/>
      <c r="AH320" s="1496" t="str">
        <f>IF('3.3 Ouverture du collimateur'!F34="","",'3.3 Ouverture du collimateur'!F34)</f>
        <v/>
      </c>
      <c r="AI320" s="1496"/>
      <c r="AJ320" s="1496"/>
      <c r="AK320" s="1496"/>
      <c r="AL320" s="1496"/>
      <c r="AM320" s="1496"/>
      <c r="AN320" s="1496"/>
      <c r="AO320" s="1496"/>
      <c r="AP320" s="1489" t="str">
        <f>IF('3.3 Ouverture du collimateur'!G34="","",'3.3 Ouverture du collimateur'!G34)</f>
        <v/>
      </c>
      <c r="AQ320" s="1489"/>
      <c r="AR320" s="1489"/>
      <c r="AS320" s="1489"/>
      <c r="AT320" s="1489"/>
      <c r="AU320" s="1489"/>
      <c r="AV320" s="1489"/>
      <c r="AW320" s="1472" t="str">
        <f>IF('3.3 Ouverture du collimateur'!H34="","",'3.3 Ouverture du collimateur'!H34)</f>
        <v/>
      </c>
      <c r="AX320" s="1472"/>
      <c r="AY320" s="1472"/>
      <c r="AZ320" s="1472"/>
      <c r="BA320" s="1472"/>
      <c r="BB320" s="1472"/>
      <c r="BC320" s="1473"/>
    </row>
    <row r="321" spans="1:55" ht="24.95" customHeight="1">
      <c r="A321" s="1490" t="str">
        <f>IF('3.3 Ouverture du collimateur'!A35="","",'3.3 Ouverture du collimateur'!A35)</f>
        <v/>
      </c>
      <c r="B321" s="1491"/>
      <c r="C321" s="1491"/>
      <c r="D321" s="1491"/>
      <c r="E321" s="1491"/>
      <c r="F321" s="1491"/>
      <c r="G321" s="1491"/>
      <c r="H321" s="1491"/>
      <c r="I321" s="1492" t="str">
        <f>IF('3.3 Ouverture du collimateur'!B35="","",'3.3 Ouverture du collimateur'!B35)</f>
        <v/>
      </c>
      <c r="J321" s="1492"/>
      <c r="K321" s="1492"/>
      <c r="L321" s="1492"/>
      <c r="M321" s="1492"/>
      <c r="N321" s="1492"/>
      <c r="O321" s="1492"/>
      <c r="P321" s="1492"/>
      <c r="Q321" s="1493" t="str">
        <f>IF('3.3 Ouverture du collimateur'!C35="","",'3.3 Ouverture du collimateur'!C35)</f>
        <v/>
      </c>
      <c r="R321" s="1494"/>
      <c r="S321" s="1494"/>
      <c r="T321" s="1494"/>
      <c r="U321" s="1494"/>
      <c r="V321" s="1495"/>
      <c r="W321" s="1492" t="str">
        <f>IF('3.3 Ouverture du collimateur'!D35="","",'3.3 Ouverture du collimateur'!D35)</f>
        <v/>
      </c>
      <c r="X321" s="1492"/>
      <c r="Y321" s="1492"/>
      <c r="Z321" s="1492"/>
      <c r="AA321" s="1492"/>
      <c r="AB321" s="1492" t="str">
        <f>IF('3.3 Ouverture du collimateur'!E35="","",'3.3 Ouverture du collimateur'!E35)</f>
        <v/>
      </c>
      <c r="AC321" s="1492"/>
      <c r="AD321" s="1492"/>
      <c r="AE321" s="1492"/>
      <c r="AF321" s="1492"/>
      <c r="AG321" s="1492"/>
      <c r="AH321" s="1496" t="str">
        <f>IF('3.3 Ouverture du collimateur'!F35="","",'3.3 Ouverture du collimateur'!F35)</f>
        <v/>
      </c>
      <c r="AI321" s="1496"/>
      <c r="AJ321" s="1496"/>
      <c r="AK321" s="1496"/>
      <c r="AL321" s="1496"/>
      <c r="AM321" s="1496"/>
      <c r="AN321" s="1496"/>
      <c r="AO321" s="1496"/>
      <c r="AP321" s="1489" t="str">
        <f>IF('3.3 Ouverture du collimateur'!G35="","",'3.3 Ouverture du collimateur'!G35)</f>
        <v/>
      </c>
      <c r="AQ321" s="1489"/>
      <c r="AR321" s="1489"/>
      <c r="AS321" s="1489"/>
      <c r="AT321" s="1489"/>
      <c r="AU321" s="1489"/>
      <c r="AV321" s="1489"/>
      <c r="AW321" s="1472" t="str">
        <f>IF('3.3 Ouverture du collimateur'!H35="","",'3.3 Ouverture du collimateur'!H35)</f>
        <v/>
      </c>
      <c r="AX321" s="1472"/>
      <c r="AY321" s="1472"/>
      <c r="AZ321" s="1472"/>
      <c r="BA321" s="1472"/>
      <c r="BB321" s="1472"/>
      <c r="BC321" s="1473"/>
    </row>
    <row r="322" spans="1:55" ht="24.95" customHeight="1">
      <c r="A322" s="1490" t="str">
        <f>IF('3.3 Ouverture du collimateur'!A36="","",'3.3 Ouverture du collimateur'!A36)</f>
        <v/>
      </c>
      <c r="B322" s="1491"/>
      <c r="C322" s="1491"/>
      <c r="D322" s="1491"/>
      <c r="E322" s="1491"/>
      <c r="F322" s="1491"/>
      <c r="G322" s="1491"/>
      <c r="H322" s="1491"/>
      <c r="I322" s="1492" t="str">
        <f>IF('3.3 Ouverture du collimateur'!B36="","",'3.3 Ouverture du collimateur'!B36)</f>
        <v/>
      </c>
      <c r="J322" s="1492"/>
      <c r="K322" s="1492"/>
      <c r="L322" s="1492"/>
      <c r="M322" s="1492"/>
      <c r="N322" s="1492"/>
      <c r="O322" s="1492"/>
      <c r="P322" s="1492"/>
      <c r="Q322" s="1493" t="str">
        <f>IF('3.3 Ouverture du collimateur'!C36="","",'3.3 Ouverture du collimateur'!C36)</f>
        <v/>
      </c>
      <c r="R322" s="1494"/>
      <c r="S322" s="1494"/>
      <c r="T322" s="1494"/>
      <c r="U322" s="1494"/>
      <c r="V322" s="1495"/>
      <c r="W322" s="1492" t="str">
        <f>IF('3.3 Ouverture du collimateur'!D36="","",'3.3 Ouverture du collimateur'!D36)</f>
        <v/>
      </c>
      <c r="X322" s="1492"/>
      <c r="Y322" s="1492"/>
      <c r="Z322" s="1492"/>
      <c r="AA322" s="1492"/>
      <c r="AB322" s="1492" t="str">
        <f>IF('3.3 Ouverture du collimateur'!E36="","",'3.3 Ouverture du collimateur'!E36)</f>
        <v/>
      </c>
      <c r="AC322" s="1492"/>
      <c r="AD322" s="1492"/>
      <c r="AE322" s="1492"/>
      <c r="AF322" s="1492"/>
      <c r="AG322" s="1492"/>
      <c r="AH322" s="1496" t="str">
        <f>IF('3.3 Ouverture du collimateur'!F36="","",'3.3 Ouverture du collimateur'!F36)</f>
        <v/>
      </c>
      <c r="AI322" s="1496"/>
      <c r="AJ322" s="1496"/>
      <c r="AK322" s="1496"/>
      <c r="AL322" s="1496"/>
      <c r="AM322" s="1496"/>
      <c r="AN322" s="1496"/>
      <c r="AO322" s="1496"/>
      <c r="AP322" s="1489" t="str">
        <f>IF('3.3 Ouverture du collimateur'!G36="","",'3.3 Ouverture du collimateur'!G36)</f>
        <v/>
      </c>
      <c r="AQ322" s="1489"/>
      <c r="AR322" s="1489"/>
      <c r="AS322" s="1489"/>
      <c r="AT322" s="1489"/>
      <c r="AU322" s="1489"/>
      <c r="AV322" s="1489"/>
      <c r="AW322" s="1472" t="str">
        <f>IF('3.3 Ouverture du collimateur'!H36="","",'3.3 Ouverture du collimateur'!H36)</f>
        <v/>
      </c>
      <c r="AX322" s="1472"/>
      <c r="AY322" s="1472"/>
      <c r="AZ322" s="1472"/>
      <c r="BA322" s="1472"/>
      <c r="BB322" s="1472"/>
      <c r="BC322" s="1473"/>
    </row>
    <row r="323" spans="1:55" ht="24.95" customHeight="1">
      <c r="A323" s="1490" t="str">
        <f>IF('3.3 Ouverture du collimateur'!A37="","",'3.3 Ouverture du collimateur'!A37)</f>
        <v/>
      </c>
      <c r="B323" s="1491"/>
      <c r="C323" s="1491"/>
      <c r="D323" s="1491"/>
      <c r="E323" s="1491"/>
      <c r="F323" s="1491"/>
      <c r="G323" s="1491"/>
      <c r="H323" s="1491"/>
      <c r="I323" s="1492" t="str">
        <f>IF('3.3 Ouverture du collimateur'!B37="","",'3.3 Ouverture du collimateur'!B37)</f>
        <v/>
      </c>
      <c r="J323" s="1492"/>
      <c r="K323" s="1492"/>
      <c r="L323" s="1492"/>
      <c r="M323" s="1492"/>
      <c r="N323" s="1492"/>
      <c r="O323" s="1492"/>
      <c r="P323" s="1492"/>
      <c r="Q323" s="1493" t="str">
        <f>IF('3.3 Ouverture du collimateur'!C37="","",'3.3 Ouverture du collimateur'!C37)</f>
        <v/>
      </c>
      <c r="R323" s="1494"/>
      <c r="S323" s="1494"/>
      <c r="T323" s="1494"/>
      <c r="U323" s="1494"/>
      <c r="V323" s="1495"/>
      <c r="W323" s="1492" t="str">
        <f>IF('3.3 Ouverture du collimateur'!D37="","",'3.3 Ouverture du collimateur'!D37)</f>
        <v/>
      </c>
      <c r="X323" s="1492"/>
      <c r="Y323" s="1492"/>
      <c r="Z323" s="1492"/>
      <c r="AA323" s="1492"/>
      <c r="AB323" s="1492" t="str">
        <f>IF('3.3 Ouverture du collimateur'!E37="","",'3.3 Ouverture du collimateur'!E37)</f>
        <v/>
      </c>
      <c r="AC323" s="1492"/>
      <c r="AD323" s="1492"/>
      <c r="AE323" s="1492"/>
      <c r="AF323" s="1492"/>
      <c r="AG323" s="1492"/>
      <c r="AH323" s="1496" t="str">
        <f>IF('3.3 Ouverture du collimateur'!F37="","",'3.3 Ouverture du collimateur'!F37)</f>
        <v/>
      </c>
      <c r="AI323" s="1496"/>
      <c r="AJ323" s="1496"/>
      <c r="AK323" s="1496"/>
      <c r="AL323" s="1496"/>
      <c r="AM323" s="1496"/>
      <c r="AN323" s="1496"/>
      <c r="AO323" s="1496"/>
      <c r="AP323" s="1489" t="str">
        <f>IF('3.3 Ouverture du collimateur'!G37="","",'3.3 Ouverture du collimateur'!G37)</f>
        <v/>
      </c>
      <c r="AQ323" s="1489"/>
      <c r="AR323" s="1489"/>
      <c r="AS323" s="1489"/>
      <c r="AT323" s="1489"/>
      <c r="AU323" s="1489"/>
      <c r="AV323" s="1489"/>
      <c r="AW323" s="1472" t="str">
        <f>IF('3.3 Ouverture du collimateur'!H37="","",'3.3 Ouverture du collimateur'!H37)</f>
        <v/>
      </c>
      <c r="AX323" s="1472"/>
      <c r="AY323" s="1472"/>
      <c r="AZ323" s="1472"/>
      <c r="BA323" s="1472"/>
      <c r="BB323" s="1472"/>
      <c r="BC323" s="1473"/>
    </row>
    <row r="324" spans="1:55" ht="24.95" customHeight="1">
      <c r="A324" s="1490" t="str">
        <f>IF('3.3 Ouverture du collimateur'!A38="","",'3.3 Ouverture du collimateur'!A38)</f>
        <v/>
      </c>
      <c r="B324" s="1491"/>
      <c r="C324" s="1491"/>
      <c r="D324" s="1491"/>
      <c r="E324" s="1491"/>
      <c r="F324" s="1491"/>
      <c r="G324" s="1491"/>
      <c r="H324" s="1491"/>
      <c r="I324" s="1492" t="str">
        <f>IF('3.3 Ouverture du collimateur'!B38="","",'3.3 Ouverture du collimateur'!B38)</f>
        <v/>
      </c>
      <c r="J324" s="1492"/>
      <c r="K324" s="1492"/>
      <c r="L324" s="1492"/>
      <c r="M324" s="1492"/>
      <c r="N324" s="1492"/>
      <c r="O324" s="1492"/>
      <c r="P324" s="1492"/>
      <c r="Q324" s="1493" t="str">
        <f>IF('3.3 Ouverture du collimateur'!C38="","",'3.3 Ouverture du collimateur'!C38)</f>
        <v/>
      </c>
      <c r="R324" s="1494"/>
      <c r="S324" s="1494"/>
      <c r="T324" s="1494"/>
      <c r="U324" s="1494"/>
      <c r="V324" s="1495"/>
      <c r="W324" s="1492" t="str">
        <f>IF('3.3 Ouverture du collimateur'!D38="","",'3.3 Ouverture du collimateur'!D38)</f>
        <v/>
      </c>
      <c r="X324" s="1492"/>
      <c r="Y324" s="1492"/>
      <c r="Z324" s="1492"/>
      <c r="AA324" s="1492"/>
      <c r="AB324" s="1492" t="str">
        <f>IF('3.3 Ouverture du collimateur'!E38="","",'3.3 Ouverture du collimateur'!E38)</f>
        <v/>
      </c>
      <c r="AC324" s="1492"/>
      <c r="AD324" s="1492"/>
      <c r="AE324" s="1492"/>
      <c r="AF324" s="1492"/>
      <c r="AG324" s="1492"/>
      <c r="AH324" s="1496" t="str">
        <f>IF('3.3 Ouverture du collimateur'!F38="","",'3.3 Ouverture du collimateur'!F38)</f>
        <v/>
      </c>
      <c r="AI324" s="1496"/>
      <c r="AJ324" s="1496"/>
      <c r="AK324" s="1496"/>
      <c r="AL324" s="1496"/>
      <c r="AM324" s="1496"/>
      <c r="AN324" s="1496"/>
      <c r="AO324" s="1496"/>
      <c r="AP324" s="1489" t="str">
        <f>IF('3.3 Ouverture du collimateur'!G38="","",'3.3 Ouverture du collimateur'!G38)</f>
        <v/>
      </c>
      <c r="AQ324" s="1489"/>
      <c r="AR324" s="1489"/>
      <c r="AS324" s="1489"/>
      <c r="AT324" s="1489"/>
      <c r="AU324" s="1489"/>
      <c r="AV324" s="1489"/>
      <c r="AW324" s="1472" t="str">
        <f>IF('3.3 Ouverture du collimateur'!H38="","",'3.3 Ouverture du collimateur'!H38)</f>
        <v/>
      </c>
      <c r="AX324" s="1472"/>
      <c r="AY324" s="1472"/>
      <c r="AZ324" s="1472"/>
      <c r="BA324" s="1472"/>
      <c r="BB324" s="1472"/>
      <c r="BC324" s="1473"/>
    </row>
    <row r="325" spans="1:55" ht="24.95" customHeight="1">
      <c r="A325" s="1490" t="str">
        <f>IF('3.3 Ouverture du collimateur'!A39="","",'3.3 Ouverture du collimateur'!A39)</f>
        <v/>
      </c>
      <c r="B325" s="1491"/>
      <c r="C325" s="1491"/>
      <c r="D325" s="1491"/>
      <c r="E325" s="1491"/>
      <c r="F325" s="1491"/>
      <c r="G325" s="1491"/>
      <c r="H325" s="1491"/>
      <c r="I325" s="1492" t="str">
        <f>IF('3.3 Ouverture du collimateur'!B39="","",'3.3 Ouverture du collimateur'!B39)</f>
        <v/>
      </c>
      <c r="J325" s="1492"/>
      <c r="K325" s="1492"/>
      <c r="L325" s="1492"/>
      <c r="M325" s="1492"/>
      <c r="N325" s="1492"/>
      <c r="O325" s="1492"/>
      <c r="P325" s="1492"/>
      <c r="Q325" s="1493" t="str">
        <f>IF('3.3 Ouverture du collimateur'!C39="","",'3.3 Ouverture du collimateur'!C39)</f>
        <v/>
      </c>
      <c r="R325" s="1494"/>
      <c r="S325" s="1494"/>
      <c r="T325" s="1494"/>
      <c r="U325" s="1494"/>
      <c r="V325" s="1495"/>
      <c r="W325" s="1492" t="str">
        <f>IF('3.3 Ouverture du collimateur'!D39="","",'3.3 Ouverture du collimateur'!D39)</f>
        <v/>
      </c>
      <c r="X325" s="1492"/>
      <c r="Y325" s="1492"/>
      <c r="Z325" s="1492"/>
      <c r="AA325" s="1492"/>
      <c r="AB325" s="1492" t="str">
        <f>IF('3.3 Ouverture du collimateur'!E39="","",'3.3 Ouverture du collimateur'!E39)</f>
        <v/>
      </c>
      <c r="AC325" s="1492"/>
      <c r="AD325" s="1492"/>
      <c r="AE325" s="1492"/>
      <c r="AF325" s="1492"/>
      <c r="AG325" s="1492"/>
      <c r="AH325" s="1496" t="str">
        <f>IF('3.3 Ouverture du collimateur'!F39="","",'3.3 Ouverture du collimateur'!F39)</f>
        <v/>
      </c>
      <c r="AI325" s="1496"/>
      <c r="AJ325" s="1496"/>
      <c r="AK325" s="1496"/>
      <c r="AL325" s="1496"/>
      <c r="AM325" s="1496"/>
      <c r="AN325" s="1496"/>
      <c r="AO325" s="1496"/>
      <c r="AP325" s="1489" t="str">
        <f>IF('3.3 Ouverture du collimateur'!G39="","",'3.3 Ouverture du collimateur'!G39)</f>
        <v/>
      </c>
      <c r="AQ325" s="1489"/>
      <c r="AR325" s="1489"/>
      <c r="AS325" s="1489"/>
      <c r="AT325" s="1489"/>
      <c r="AU325" s="1489"/>
      <c r="AV325" s="1489"/>
      <c r="AW325" s="1472" t="str">
        <f>IF('3.3 Ouverture du collimateur'!H39="","",'3.3 Ouverture du collimateur'!H39)</f>
        <v/>
      </c>
      <c r="AX325" s="1472"/>
      <c r="AY325" s="1472"/>
      <c r="AZ325" s="1472"/>
      <c r="BA325" s="1472"/>
      <c r="BB325" s="1472"/>
      <c r="BC325" s="1473"/>
    </row>
    <row r="326" spans="1:55" ht="24.95" customHeight="1">
      <c r="A326" s="1482" t="str">
        <f>IF('3.3 Ouverture du collimateur'!A40="","",'3.3 Ouverture du collimateur'!A40)</f>
        <v/>
      </c>
      <c r="B326" s="1483"/>
      <c r="C326" s="1483"/>
      <c r="D326" s="1483"/>
      <c r="E326" s="1483"/>
      <c r="F326" s="1483"/>
      <c r="G326" s="1483"/>
      <c r="H326" s="1483"/>
      <c r="I326" s="1484" t="str">
        <f>IF('3.3 Ouverture du collimateur'!B40="","",'3.3 Ouverture du collimateur'!B40)</f>
        <v/>
      </c>
      <c r="J326" s="1484"/>
      <c r="K326" s="1484"/>
      <c r="L326" s="1484"/>
      <c r="M326" s="1484"/>
      <c r="N326" s="1484"/>
      <c r="O326" s="1484"/>
      <c r="P326" s="1484"/>
      <c r="Q326" s="1485" t="str">
        <f>IF('3.3 Ouverture du collimateur'!C40="","",'3.3 Ouverture du collimateur'!C40)</f>
        <v/>
      </c>
      <c r="R326" s="1486"/>
      <c r="S326" s="1486"/>
      <c r="T326" s="1486"/>
      <c r="U326" s="1486"/>
      <c r="V326" s="1487"/>
      <c r="W326" s="1484" t="str">
        <f>IF('3.3 Ouverture du collimateur'!D40="","",'3.3 Ouverture du collimateur'!D40)</f>
        <v/>
      </c>
      <c r="X326" s="1484"/>
      <c r="Y326" s="1484"/>
      <c r="Z326" s="1484"/>
      <c r="AA326" s="1484"/>
      <c r="AB326" s="1484" t="str">
        <f>IF('3.3 Ouverture du collimateur'!E40="","",'3.3 Ouverture du collimateur'!E40)</f>
        <v/>
      </c>
      <c r="AC326" s="1484"/>
      <c r="AD326" s="1484"/>
      <c r="AE326" s="1484"/>
      <c r="AF326" s="1484"/>
      <c r="AG326" s="1484"/>
      <c r="AH326" s="1488" t="str">
        <f>IF('3.3 Ouverture du collimateur'!F40="","",'3.3 Ouverture du collimateur'!F40)</f>
        <v/>
      </c>
      <c r="AI326" s="1488"/>
      <c r="AJ326" s="1488"/>
      <c r="AK326" s="1488"/>
      <c r="AL326" s="1488"/>
      <c r="AM326" s="1488"/>
      <c r="AN326" s="1488"/>
      <c r="AO326" s="1488"/>
      <c r="AP326" s="1471" t="str">
        <f>IF('3.3 Ouverture du collimateur'!G40="","",'3.3 Ouverture du collimateur'!G40)</f>
        <v/>
      </c>
      <c r="AQ326" s="1471"/>
      <c r="AR326" s="1471"/>
      <c r="AS326" s="1471"/>
      <c r="AT326" s="1471"/>
      <c r="AU326" s="1471"/>
      <c r="AV326" s="1471"/>
      <c r="AW326" s="1472" t="str">
        <f>IF('3.3 Ouverture du collimateur'!H40="","",'3.3 Ouverture du collimateur'!H40)</f>
        <v/>
      </c>
      <c r="AX326" s="1472"/>
      <c r="AY326" s="1472"/>
      <c r="AZ326" s="1472"/>
      <c r="BA326" s="1472"/>
      <c r="BB326" s="1472"/>
      <c r="BC326" s="1473"/>
    </row>
    <row r="327" spans="1:55" ht="34.5" customHeight="1">
      <c r="A327" s="1474" t="s">
        <v>73</v>
      </c>
      <c r="B327" s="1475"/>
      <c r="C327" s="1475"/>
      <c r="D327" s="1475"/>
      <c r="E327" s="1475"/>
      <c r="F327" s="1475"/>
      <c r="G327" s="1475"/>
      <c r="H327" s="1475"/>
      <c r="I327" s="1475"/>
      <c r="J327" s="1475"/>
      <c r="K327" s="1475"/>
      <c r="L327" s="1475"/>
      <c r="M327" s="1476" t="str">
        <f>IF('3.3 Ouverture du collimateur'!C41="","",'3.3 Ouverture du collimateur'!C41)</f>
        <v/>
      </c>
      <c r="N327" s="1477"/>
      <c r="O327" s="1477"/>
      <c r="P327" s="1477"/>
      <c r="Q327" s="1477"/>
      <c r="R327" s="1477"/>
      <c r="S327" s="1477"/>
      <c r="T327" s="1477"/>
      <c r="U327" s="1477"/>
      <c r="V327" s="1477"/>
      <c r="W327" s="1477"/>
      <c r="X327" s="1477"/>
      <c r="Y327" s="1477"/>
      <c r="Z327" s="1477"/>
      <c r="AA327" s="1477"/>
      <c r="AB327" s="1477"/>
      <c r="AC327" s="1477"/>
      <c r="AD327" s="1477"/>
      <c r="AE327" s="1477"/>
      <c r="AF327" s="1477"/>
      <c r="AG327" s="1477"/>
      <c r="AH327" s="1477"/>
      <c r="AI327" s="1477"/>
      <c r="AJ327" s="1477"/>
      <c r="AK327" s="1477"/>
      <c r="AL327" s="1477"/>
      <c r="AM327" s="1477"/>
      <c r="AN327" s="1477"/>
      <c r="AO327" s="1477"/>
      <c r="AP327" s="1477"/>
      <c r="AQ327" s="1477"/>
      <c r="AR327" s="1477"/>
      <c r="AS327" s="1477"/>
      <c r="AT327" s="1477"/>
      <c r="AU327" s="1477"/>
      <c r="AV327" s="1477"/>
      <c r="AW327" s="1477"/>
      <c r="AX327" s="1477"/>
      <c r="AY327" s="1477"/>
      <c r="AZ327" s="1477"/>
      <c r="BA327" s="1477"/>
      <c r="BB327" s="1477"/>
      <c r="BC327" s="1478"/>
    </row>
    <row r="328" spans="1:55" ht="31.5" customHeight="1">
      <c r="A328" s="1474" t="s">
        <v>71</v>
      </c>
      <c r="B328" s="1475"/>
      <c r="C328" s="1475"/>
      <c r="D328" s="1475"/>
      <c r="E328" s="1475"/>
      <c r="F328" s="1475"/>
      <c r="G328" s="1475"/>
      <c r="H328" s="1475"/>
      <c r="I328" s="1475"/>
      <c r="J328" s="1475"/>
      <c r="K328" s="1475"/>
      <c r="L328" s="1475"/>
      <c r="M328" s="1479" t="str">
        <f>IF('3.3 Ouverture du collimateur'!C42="","",'3.3 Ouverture du collimateur'!C42)</f>
        <v/>
      </c>
      <c r="N328" s="1480"/>
      <c r="O328" s="1480"/>
      <c r="P328" s="1480"/>
      <c r="Q328" s="1480"/>
      <c r="R328" s="1480"/>
      <c r="S328" s="1480"/>
      <c r="T328" s="1480"/>
      <c r="U328" s="1480"/>
      <c r="V328" s="1480"/>
      <c r="W328" s="1480"/>
      <c r="X328" s="1480"/>
      <c r="Y328" s="1480"/>
      <c r="Z328" s="1480"/>
      <c r="AA328" s="1480"/>
      <c r="AB328" s="1480"/>
      <c r="AC328" s="1480"/>
      <c r="AD328" s="1480"/>
      <c r="AE328" s="1480"/>
      <c r="AF328" s="1480"/>
      <c r="AG328" s="1480"/>
      <c r="AH328" s="1480"/>
      <c r="AI328" s="1480"/>
      <c r="AJ328" s="1480"/>
      <c r="AK328" s="1480"/>
      <c r="AL328" s="1480"/>
      <c r="AM328" s="1480"/>
      <c r="AN328" s="1480"/>
      <c r="AO328" s="1480"/>
      <c r="AP328" s="1480"/>
      <c r="AQ328" s="1480"/>
      <c r="AR328" s="1480"/>
      <c r="AS328" s="1480"/>
      <c r="AT328" s="1480"/>
      <c r="AU328" s="1480"/>
      <c r="AV328" s="1480"/>
      <c r="AW328" s="1480"/>
      <c r="AX328" s="1480"/>
      <c r="AY328" s="1480"/>
      <c r="AZ328" s="1480"/>
      <c r="BA328" s="1480"/>
      <c r="BB328" s="1480"/>
      <c r="BC328" s="1481"/>
    </row>
    <row r="329" spans="1:55" ht="24.95" customHeight="1">
      <c r="A329" s="315"/>
      <c r="B329" s="1466"/>
      <c r="C329" s="1466"/>
      <c r="D329" s="1466"/>
      <c r="E329" s="1466"/>
      <c r="F329" s="1466"/>
      <c r="G329" s="1466"/>
      <c r="H329" s="1466"/>
      <c r="I329" s="1466"/>
      <c r="J329" s="1466"/>
      <c r="K329" s="1466"/>
      <c r="L329" s="1466"/>
      <c r="M329" s="1466"/>
      <c r="N329" s="1466"/>
      <c r="O329" s="1466"/>
      <c r="P329" s="1466"/>
      <c r="Q329" s="1466"/>
      <c r="R329" s="1466"/>
      <c r="S329" s="1466"/>
      <c r="T329" s="1466"/>
      <c r="U329" s="1466"/>
      <c r="V329" s="1466"/>
      <c r="W329" s="1466"/>
      <c r="X329" s="1466"/>
      <c r="Y329" s="1466"/>
      <c r="Z329" s="1466"/>
      <c r="AA329" s="1466"/>
      <c r="AB329" s="1466"/>
      <c r="AC329" s="1466"/>
      <c r="AD329" s="1466"/>
      <c r="AE329" s="1466"/>
      <c r="AF329" s="1466"/>
      <c r="AG329" s="1466"/>
      <c r="AH329" s="1466"/>
      <c r="AI329" s="1466"/>
      <c r="AJ329" s="1466"/>
      <c r="AK329" s="1466"/>
      <c r="AL329" s="1466"/>
      <c r="AM329" s="1466"/>
      <c r="AN329" s="1466"/>
      <c r="AO329" s="1466"/>
      <c r="AP329" s="1466"/>
      <c r="AQ329" s="1466"/>
      <c r="AR329" s="1466"/>
      <c r="AS329" s="1466"/>
      <c r="AT329" s="1466"/>
      <c r="AU329" s="1466"/>
      <c r="AV329" s="1466"/>
      <c r="AW329" s="1466"/>
      <c r="AX329" s="1466"/>
      <c r="AY329" s="1466"/>
      <c r="AZ329" s="1466"/>
      <c r="BA329" s="1466"/>
      <c r="BB329" s="1466"/>
    </row>
    <row r="330" spans="1:55" ht="15.75" customHeight="1">
      <c r="A330" s="310" t="s">
        <v>586</v>
      </c>
      <c r="B330" s="369"/>
      <c r="C330" s="369"/>
      <c r="D330" s="369"/>
      <c r="E330" s="369"/>
      <c r="F330" s="370"/>
      <c r="G330" s="369"/>
      <c r="H330" s="370"/>
      <c r="I330" s="370"/>
      <c r="J330" s="370"/>
      <c r="K330" s="370"/>
      <c r="L330" s="370"/>
      <c r="M330" s="370"/>
      <c r="N330" s="370"/>
      <c r="O330" s="370"/>
      <c r="P330" s="370"/>
      <c r="Q330" s="370"/>
      <c r="R330" s="370"/>
      <c r="S330" s="370"/>
      <c r="T330" s="370"/>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5"/>
      <c r="AY330" s="65"/>
      <c r="AZ330" s="348"/>
    </row>
    <row r="331" spans="1:55" ht="12.95" customHeight="1">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c r="AQ331" s="65"/>
      <c r="AR331" s="65"/>
      <c r="AS331" s="65"/>
      <c r="AT331" s="65"/>
      <c r="AU331" s="65"/>
      <c r="AV331" s="65"/>
      <c r="AW331" s="65"/>
      <c r="AX331" s="65"/>
      <c r="AY331" s="65"/>
      <c r="AZ331" s="348"/>
    </row>
    <row r="332" spans="1:55" ht="24.95" customHeight="1">
      <c r="A332" s="1467" t="s">
        <v>547</v>
      </c>
      <c r="B332" s="1468"/>
      <c r="C332" s="1468"/>
      <c r="D332" s="1468"/>
      <c r="E332" s="1468"/>
      <c r="F332" s="1468"/>
      <c r="G332" s="1468"/>
      <c r="H332" s="1468"/>
      <c r="I332" s="1468"/>
      <c r="J332" s="1468"/>
      <c r="K332" s="1468"/>
      <c r="L332" s="1468"/>
      <c r="M332" s="1468"/>
      <c r="N332" s="1468"/>
      <c r="O332" s="1468"/>
      <c r="P332" s="1468"/>
      <c r="Q332" s="1468"/>
      <c r="R332" s="1468"/>
      <c r="S332" s="1468"/>
      <c r="T332" s="1468"/>
      <c r="U332" s="1468"/>
      <c r="V332" s="1468"/>
      <c r="W332" s="1468"/>
      <c r="X332" s="1468"/>
      <c r="Y332" s="1468"/>
      <c r="Z332" s="1468"/>
      <c r="AA332" s="1468"/>
      <c r="AB332" s="1468"/>
      <c r="AC332" s="1468"/>
      <c r="AD332" s="1468"/>
      <c r="AE332" s="1468"/>
      <c r="AF332" s="1468"/>
      <c r="AG332" s="1468"/>
      <c r="AH332" s="1468"/>
      <c r="AI332" s="1468"/>
      <c r="AJ332" s="1468"/>
      <c r="AK332" s="1468"/>
      <c r="AL332" s="1468"/>
      <c r="AM332" s="1468"/>
      <c r="AN332" s="1468"/>
      <c r="AO332" s="1468"/>
      <c r="AP332" s="1468"/>
      <c r="AQ332" s="1468"/>
      <c r="AR332" s="1468"/>
      <c r="AS332" s="1468"/>
      <c r="AT332" s="1468"/>
      <c r="AU332" s="1468"/>
      <c r="AV332" s="1468"/>
      <c r="AW332" s="1468"/>
      <c r="AX332" s="1468"/>
      <c r="AY332" s="1468"/>
      <c r="AZ332" s="1468"/>
      <c r="BA332" s="1468"/>
      <c r="BB332" s="1468"/>
      <c r="BC332" s="1469"/>
    </row>
    <row r="333" spans="1:55" ht="24.95" customHeight="1">
      <c r="A333" s="1175" t="s">
        <v>733</v>
      </c>
      <c r="B333" s="993"/>
      <c r="C333" s="993"/>
      <c r="D333" s="993"/>
      <c r="E333" s="993"/>
      <c r="F333" s="993"/>
      <c r="G333" s="993"/>
      <c r="H333" s="993"/>
      <c r="I333" s="993"/>
      <c r="J333" s="1025" t="str">
        <f>IF('3.4 Performances tube radiogène'!E31="","",'3.4 Performances tube radiogène'!E31)</f>
        <v/>
      </c>
      <c r="K333" s="1025"/>
      <c r="L333" s="1025"/>
      <c r="M333" s="1025"/>
      <c r="N333" s="1025"/>
      <c r="O333" s="1470" t="s">
        <v>734</v>
      </c>
      <c r="P333" s="1470"/>
      <c r="Q333" s="1470"/>
      <c r="R333" s="1470"/>
      <c r="S333" s="1384" t="str">
        <f>IF('3.4 Performances tube radiogène'!I31="","",'3.4 Performances tube radiogène'!I31)</f>
        <v/>
      </c>
      <c r="T333" s="1384"/>
      <c r="U333" s="1384"/>
      <c r="V333" s="1384"/>
      <c r="W333" s="1384"/>
      <c r="X333" s="1470" t="s">
        <v>735</v>
      </c>
      <c r="Y333" s="1470"/>
      <c r="Z333" s="1470"/>
      <c r="AA333" s="1470"/>
      <c r="AB333" s="1470"/>
      <c r="AC333" s="1470"/>
      <c r="AD333" s="1470"/>
      <c r="AE333" s="1470"/>
      <c r="AF333" s="1470"/>
      <c r="AG333" s="1470"/>
      <c r="AH333" s="1470"/>
      <c r="AI333" s="1470"/>
      <c r="AJ333" s="1470"/>
      <c r="AK333" s="1470"/>
      <c r="AL333" s="1384" t="str">
        <f>IF('3.4 Performances tube radiogène'!M31="","",'3.4 Performances tube radiogène'!M31)</f>
        <v/>
      </c>
      <c r="AM333" s="1384"/>
      <c r="AN333" s="1384"/>
      <c r="AO333" s="1384"/>
      <c r="AP333" s="1384"/>
      <c r="AQ333" s="1470" t="s">
        <v>736</v>
      </c>
      <c r="AR333" s="1470"/>
      <c r="AS333" s="1470"/>
      <c r="AT333" s="1470"/>
      <c r="AU333" s="1470"/>
      <c r="AV333" s="1470"/>
      <c r="AW333" s="1384" t="str">
        <f>IF('3.4 Performances tube radiogène'!Q31="","",'3.4 Performances tube radiogène'!Q31)</f>
        <v/>
      </c>
      <c r="AX333" s="1384"/>
      <c r="AY333" s="1384"/>
      <c r="AZ333" s="1384"/>
      <c r="BA333" s="1384"/>
      <c r="BB333" s="1384"/>
      <c r="BC333" s="1381"/>
    </row>
    <row r="334" spans="1:55" ht="24.95" customHeight="1">
      <c r="A334" s="1463" t="s">
        <v>133</v>
      </c>
      <c r="B334" s="1464"/>
      <c r="C334" s="1464"/>
      <c r="D334" s="1464"/>
      <c r="E334" s="1464"/>
      <c r="F334" s="1464"/>
      <c r="G334" s="1464"/>
      <c r="H334" s="1464"/>
      <c r="I334" s="1464"/>
      <c r="J334" s="1465" t="str">
        <f>IF('3.4 Performances tube radiogène'!E32="","",'3.4 Performances tube radiogène'!E32)</f>
        <v/>
      </c>
      <c r="K334" s="1465"/>
      <c r="L334" s="1465"/>
      <c r="M334" s="1465"/>
      <c r="N334" s="1465"/>
      <c r="O334" s="1465"/>
      <c r="P334" s="1465"/>
      <c r="Q334" s="1465"/>
      <c r="R334" s="1465"/>
      <c r="S334" s="1465"/>
      <c r="T334" s="1465"/>
      <c r="U334" s="1465"/>
      <c r="V334" s="1465"/>
      <c r="W334" s="1465"/>
      <c r="X334" s="1465"/>
      <c r="Y334" s="1465"/>
      <c r="Z334" s="1465"/>
      <c r="AA334" s="1465"/>
      <c r="AB334" s="1465"/>
      <c r="AC334" s="1465"/>
      <c r="AD334" s="1465"/>
      <c r="AE334" s="1465"/>
      <c r="AF334" s="1465"/>
      <c r="AG334" s="1465"/>
      <c r="AH334" s="1465"/>
      <c r="AI334" s="1465"/>
      <c r="AJ334" s="1465"/>
      <c r="AK334" s="1465"/>
      <c r="AL334" s="1465"/>
      <c r="AM334" s="1465"/>
      <c r="AN334" s="1465"/>
      <c r="AO334" s="1465"/>
      <c r="AP334" s="1465"/>
      <c r="AQ334" s="1465"/>
      <c r="AR334" s="1465"/>
      <c r="AS334" s="1465"/>
      <c r="AT334" s="1465"/>
      <c r="AU334" s="1465"/>
      <c r="AV334" s="1465"/>
      <c r="AW334" s="1465"/>
      <c r="AX334" s="1465"/>
      <c r="AY334" s="1465"/>
      <c r="AZ334" s="1465"/>
      <c r="BA334" s="1465"/>
      <c r="BB334" s="1465"/>
      <c r="BC334" s="1141"/>
    </row>
    <row r="335" spans="1:55" ht="24.95" customHeight="1">
      <c r="D335" s="316"/>
      <c r="E335" s="316"/>
      <c r="F335" s="316"/>
      <c r="G335" s="316"/>
      <c r="H335" s="316"/>
      <c r="I335" s="316"/>
      <c r="J335" s="316"/>
      <c r="K335" s="316"/>
      <c r="L335" s="316"/>
      <c r="M335" s="316"/>
      <c r="N335" s="316"/>
      <c r="O335" s="316"/>
      <c r="P335" s="316"/>
      <c r="Q335" s="316"/>
      <c r="R335" s="316"/>
      <c r="S335" s="316"/>
      <c r="T335" s="316"/>
      <c r="U335" s="316"/>
      <c r="V335" s="316"/>
      <c r="W335" s="316"/>
      <c r="X335" s="308"/>
      <c r="Y335" s="308"/>
      <c r="Z335" s="308"/>
      <c r="AA335" s="308"/>
      <c r="AB335" s="308"/>
      <c r="AC335" s="308"/>
      <c r="AD335" s="308"/>
      <c r="AE335" s="308"/>
      <c r="AF335" s="308"/>
      <c r="AG335" s="308"/>
      <c r="AH335" s="308"/>
      <c r="AI335" s="308"/>
      <c r="AJ335" s="308"/>
      <c r="AK335" s="308"/>
      <c r="AL335" s="308"/>
      <c r="AM335" s="308"/>
      <c r="AN335" s="308"/>
      <c r="AO335" s="308"/>
      <c r="AP335" s="308"/>
      <c r="AQ335" s="308"/>
      <c r="AR335" s="308"/>
      <c r="AS335" s="308"/>
      <c r="AT335" s="308"/>
      <c r="AU335" s="308"/>
      <c r="AV335" s="308"/>
      <c r="AW335" s="308"/>
      <c r="AX335" s="308"/>
      <c r="AY335" s="308"/>
      <c r="AZ335" s="308"/>
    </row>
    <row r="336" spans="1:55" ht="24.95" customHeight="1">
      <c r="A336" s="1096" t="s">
        <v>1005</v>
      </c>
      <c r="B336" s="1097"/>
      <c r="C336" s="1097"/>
      <c r="D336" s="1097"/>
      <c r="E336" s="1097"/>
      <c r="F336" s="1097"/>
      <c r="G336" s="1097"/>
      <c r="H336" s="1097"/>
      <c r="I336" s="1097"/>
      <c r="J336" s="1097"/>
      <c r="K336" s="1097"/>
      <c r="L336" s="1098"/>
      <c r="M336" s="1455" t="str">
        <f>IF('3.4 Performances tube radiogène'!E47="","",'3.4 Performances tube radiogène'!E47)</f>
        <v/>
      </c>
      <c r="N336" s="1455"/>
      <c r="O336" s="1455"/>
      <c r="P336" s="1455"/>
      <c r="Q336" s="1455"/>
      <c r="R336" s="1455"/>
      <c r="S336" s="1455"/>
      <c r="T336" s="1455"/>
      <c r="U336" s="1455"/>
      <c r="V336" s="1455"/>
      <c r="W336" s="1455"/>
      <c r="X336" s="1455"/>
      <c r="Y336" s="1455"/>
      <c r="Z336" s="1455"/>
      <c r="AA336" s="1455"/>
      <c r="AB336" s="1455"/>
      <c r="AC336" s="1455"/>
      <c r="AD336" s="1455"/>
      <c r="AE336" s="1455"/>
      <c r="AF336" s="1455"/>
      <c r="AG336" s="1455"/>
      <c r="AH336" s="1455"/>
      <c r="AI336" s="1455"/>
      <c r="AJ336" s="1455"/>
      <c r="AK336" s="1455"/>
      <c r="AL336" s="1455"/>
      <c r="AM336" s="1455"/>
      <c r="AN336" s="1455"/>
      <c r="AO336" s="1455"/>
      <c r="AP336" s="1455"/>
      <c r="AQ336" s="1455"/>
      <c r="AR336" s="1455"/>
      <c r="AS336" s="716"/>
      <c r="AT336" s="716"/>
      <c r="AU336" s="716"/>
      <c r="AV336" s="716"/>
      <c r="AW336" s="716"/>
      <c r="AX336" s="716"/>
      <c r="AY336" s="716"/>
      <c r="AZ336" s="716"/>
      <c r="BA336" s="307"/>
      <c r="BB336" s="307"/>
      <c r="BC336" s="307"/>
    </row>
    <row r="337" spans="1:256" ht="24.95" customHeight="1">
      <c r="A337" s="355"/>
      <c r="B337" s="355"/>
      <c r="C337" s="355"/>
      <c r="D337" s="355"/>
      <c r="E337" s="355"/>
      <c r="F337" s="355"/>
      <c r="G337" s="355"/>
      <c r="H337" s="355"/>
      <c r="I337" s="355"/>
      <c r="J337" s="355"/>
      <c r="K337" s="366"/>
      <c r="L337" s="367"/>
      <c r="M337" s="367"/>
      <c r="N337" s="367"/>
      <c r="O337" s="367"/>
      <c r="P337" s="367"/>
      <c r="Q337" s="367"/>
      <c r="R337" s="367"/>
      <c r="S337" s="367"/>
      <c r="T337" s="367"/>
      <c r="U337" s="367"/>
      <c r="V337" s="367"/>
      <c r="W337" s="367"/>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c r="AS337" s="367"/>
      <c r="AT337" s="367"/>
      <c r="AU337" s="367"/>
      <c r="AV337" s="367"/>
      <c r="AW337" s="367"/>
      <c r="AX337" s="367"/>
      <c r="AY337" s="367"/>
      <c r="AZ337" s="367"/>
      <c r="BA337" s="367"/>
      <c r="BB337" s="367"/>
      <c r="BC337" s="367"/>
      <c r="BG337" s="309"/>
      <c r="BH337" s="307"/>
      <c r="BI337" s="307"/>
      <c r="BJ337" s="307"/>
      <c r="BK337" s="307"/>
      <c r="BL337" s="307"/>
      <c r="BM337" s="307"/>
      <c r="BN337" s="307"/>
      <c r="BO337" s="307"/>
      <c r="BP337" s="307"/>
      <c r="BQ337" s="307"/>
      <c r="BR337" s="307"/>
      <c r="BS337" s="307"/>
      <c r="BT337" s="307"/>
      <c r="BU337" s="307"/>
      <c r="BV337" s="307"/>
      <c r="BW337" s="307"/>
      <c r="BX337" s="307"/>
      <c r="BY337" s="307"/>
      <c r="BZ337" s="307"/>
      <c r="CA337" s="317"/>
      <c r="CB337" s="317"/>
      <c r="CC337" s="317"/>
      <c r="CD337" s="317"/>
      <c r="CE337" s="317"/>
      <c r="CF337" s="317"/>
      <c r="CG337" s="317"/>
      <c r="CH337" s="317"/>
      <c r="CI337" s="317"/>
      <c r="CJ337" s="317"/>
      <c r="CK337" s="317"/>
      <c r="CL337" s="317"/>
      <c r="CM337" s="317"/>
      <c r="CN337" s="317"/>
      <c r="CO337" s="317"/>
      <c r="CP337" s="317"/>
      <c r="CQ337" s="317"/>
      <c r="CR337" s="317"/>
      <c r="CS337" s="317"/>
      <c r="CT337" s="317"/>
      <c r="CU337" s="317"/>
      <c r="CV337" s="317"/>
      <c r="CW337" s="317"/>
      <c r="CX337" s="317"/>
      <c r="CY337" s="317"/>
      <c r="CZ337" s="317"/>
      <c r="DA337" s="317"/>
      <c r="DB337" s="317"/>
      <c r="DC337" s="317"/>
      <c r="DJ337" s="309"/>
      <c r="DK337" s="307"/>
      <c r="DL337" s="307"/>
      <c r="DM337" s="307"/>
      <c r="DN337" s="307"/>
      <c r="DO337" s="307"/>
      <c r="DP337" s="307"/>
      <c r="DQ337" s="307"/>
      <c r="DR337" s="307"/>
      <c r="DS337" s="307"/>
      <c r="DT337" s="307"/>
      <c r="DU337" s="307"/>
      <c r="DV337" s="307"/>
      <c r="DW337" s="307"/>
      <c r="DX337" s="307"/>
      <c r="DY337" s="307"/>
      <c r="DZ337" s="307"/>
      <c r="EA337" s="307"/>
      <c r="EB337" s="307"/>
      <c r="EC337" s="307"/>
      <c r="ED337" s="317"/>
      <c r="EE337" s="317"/>
      <c r="EF337" s="317"/>
      <c r="EG337" s="317"/>
      <c r="EH337" s="317"/>
      <c r="EI337" s="317"/>
      <c r="EJ337" s="317"/>
      <c r="EK337" s="317"/>
      <c r="EL337" s="317"/>
      <c r="EM337" s="317"/>
      <c r="EN337" s="317"/>
      <c r="EO337" s="317"/>
      <c r="EP337" s="317"/>
      <c r="EQ337" s="317"/>
      <c r="ER337" s="317"/>
      <c r="ES337" s="317"/>
      <c r="ET337" s="317"/>
      <c r="EU337" s="317"/>
      <c r="EV337" s="317"/>
      <c r="EW337" s="317"/>
      <c r="EX337" s="317"/>
      <c r="EY337" s="317"/>
      <c r="EZ337" s="317"/>
      <c r="FA337" s="317"/>
      <c r="FB337" s="317"/>
      <c r="FC337" s="317"/>
      <c r="FD337" s="317"/>
      <c r="FE337" s="317"/>
      <c r="FF337" s="317"/>
      <c r="FM337" s="309"/>
      <c r="FN337" s="307"/>
      <c r="FO337" s="307"/>
      <c r="FP337" s="307"/>
      <c r="FQ337" s="307"/>
      <c r="FR337" s="307"/>
      <c r="FS337" s="307"/>
      <c r="FT337" s="307"/>
      <c r="FU337" s="307"/>
      <c r="FV337" s="307"/>
      <c r="FW337" s="307"/>
      <c r="FX337" s="307"/>
      <c r="FY337" s="307"/>
      <c r="FZ337" s="307"/>
      <c r="GA337" s="307"/>
      <c r="GB337" s="307"/>
      <c r="GC337" s="307"/>
      <c r="GD337" s="307"/>
      <c r="GE337" s="307"/>
      <c r="GF337" s="307"/>
      <c r="GG337" s="317"/>
      <c r="GH337" s="317"/>
      <c r="GI337" s="317"/>
      <c r="GJ337" s="317"/>
      <c r="GK337" s="317"/>
      <c r="GL337" s="317"/>
      <c r="GM337" s="317"/>
      <c r="GN337" s="317"/>
      <c r="GO337" s="317"/>
      <c r="GP337" s="317"/>
      <c r="GQ337" s="317"/>
      <c r="GR337" s="317"/>
      <c r="GS337" s="317"/>
      <c r="GT337" s="317"/>
      <c r="GU337" s="317"/>
      <c r="GV337" s="317"/>
      <c r="GW337" s="317"/>
      <c r="GX337" s="317"/>
      <c r="GY337" s="317"/>
      <c r="GZ337" s="317"/>
      <c r="HA337" s="317"/>
      <c r="HB337" s="317"/>
      <c r="HC337" s="317"/>
      <c r="HD337" s="317"/>
      <c r="HE337" s="317"/>
      <c r="HF337" s="317"/>
      <c r="HG337" s="317"/>
      <c r="HH337" s="317"/>
      <c r="HI337" s="317"/>
      <c r="HP337" s="309"/>
      <c r="HQ337" s="307"/>
      <c r="HR337" s="307"/>
      <c r="HS337" s="307"/>
      <c r="HT337" s="307"/>
      <c r="HU337" s="307"/>
      <c r="HV337" s="307"/>
      <c r="HW337" s="307"/>
      <c r="HX337" s="307"/>
      <c r="HY337" s="307"/>
      <c r="HZ337" s="307"/>
      <c r="IA337" s="307"/>
      <c r="IB337" s="307"/>
      <c r="IC337" s="307"/>
      <c r="ID337" s="307"/>
      <c r="IE337" s="307"/>
      <c r="IF337" s="307"/>
      <c r="IG337" s="307"/>
      <c r="IH337" s="307"/>
      <c r="II337" s="307"/>
      <c r="IJ337" s="317"/>
      <c r="IK337" s="317"/>
      <c r="IL337" s="317"/>
      <c r="IM337" s="317"/>
      <c r="IN337" s="317"/>
      <c r="IO337" s="317"/>
      <c r="IP337" s="317"/>
      <c r="IQ337" s="317"/>
      <c r="IR337" s="317"/>
      <c r="IS337" s="317"/>
      <c r="IT337" s="317"/>
      <c r="IU337" s="317"/>
      <c r="IV337" s="317"/>
    </row>
    <row r="338" spans="1:256" ht="24.95" customHeight="1">
      <c r="A338" s="1450" t="s">
        <v>588</v>
      </c>
      <c r="B338" s="1283"/>
      <c r="C338" s="1283"/>
      <c r="D338" s="1283"/>
      <c r="E338" s="1283"/>
      <c r="F338" s="1283"/>
      <c r="G338" s="1283"/>
      <c r="H338" s="1283"/>
      <c r="I338" s="1283"/>
      <c r="J338" s="1283"/>
      <c r="K338" s="1283"/>
      <c r="L338" s="1283"/>
      <c r="M338" s="1283"/>
      <c r="N338" s="1283"/>
      <c r="O338" s="1283"/>
      <c r="P338" s="1283"/>
      <c r="Q338" s="1283"/>
      <c r="R338" s="1283"/>
      <c r="S338" s="1283"/>
      <c r="T338" s="1283"/>
      <c r="U338" s="1283"/>
      <c r="V338" s="1283"/>
      <c r="W338" s="1283"/>
      <c r="X338" s="1283"/>
      <c r="Y338" s="1283"/>
      <c r="Z338" s="1283"/>
      <c r="AA338" s="1283"/>
      <c r="AB338" s="1283"/>
      <c r="AC338" s="1283"/>
      <c r="AD338" s="1283"/>
      <c r="AE338" s="1283"/>
      <c r="AF338" s="1283"/>
      <c r="AG338" s="1283"/>
      <c r="AH338" s="1283"/>
      <c r="AI338" s="1283"/>
      <c r="AJ338" s="1283"/>
      <c r="AK338" s="1283"/>
      <c r="AL338" s="1283"/>
      <c r="AM338" s="1283"/>
      <c r="AN338" s="1283"/>
      <c r="AO338" s="1283"/>
      <c r="AP338" s="1283"/>
      <c r="AQ338" s="1283"/>
      <c r="AR338" s="1283"/>
      <c r="AS338" s="1283"/>
      <c r="AT338" s="1283"/>
      <c r="AU338" s="1283"/>
      <c r="AV338" s="1283"/>
      <c r="AW338" s="1283"/>
      <c r="AX338" s="1283"/>
      <c r="AY338" s="1283"/>
      <c r="AZ338" s="1283"/>
      <c r="BA338" s="1283"/>
      <c r="BB338" s="1283"/>
      <c r="BC338" s="1237"/>
    </row>
    <row r="339" spans="1:256" s="3" customFormat="1" ht="24.75" customHeight="1">
      <c r="A339" s="1451" t="s">
        <v>610</v>
      </c>
      <c r="B339" s="1452"/>
      <c r="C339" s="1452"/>
      <c r="D339" s="1452"/>
      <c r="E339" s="1452"/>
      <c r="F339" s="1452"/>
      <c r="G339" s="1452"/>
      <c r="H339" s="1452"/>
      <c r="I339" s="1452"/>
      <c r="J339" s="1452"/>
      <c r="K339" s="1452"/>
      <c r="L339" s="1452"/>
      <c r="M339" s="1452"/>
      <c r="N339" s="1452"/>
      <c r="O339" s="1452"/>
      <c r="P339" s="1452"/>
      <c r="Q339" s="1452"/>
      <c r="R339" s="1452"/>
      <c r="S339" s="1452"/>
      <c r="T339" s="1452"/>
      <c r="U339" s="1452"/>
      <c r="V339" s="1452"/>
      <c r="W339" s="1452"/>
      <c r="X339" s="1452"/>
      <c r="Y339" s="1452"/>
      <c r="Z339" s="1453"/>
      <c r="AA339" s="1401" t="str">
        <f>IF('3.4 Performances tube radiogène'!E48="","",'3.4 Performances tube radiogène'!E48)</f>
        <v/>
      </c>
      <c r="AB339" s="998"/>
      <c r="AC339" s="998"/>
      <c r="AD339" s="998"/>
      <c r="AE339" s="998"/>
      <c r="AF339" s="998"/>
      <c r="AG339" s="998"/>
      <c r="AH339" s="1365" t="str">
        <f>IF('3.4 Performances tube radiogène'!I48="","",'3.4 Performances tube radiogène'!I48)</f>
        <v/>
      </c>
      <c r="AI339" s="1365"/>
      <c r="AJ339" s="1365"/>
      <c r="AK339" s="1365"/>
      <c r="AL339" s="1365"/>
      <c r="AM339" s="1365"/>
      <c r="AN339" s="1365"/>
      <c r="AO339" s="1365" t="str">
        <f>IF('3.4 Performances tube radiogène'!M48="","",'3.4 Performances tube radiogène'!M48)</f>
        <v/>
      </c>
      <c r="AP339" s="1365"/>
      <c r="AQ339" s="1365"/>
      <c r="AR339" s="1365"/>
      <c r="AS339" s="1365"/>
      <c r="AT339" s="1365"/>
      <c r="AU339" s="1365"/>
      <c r="AV339" s="1365" t="str">
        <f>IF('3.4 Performances tube radiogène'!Q48="","",'3.4 Performances tube radiogène'!Q48)</f>
        <v/>
      </c>
      <c r="AW339" s="1365"/>
      <c r="AX339" s="1365"/>
      <c r="AY339" s="1365"/>
      <c r="AZ339" s="1365"/>
      <c r="BA339" s="1365"/>
      <c r="BB339" s="1365"/>
      <c r="BC339" s="1454"/>
    </row>
    <row r="340" spans="1:256" ht="24.95" customHeight="1">
      <c r="A340" s="1211" t="s">
        <v>613</v>
      </c>
      <c r="B340" s="1437"/>
      <c r="C340" s="1437"/>
      <c r="D340" s="1437"/>
      <c r="E340" s="1437"/>
      <c r="F340" s="1437"/>
      <c r="G340" s="1437"/>
      <c r="H340" s="1437"/>
      <c r="I340" s="1437"/>
      <c r="J340" s="1437"/>
      <c r="K340" s="1437"/>
      <c r="L340" s="1437"/>
      <c r="M340" s="1437"/>
      <c r="N340" s="1437"/>
      <c r="O340" s="1437"/>
      <c r="P340" s="1437"/>
      <c r="Q340" s="1437"/>
      <c r="R340" s="1437"/>
      <c r="S340" s="1437"/>
      <c r="T340" s="1437"/>
      <c r="U340" s="1437"/>
      <c r="V340" s="1437"/>
      <c r="W340" s="1437"/>
      <c r="X340" s="1437"/>
      <c r="Y340" s="1437"/>
      <c r="Z340" s="1444"/>
      <c r="AA340" s="1401" t="str">
        <f>IF('3.4 Performances tube radiogène'!E49="","",'3.4 Performances tube radiogène'!E49)</f>
        <v/>
      </c>
      <c r="AB340" s="998"/>
      <c r="AC340" s="998"/>
      <c r="AD340" s="998"/>
      <c r="AE340" s="998"/>
      <c r="AF340" s="998"/>
      <c r="AG340" s="998"/>
      <c r="AH340" s="1448" t="str">
        <f>IF('3.4 Performances tube radiogène'!I49="","",'3.4 Performances tube radiogène'!I49)</f>
        <v/>
      </c>
      <c r="AI340" s="1448"/>
      <c r="AJ340" s="1448"/>
      <c r="AK340" s="1448"/>
      <c r="AL340" s="1448"/>
      <c r="AM340" s="1448"/>
      <c r="AN340" s="1448"/>
      <c r="AO340" s="1448" t="str">
        <f>IF('3.4 Performances tube radiogène'!M49="","",'3.4 Performances tube radiogène'!M49)</f>
        <v/>
      </c>
      <c r="AP340" s="1448"/>
      <c r="AQ340" s="1448"/>
      <c r="AR340" s="1448"/>
      <c r="AS340" s="1448"/>
      <c r="AT340" s="1448"/>
      <c r="AU340" s="1448"/>
      <c r="AV340" s="1365" t="str">
        <f>IF('3.4 Performances tube radiogène'!Q49="","",'3.4 Performances tube radiogène'!Q49)</f>
        <v/>
      </c>
      <c r="AW340" s="1365"/>
      <c r="AX340" s="1365"/>
      <c r="AY340" s="1365"/>
      <c r="AZ340" s="1365"/>
      <c r="BA340" s="1365"/>
      <c r="BB340" s="1365"/>
      <c r="BC340" s="1454"/>
    </row>
    <row r="341" spans="1:256" ht="24.95" customHeight="1">
      <c r="A341" s="1211" t="s">
        <v>612</v>
      </c>
      <c r="B341" s="1437"/>
      <c r="C341" s="1437"/>
      <c r="D341" s="1437"/>
      <c r="E341" s="1437"/>
      <c r="F341" s="1437"/>
      <c r="G341" s="1437"/>
      <c r="H341" s="1437"/>
      <c r="I341" s="1437"/>
      <c r="J341" s="1437"/>
      <c r="K341" s="1437"/>
      <c r="L341" s="1437"/>
      <c r="M341" s="1437"/>
      <c r="N341" s="1437"/>
      <c r="O341" s="1437"/>
      <c r="P341" s="1437"/>
      <c r="Q341" s="1437"/>
      <c r="R341" s="1437"/>
      <c r="S341" s="1437"/>
      <c r="T341" s="1437"/>
      <c r="U341" s="1437"/>
      <c r="V341" s="1437"/>
      <c r="W341" s="1437"/>
      <c r="X341" s="1437"/>
      <c r="Y341" s="1437"/>
      <c r="Z341" s="1444"/>
      <c r="AA341" s="1448" t="str">
        <f>IF('3.4 Performances tube radiogène'!E50="","",'3.4 Performances tube radiogène'!E50)</f>
        <v/>
      </c>
      <c r="AB341" s="1448"/>
      <c r="AC341" s="1448"/>
      <c r="AD341" s="1448"/>
      <c r="AE341" s="1448"/>
      <c r="AF341" s="1448"/>
      <c r="AG341" s="1448"/>
      <c r="AH341" s="1448" t="str">
        <f>IF('3.4 Performances tube radiogène'!I50="","",'3.4 Performances tube radiogène'!I50)</f>
        <v/>
      </c>
      <c r="AI341" s="1448"/>
      <c r="AJ341" s="1448"/>
      <c r="AK341" s="1448"/>
      <c r="AL341" s="1448"/>
      <c r="AM341" s="1448"/>
      <c r="AN341" s="1448"/>
      <c r="AO341" s="1448" t="str">
        <f>IF('3.4 Performances tube radiogène'!M50="","",'3.4 Performances tube radiogène'!M50)</f>
        <v/>
      </c>
      <c r="AP341" s="1448"/>
      <c r="AQ341" s="1448"/>
      <c r="AR341" s="1448"/>
      <c r="AS341" s="1448"/>
      <c r="AT341" s="1448"/>
      <c r="AU341" s="1448"/>
      <c r="AV341" s="1365" t="str">
        <f>IF('3.4 Performances tube radiogène'!Q50="","",'3.4 Performances tube radiogène'!Q50)</f>
        <v/>
      </c>
      <c r="AW341" s="1365"/>
      <c r="AX341" s="1365"/>
      <c r="AY341" s="1365"/>
      <c r="AZ341" s="1365"/>
      <c r="BA341" s="1365"/>
      <c r="BB341" s="1365"/>
      <c r="BC341" s="1454"/>
      <c r="BG341" s="309"/>
      <c r="BH341" s="307"/>
      <c r="BI341" s="307"/>
      <c r="BJ341" s="307"/>
      <c r="BK341" s="307"/>
      <c r="BL341" s="307"/>
      <c r="BM341" s="307"/>
      <c r="BN341" s="307"/>
      <c r="BO341" s="307"/>
      <c r="BP341" s="307"/>
      <c r="BQ341" s="307"/>
      <c r="BR341" s="307"/>
      <c r="BS341" s="307"/>
      <c r="BT341" s="307"/>
      <c r="BU341" s="307"/>
      <c r="BV341" s="307"/>
      <c r="BW341" s="307"/>
      <c r="BX341" s="307"/>
      <c r="BY341" s="307"/>
      <c r="BZ341" s="307"/>
      <c r="CA341" s="317"/>
      <c r="CB341" s="317"/>
      <c r="CC341" s="317"/>
      <c r="CD341" s="317"/>
      <c r="CE341" s="317"/>
      <c r="CF341" s="317"/>
      <c r="CG341" s="317"/>
      <c r="CH341" s="317"/>
      <c r="CI341" s="317"/>
      <c r="CJ341" s="317"/>
      <c r="CK341" s="317"/>
      <c r="CL341" s="317"/>
      <c r="CM341" s="317"/>
      <c r="CN341" s="317"/>
      <c r="CO341" s="317"/>
      <c r="CP341" s="317"/>
      <c r="CQ341" s="317"/>
      <c r="CR341" s="317"/>
      <c r="CS341" s="317"/>
      <c r="CT341" s="317"/>
      <c r="CU341" s="317"/>
      <c r="CV341" s="317"/>
      <c r="CW341" s="317"/>
      <c r="CX341" s="317"/>
      <c r="CY341" s="317"/>
      <c r="CZ341" s="317"/>
      <c r="DA341" s="317"/>
      <c r="DB341" s="317"/>
      <c r="DC341" s="317"/>
      <c r="DJ341" s="309"/>
      <c r="DK341" s="307"/>
      <c r="DL341" s="307"/>
      <c r="DM341" s="307"/>
      <c r="DN341" s="307"/>
      <c r="DO341" s="307"/>
      <c r="DP341" s="307"/>
      <c r="DQ341" s="307"/>
      <c r="DR341" s="307"/>
      <c r="DS341" s="307"/>
      <c r="DT341" s="307"/>
      <c r="DU341" s="307"/>
      <c r="DV341" s="307"/>
      <c r="DW341" s="307"/>
      <c r="DX341" s="307"/>
      <c r="DY341" s="307"/>
      <c r="DZ341" s="307"/>
      <c r="EA341" s="307"/>
      <c r="EB341" s="307"/>
      <c r="EC341" s="307"/>
      <c r="ED341" s="317"/>
      <c r="EE341" s="317"/>
      <c r="EF341" s="317"/>
      <c r="EG341" s="317"/>
      <c r="EH341" s="317"/>
      <c r="EI341" s="317"/>
      <c r="EJ341" s="317"/>
      <c r="EK341" s="317"/>
      <c r="EL341" s="317"/>
      <c r="EM341" s="317"/>
      <c r="EN341" s="317"/>
      <c r="EO341" s="317"/>
      <c r="EP341" s="317"/>
      <c r="EQ341" s="317"/>
      <c r="ER341" s="317"/>
      <c r="ES341" s="317"/>
      <c r="ET341" s="317"/>
      <c r="EU341" s="317"/>
      <c r="EV341" s="317"/>
      <c r="EW341" s="317"/>
      <c r="EX341" s="317"/>
      <c r="EY341" s="317"/>
      <c r="EZ341" s="317"/>
      <c r="FA341" s="317"/>
      <c r="FB341" s="317"/>
      <c r="FC341" s="317"/>
      <c r="FD341" s="317"/>
      <c r="FE341" s="317"/>
      <c r="FF341" s="317"/>
      <c r="FM341" s="309"/>
      <c r="FN341" s="307"/>
      <c r="FO341" s="307"/>
      <c r="FP341" s="307"/>
      <c r="FQ341" s="307"/>
      <c r="FR341" s="307"/>
      <c r="FS341" s="307"/>
      <c r="FT341" s="307"/>
      <c r="FU341" s="307"/>
      <c r="FV341" s="307"/>
      <c r="FW341" s="307"/>
      <c r="FX341" s="307"/>
      <c r="FY341" s="307"/>
      <c r="FZ341" s="307"/>
      <c r="GA341" s="307"/>
      <c r="GB341" s="307"/>
      <c r="GC341" s="307"/>
      <c r="GD341" s="307"/>
      <c r="GE341" s="307"/>
      <c r="GF341" s="307"/>
      <c r="GG341" s="317"/>
      <c r="GH341" s="317"/>
      <c r="GI341" s="317"/>
      <c r="GJ341" s="317"/>
      <c r="GK341" s="317"/>
      <c r="GL341" s="317"/>
      <c r="GM341" s="317"/>
      <c r="GN341" s="317"/>
      <c r="GO341" s="317"/>
      <c r="GP341" s="317"/>
      <c r="GQ341" s="317"/>
      <c r="GR341" s="317"/>
      <c r="GS341" s="317"/>
      <c r="GT341" s="317"/>
      <c r="GU341" s="317"/>
      <c r="GV341" s="317"/>
      <c r="GW341" s="317"/>
      <c r="GX341" s="317"/>
      <c r="GY341" s="317"/>
      <c r="GZ341" s="317"/>
      <c r="HA341" s="317"/>
      <c r="HB341" s="317"/>
      <c r="HC341" s="317"/>
      <c r="HD341" s="317"/>
      <c r="HE341" s="317"/>
      <c r="HF341" s="317"/>
      <c r="HG341" s="317"/>
      <c r="HH341" s="317"/>
      <c r="HI341" s="317"/>
      <c r="HP341" s="309"/>
      <c r="HQ341" s="307"/>
      <c r="HR341" s="307"/>
      <c r="HS341" s="307"/>
      <c r="HT341" s="307"/>
      <c r="HU341" s="307"/>
      <c r="HV341" s="307"/>
      <c r="HW341" s="307"/>
      <c r="HX341" s="307"/>
      <c r="HY341" s="307"/>
      <c r="HZ341" s="307"/>
      <c r="IA341" s="307"/>
      <c r="IB341" s="307"/>
      <c r="IC341" s="307"/>
      <c r="ID341" s="307"/>
      <c r="IE341" s="307"/>
      <c r="IF341" s="307"/>
      <c r="IG341" s="307"/>
      <c r="IH341" s="307"/>
      <c r="II341" s="307"/>
      <c r="IJ341" s="317"/>
      <c r="IK341" s="317"/>
      <c r="IL341" s="317"/>
      <c r="IM341" s="317"/>
      <c r="IN341" s="317"/>
      <c r="IO341" s="317"/>
      <c r="IP341" s="317"/>
      <c r="IQ341" s="317"/>
      <c r="IR341" s="317"/>
      <c r="IS341" s="317"/>
      <c r="IT341" s="317"/>
      <c r="IU341" s="317"/>
      <c r="IV341" s="317"/>
    </row>
    <row r="342" spans="1:256" ht="24.95" customHeight="1">
      <c r="A342" s="1211" t="s">
        <v>614</v>
      </c>
      <c r="B342" s="1437"/>
      <c r="C342" s="1437"/>
      <c r="D342" s="1437"/>
      <c r="E342" s="1437"/>
      <c r="F342" s="1437"/>
      <c r="G342" s="1437"/>
      <c r="H342" s="1437"/>
      <c r="I342" s="1437"/>
      <c r="J342" s="1437"/>
      <c r="K342" s="1437"/>
      <c r="L342" s="1437"/>
      <c r="M342" s="1437"/>
      <c r="N342" s="1437"/>
      <c r="O342" s="1437"/>
      <c r="P342" s="1437"/>
      <c r="Q342" s="1437"/>
      <c r="R342" s="1437"/>
      <c r="S342" s="1437"/>
      <c r="T342" s="1437"/>
      <c r="U342" s="1437"/>
      <c r="V342" s="1437"/>
      <c r="W342" s="1437"/>
      <c r="X342" s="1437"/>
      <c r="Y342" s="1437"/>
      <c r="Z342" s="1444"/>
      <c r="AA342" s="1304" t="str">
        <f>IF('3.4 Performances tube radiogène'!E51="","",AVERAGE('3.4 Performances tube radiogène'!E51:'3.4 Performances tube radiogène'!H51))</f>
        <v/>
      </c>
      <c r="AB342" s="1304"/>
      <c r="AC342" s="1304"/>
      <c r="AD342" s="1304"/>
      <c r="AE342" s="1304"/>
      <c r="AF342" s="1304"/>
      <c r="AG342" s="1304"/>
      <c r="AH342" s="1304" t="str">
        <f>IF('3.4 Performances tube radiogène'!I51="","",AVERAGE('3.4 Performances tube radiogène'!I51:'3.4 Performances tube radiogène'!L51))</f>
        <v/>
      </c>
      <c r="AI342" s="1304"/>
      <c r="AJ342" s="1304"/>
      <c r="AK342" s="1304"/>
      <c r="AL342" s="1304"/>
      <c r="AM342" s="1304"/>
      <c r="AN342" s="1304"/>
      <c r="AO342" s="1304" t="str">
        <f>IF('3.4 Performances tube radiogène'!M51="","",AVERAGE('3.4 Performances tube radiogène'!M51:'3.4 Performances tube radiogène'!P51))</f>
        <v/>
      </c>
      <c r="AP342" s="1304"/>
      <c r="AQ342" s="1304"/>
      <c r="AR342" s="1304"/>
      <c r="AS342" s="1304"/>
      <c r="AT342" s="1304"/>
      <c r="AU342" s="1304"/>
      <c r="AV342" s="1460" t="str">
        <f>IF('3.4 Performances tube radiogène'!Q51="","",AVERAGE('3.4 Performances tube radiogène'!Q51:'3.4 Performances tube radiogène'!T51))</f>
        <v/>
      </c>
      <c r="AW342" s="1460"/>
      <c r="AX342" s="1460"/>
      <c r="AY342" s="1460"/>
      <c r="AZ342" s="1460"/>
      <c r="BA342" s="1460"/>
      <c r="BB342" s="1460"/>
      <c r="BC342" s="1461"/>
    </row>
    <row r="343" spans="1:256" s="3" customFormat="1" ht="24.75" customHeight="1">
      <c r="A343" s="1211" t="s">
        <v>1001</v>
      </c>
      <c r="B343" s="1437"/>
      <c r="C343" s="1437"/>
      <c r="D343" s="1437"/>
      <c r="E343" s="1437"/>
      <c r="F343" s="1437"/>
      <c r="G343" s="1437"/>
      <c r="H343" s="1437"/>
      <c r="I343" s="1437"/>
      <c r="J343" s="1437"/>
      <c r="K343" s="1437"/>
      <c r="L343" s="1437"/>
      <c r="M343" s="1437"/>
      <c r="N343" s="1437"/>
      <c r="O343" s="1437"/>
      <c r="P343" s="1437"/>
      <c r="Q343" s="1437"/>
      <c r="R343" s="1437"/>
      <c r="S343" s="1437"/>
      <c r="T343" s="1437"/>
      <c r="U343" s="1437"/>
      <c r="V343" s="1437"/>
      <c r="W343" s="1437"/>
      <c r="X343" s="1437"/>
      <c r="Y343" s="1437"/>
      <c r="Z343" s="1444"/>
      <c r="AA343" s="1446" t="str">
        <f>IF('3.4 Performances tube radiogène'!E54="","",'3.4 Performances tube radiogène'!E54)</f>
        <v/>
      </c>
      <c r="AB343" s="1446"/>
      <c r="AC343" s="1446"/>
      <c r="AD343" s="1446"/>
      <c r="AE343" s="1446"/>
      <c r="AF343" s="1446"/>
      <c r="AG343" s="1446"/>
      <c r="AH343" s="1446" t="str">
        <f>IF('3.4 Performances tube radiogène'!I54="","",'3.4 Performances tube radiogène'!I54)</f>
        <v/>
      </c>
      <c r="AI343" s="1446"/>
      <c r="AJ343" s="1446"/>
      <c r="AK343" s="1446"/>
      <c r="AL343" s="1446"/>
      <c r="AM343" s="1446"/>
      <c r="AN343" s="1446"/>
      <c r="AO343" s="1446" t="str">
        <f>IF('3.4 Performances tube radiogène'!M54="","",'3.4 Performances tube radiogène'!M54)</f>
        <v/>
      </c>
      <c r="AP343" s="1446"/>
      <c r="AQ343" s="1446"/>
      <c r="AR343" s="1446"/>
      <c r="AS343" s="1446"/>
      <c r="AT343" s="1446"/>
      <c r="AU343" s="1446"/>
      <c r="AV343" s="1055" t="str">
        <f>IF('3.4 Performances tube radiogène'!Q54="","",'3.4 Performances tube radiogène'!Q54)</f>
        <v/>
      </c>
      <c r="AW343" s="1056"/>
      <c r="AX343" s="1056"/>
      <c r="AY343" s="1056"/>
      <c r="AZ343" s="1056"/>
      <c r="BA343" s="1056"/>
      <c r="BB343" s="1056"/>
      <c r="BC343" s="1462"/>
    </row>
    <row r="344" spans="1:256" ht="24.95" customHeight="1">
      <c r="A344" s="1441" t="s">
        <v>743</v>
      </c>
      <c r="B344" s="1442"/>
      <c r="C344" s="1442"/>
      <c r="D344" s="1442"/>
      <c r="E344" s="1442"/>
      <c r="F344" s="1442"/>
      <c r="G344" s="1442"/>
      <c r="H344" s="1442"/>
      <c r="I344" s="1442"/>
      <c r="J344" s="1442"/>
      <c r="K344" s="1442"/>
      <c r="L344" s="1442"/>
      <c r="M344" s="1442"/>
      <c r="N344" s="1442"/>
      <c r="O344" s="1442"/>
      <c r="P344" s="1442"/>
      <c r="Q344" s="1442"/>
      <c r="R344" s="1442"/>
      <c r="S344" s="1442"/>
      <c r="T344" s="1442"/>
      <c r="U344" s="1442"/>
      <c r="V344" s="1442"/>
      <c r="W344" s="1442"/>
      <c r="X344" s="1442"/>
      <c r="Y344" s="1442"/>
      <c r="Z344" s="1443"/>
      <c r="AA344" s="1386" t="str">
        <f>IF('3.4 Performances tube radiogène'!E55="","",'3.4 Performances tube radiogène'!E55)</f>
        <v/>
      </c>
      <c r="AB344" s="1386"/>
      <c r="AC344" s="1386"/>
      <c r="AD344" s="1386"/>
      <c r="AE344" s="1386"/>
      <c r="AF344" s="1386"/>
      <c r="AG344" s="1386"/>
      <c r="AH344" s="1386" t="str">
        <f>IF('3.4 Performances tube radiogène'!I55="","",'3.4 Performances tube radiogène'!I55)</f>
        <v/>
      </c>
      <c r="AI344" s="1386"/>
      <c r="AJ344" s="1386"/>
      <c r="AK344" s="1386"/>
      <c r="AL344" s="1386"/>
      <c r="AM344" s="1386"/>
      <c r="AN344" s="1386"/>
      <c r="AO344" s="1386" t="str">
        <f>IF('3.4 Performances tube radiogène'!M55="","",'3.4 Performances tube radiogène'!M55)</f>
        <v/>
      </c>
      <c r="AP344" s="1386"/>
      <c r="AQ344" s="1386"/>
      <c r="AR344" s="1386"/>
      <c r="AS344" s="1386"/>
      <c r="AT344" s="1386"/>
      <c r="AU344" s="1386"/>
      <c r="AV344" s="1016" t="str">
        <f>IF('3.4 Performances tube radiogène'!Q55="","",'3.4 Performances tube radiogène'!Q55)</f>
        <v/>
      </c>
      <c r="AW344" s="1017"/>
      <c r="AX344" s="1017"/>
      <c r="AY344" s="1017"/>
      <c r="AZ344" s="1017"/>
      <c r="BA344" s="1017"/>
      <c r="BB344" s="1017"/>
      <c r="BC344" s="1156"/>
    </row>
    <row r="345" spans="1:256" ht="24.95" customHeight="1">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row>
    <row r="346" spans="1:256" ht="24.95" customHeight="1">
      <c r="A346" s="1007" t="s">
        <v>589</v>
      </c>
      <c r="B346" s="1410"/>
      <c r="C346" s="1410"/>
      <c r="D346" s="1410"/>
      <c r="E346" s="1410"/>
      <c r="F346" s="1410"/>
      <c r="G346" s="1410"/>
      <c r="H346" s="1410"/>
      <c r="I346" s="1410"/>
      <c r="J346" s="1410"/>
      <c r="K346" s="1410"/>
      <c r="L346" s="1410"/>
      <c r="M346" s="1410"/>
      <c r="N346" s="1410"/>
      <c r="O346" s="1410"/>
      <c r="P346" s="1410"/>
      <c r="Q346" s="1410"/>
      <c r="R346" s="1410"/>
      <c r="S346" s="1410"/>
      <c r="T346" s="1410"/>
      <c r="U346" s="1410"/>
      <c r="V346" s="1410"/>
      <c r="W346" s="1410"/>
      <c r="X346" s="1410"/>
      <c r="Y346" s="1410"/>
      <c r="Z346" s="1410"/>
      <c r="AA346" s="1410"/>
      <c r="AB346" s="1410"/>
      <c r="AC346" s="1410"/>
      <c r="AD346" s="1410"/>
      <c r="AE346" s="1410"/>
      <c r="AF346" s="1410"/>
      <c r="AG346" s="1410"/>
      <c r="AH346" s="1410"/>
      <c r="AI346" s="1410"/>
      <c r="AJ346" s="1410"/>
      <c r="AK346" s="1410"/>
      <c r="AL346" s="1410"/>
      <c r="AM346" s="1410"/>
      <c r="AN346" s="1410"/>
      <c r="AO346" s="1410"/>
      <c r="AP346" s="1410"/>
      <c r="AQ346" s="1410"/>
      <c r="AR346" s="1410"/>
      <c r="AS346" s="1410"/>
      <c r="AT346" s="1410"/>
      <c r="AU346" s="1410"/>
      <c r="AV346" s="1410"/>
      <c r="AW346" s="1410"/>
      <c r="AX346" s="1410"/>
      <c r="AY346" s="1410"/>
      <c r="AZ346" s="1410"/>
      <c r="BA346" s="1410"/>
      <c r="BB346" s="1410"/>
      <c r="BC346" s="1411"/>
    </row>
    <row r="347" spans="1:256" ht="24.95" customHeight="1">
      <c r="A347" s="1211" t="s">
        <v>744</v>
      </c>
      <c r="B347" s="1437"/>
      <c r="C347" s="1437"/>
      <c r="D347" s="1437"/>
      <c r="E347" s="1437"/>
      <c r="F347" s="1437"/>
      <c r="G347" s="1437"/>
      <c r="H347" s="1437"/>
      <c r="I347" s="1437"/>
      <c r="J347" s="1437"/>
      <c r="K347" s="1437"/>
      <c r="L347" s="1437"/>
      <c r="M347" s="1437"/>
      <c r="N347" s="1437"/>
      <c r="O347" s="1437"/>
      <c r="P347" s="1437"/>
      <c r="Q347" s="1437"/>
      <c r="R347" s="1437"/>
      <c r="S347" s="1437"/>
      <c r="T347" s="1437"/>
      <c r="U347" s="1437"/>
      <c r="V347" s="1437"/>
      <c r="W347" s="1437"/>
      <c r="X347" s="1437"/>
      <c r="Y347" s="1437"/>
      <c r="Z347" s="1444"/>
      <c r="AA347" s="1438" t="str">
        <f>IF('3.4 Performances tube radiogène'!E56="","",'3.4 Performances tube radiogène'!E56)</f>
        <v/>
      </c>
      <c r="AB347" s="1438"/>
      <c r="AC347" s="1438"/>
      <c r="AD347" s="1438"/>
      <c r="AE347" s="1438"/>
      <c r="AF347" s="1438"/>
      <c r="AG347" s="1438"/>
      <c r="AH347" s="1438" t="str">
        <f>IF('3.4 Performances tube radiogène'!I56="","",'3.4 Performances tube radiogène'!I56)</f>
        <v/>
      </c>
      <c r="AI347" s="1438"/>
      <c r="AJ347" s="1438"/>
      <c r="AK347" s="1438"/>
      <c r="AL347" s="1438"/>
      <c r="AM347" s="1438"/>
      <c r="AN347" s="1438"/>
      <c r="AO347" s="1438" t="str">
        <f>IF('3.4 Performances tube radiogène'!M56="","",'3.4 Performances tube radiogène'!M56)</f>
        <v/>
      </c>
      <c r="AP347" s="1438"/>
      <c r="AQ347" s="1438"/>
      <c r="AR347" s="1438"/>
      <c r="AS347" s="1438"/>
      <c r="AT347" s="1438"/>
      <c r="AU347" s="1438"/>
      <c r="AV347" s="1439" t="str">
        <f>IF('3.4 Performances tube radiogène'!Q56="","",'3.4 Performances tube radiogène'!Q56)</f>
        <v/>
      </c>
      <c r="AW347" s="1438"/>
      <c r="AX347" s="1438"/>
      <c r="AY347" s="1438"/>
      <c r="AZ347" s="1438"/>
      <c r="BA347" s="1438"/>
      <c r="BB347" s="1438"/>
      <c r="BC347" s="1440"/>
      <c r="BG347" s="309"/>
      <c r="BH347" s="307"/>
      <c r="BI347" s="307"/>
      <c r="BJ347" s="307"/>
      <c r="BK347" s="307"/>
      <c r="BL347" s="307"/>
      <c r="BM347" s="307"/>
      <c r="BN347" s="307"/>
      <c r="BO347" s="307"/>
      <c r="BP347" s="307"/>
      <c r="BQ347" s="307"/>
      <c r="BR347" s="307"/>
      <c r="BS347" s="307"/>
      <c r="BT347" s="307"/>
      <c r="BU347" s="307"/>
      <c r="BV347" s="307"/>
      <c r="BW347" s="307"/>
      <c r="BX347" s="307"/>
      <c r="BY347" s="307"/>
      <c r="BZ347" s="307"/>
      <c r="CA347" s="317"/>
      <c r="CB347" s="317"/>
      <c r="CC347" s="317"/>
      <c r="CD347" s="317"/>
      <c r="CE347" s="317"/>
      <c r="CF347" s="317"/>
      <c r="CG347" s="317"/>
      <c r="CH347" s="317"/>
      <c r="CI347" s="317"/>
      <c r="CJ347" s="317"/>
      <c r="CK347" s="317"/>
      <c r="CL347" s="317"/>
      <c r="CM347" s="317"/>
      <c r="CN347" s="317"/>
      <c r="CO347" s="317"/>
      <c r="CP347" s="317"/>
      <c r="CQ347" s="317"/>
      <c r="CR347" s="317"/>
      <c r="CS347" s="317"/>
      <c r="CT347" s="317"/>
      <c r="CU347" s="317"/>
      <c r="CV347" s="317"/>
      <c r="CW347" s="317"/>
      <c r="CX347" s="317"/>
      <c r="CY347" s="317"/>
      <c r="CZ347" s="317"/>
      <c r="DA347" s="317"/>
      <c r="DB347" s="317"/>
      <c r="DC347" s="317"/>
      <c r="DJ347" s="309"/>
      <c r="DK347" s="307"/>
      <c r="DL347" s="307"/>
      <c r="DM347" s="307"/>
      <c r="DN347" s="307"/>
      <c r="DO347" s="307"/>
      <c r="DP347" s="307"/>
      <c r="DQ347" s="307"/>
      <c r="DR347" s="307"/>
      <c r="DS347" s="307"/>
      <c r="DT347" s="307"/>
      <c r="DU347" s="307"/>
      <c r="DV347" s="307"/>
      <c r="DW347" s="307"/>
      <c r="DX347" s="307"/>
      <c r="DY347" s="307"/>
      <c r="DZ347" s="307"/>
      <c r="EA347" s="307"/>
      <c r="EB347" s="307"/>
      <c r="EC347" s="307"/>
      <c r="ED347" s="317"/>
      <c r="EE347" s="317"/>
      <c r="EF347" s="317"/>
      <c r="EG347" s="317"/>
      <c r="EH347" s="317"/>
      <c r="EI347" s="317"/>
      <c r="EJ347" s="317"/>
      <c r="EK347" s="317"/>
      <c r="EL347" s="317"/>
      <c r="EM347" s="317"/>
      <c r="EN347" s="317"/>
      <c r="EO347" s="317"/>
      <c r="EP347" s="317"/>
      <c r="EQ347" s="317"/>
      <c r="ER347" s="317"/>
      <c r="ES347" s="317"/>
      <c r="ET347" s="317"/>
      <c r="EU347" s="317"/>
      <c r="EV347" s="317"/>
      <c r="EW347" s="317"/>
      <c r="EX347" s="317"/>
      <c r="EY347" s="317"/>
      <c r="EZ347" s="317"/>
      <c r="FA347" s="317"/>
      <c r="FB347" s="317"/>
      <c r="FC347" s="317"/>
      <c r="FD347" s="317"/>
      <c r="FE347" s="317"/>
      <c r="FF347" s="317"/>
      <c r="FM347" s="309"/>
      <c r="FN347" s="307"/>
      <c r="FO347" s="307"/>
      <c r="FP347" s="307"/>
      <c r="FQ347" s="307"/>
      <c r="FR347" s="307"/>
      <c r="FS347" s="307"/>
      <c r="FT347" s="307"/>
      <c r="FU347" s="307"/>
      <c r="FV347" s="307"/>
      <c r="FW347" s="307"/>
      <c r="FX347" s="307"/>
      <c r="FY347" s="307"/>
      <c r="FZ347" s="307"/>
      <c r="GA347" s="307"/>
      <c r="GB347" s="307"/>
      <c r="GC347" s="307"/>
      <c r="GD347" s="307"/>
      <c r="GE347" s="307"/>
      <c r="GF347" s="307"/>
      <c r="GG347" s="317"/>
      <c r="GH347" s="317"/>
      <c r="GI347" s="317"/>
      <c r="GJ347" s="317"/>
      <c r="GK347" s="317"/>
      <c r="GL347" s="317"/>
      <c r="GM347" s="317"/>
      <c r="GN347" s="317"/>
      <c r="GO347" s="317"/>
      <c r="GP347" s="317"/>
      <c r="GQ347" s="317"/>
      <c r="GR347" s="317"/>
      <c r="GS347" s="317"/>
      <c r="GT347" s="317"/>
      <c r="GU347" s="317"/>
      <c r="GV347" s="317"/>
      <c r="GW347" s="317"/>
      <c r="GX347" s="317"/>
      <c r="GY347" s="317"/>
      <c r="GZ347" s="317"/>
      <c r="HA347" s="317"/>
      <c r="HB347" s="317"/>
      <c r="HC347" s="317"/>
      <c r="HD347" s="317"/>
      <c r="HE347" s="317"/>
      <c r="HF347" s="317"/>
      <c r="HG347" s="317"/>
      <c r="HH347" s="317"/>
      <c r="HI347" s="317"/>
      <c r="HP347" s="309"/>
      <c r="HQ347" s="307"/>
      <c r="HR347" s="307"/>
      <c r="HS347" s="307"/>
      <c r="HT347" s="307"/>
      <c r="HU347" s="307"/>
      <c r="HV347" s="307"/>
      <c r="HW347" s="307"/>
      <c r="HX347" s="307"/>
      <c r="HY347" s="307"/>
      <c r="HZ347" s="307"/>
      <c r="IA347" s="307"/>
      <c r="IB347" s="307"/>
      <c r="IC347" s="307"/>
      <c r="ID347" s="307"/>
      <c r="IE347" s="307"/>
      <c r="IF347" s="307"/>
      <c r="IG347" s="307"/>
      <c r="IH347" s="307"/>
      <c r="II347" s="307"/>
      <c r="IJ347" s="317"/>
      <c r="IK347" s="317"/>
      <c r="IL347" s="317"/>
      <c r="IM347" s="317"/>
      <c r="IN347" s="317"/>
      <c r="IO347" s="317"/>
      <c r="IP347" s="317"/>
      <c r="IQ347" s="317"/>
      <c r="IR347" s="317"/>
      <c r="IS347" s="317"/>
      <c r="IT347" s="317"/>
      <c r="IU347" s="317"/>
      <c r="IV347" s="317"/>
    </row>
    <row r="348" spans="1:256" s="3" customFormat="1" ht="24.75" customHeight="1">
      <c r="A348" s="1441" t="s">
        <v>1013</v>
      </c>
      <c r="B348" s="1442"/>
      <c r="C348" s="1442"/>
      <c r="D348" s="1442"/>
      <c r="E348" s="1442"/>
      <c r="F348" s="1442"/>
      <c r="G348" s="1442"/>
      <c r="H348" s="1442"/>
      <c r="I348" s="1442"/>
      <c r="J348" s="1442"/>
      <c r="K348" s="1442"/>
      <c r="L348" s="1442"/>
      <c r="M348" s="1442"/>
      <c r="N348" s="1442"/>
      <c r="O348" s="1442"/>
      <c r="P348" s="1442"/>
      <c r="Q348" s="1442"/>
      <c r="R348" s="1442"/>
      <c r="S348" s="1442"/>
      <c r="T348" s="1442"/>
      <c r="U348" s="1442"/>
      <c r="V348" s="1442"/>
      <c r="W348" s="1442"/>
      <c r="X348" s="1442"/>
      <c r="Y348" s="1442"/>
      <c r="Z348" s="1443"/>
      <c r="AA348" s="1386" t="str">
        <f>IF('3.4 Performances tube radiogène'!E57="","",'3.4 Performances tube radiogène'!E57)</f>
        <v/>
      </c>
      <c r="AB348" s="1386"/>
      <c r="AC348" s="1386"/>
      <c r="AD348" s="1386"/>
      <c r="AE348" s="1386"/>
      <c r="AF348" s="1386"/>
      <c r="AG348" s="1386"/>
      <c r="AH348" s="1386" t="str">
        <f>IF('3.4 Performances tube radiogène'!I57="","",'3.4 Performances tube radiogène'!I57)</f>
        <v/>
      </c>
      <c r="AI348" s="1386"/>
      <c r="AJ348" s="1386"/>
      <c r="AK348" s="1386"/>
      <c r="AL348" s="1386"/>
      <c r="AM348" s="1386"/>
      <c r="AN348" s="1386"/>
      <c r="AO348" s="1386" t="str">
        <f>IF('3.4 Performances tube radiogène'!M57="","",'3.4 Performances tube radiogène'!M57)</f>
        <v/>
      </c>
      <c r="AP348" s="1386"/>
      <c r="AQ348" s="1386"/>
      <c r="AR348" s="1386"/>
      <c r="AS348" s="1386"/>
      <c r="AT348" s="1386"/>
      <c r="AU348" s="1386"/>
      <c r="AV348" s="1002" t="str">
        <f>IF('3.4 Performances tube radiogène'!Q57="","",'3.4 Performances tube radiogène'!Q57)</f>
        <v/>
      </c>
      <c r="AW348" s="1386"/>
      <c r="AX348" s="1386"/>
      <c r="AY348" s="1386"/>
      <c r="AZ348" s="1386"/>
      <c r="BA348" s="1386"/>
      <c r="BB348" s="1386"/>
      <c r="BC348" s="1435"/>
    </row>
    <row r="349" spans="1:256" ht="39.75" customHeight="1">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row>
    <row r="350" spans="1:256" ht="39" customHeight="1">
      <c r="A350" s="1007" t="s">
        <v>591</v>
      </c>
      <c r="B350" s="1410"/>
      <c r="C350" s="1410"/>
      <c r="D350" s="1410"/>
      <c r="E350" s="1410"/>
      <c r="F350" s="1410"/>
      <c r="G350" s="1410"/>
      <c r="H350" s="1410"/>
      <c r="I350" s="1410"/>
      <c r="J350" s="1410"/>
      <c r="K350" s="1410"/>
      <c r="L350" s="1410"/>
      <c r="M350" s="1410"/>
      <c r="N350" s="1410"/>
      <c r="O350" s="1410"/>
      <c r="P350" s="1410"/>
      <c r="Q350" s="1410"/>
      <c r="R350" s="1410"/>
      <c r="S350" s="1410"/>
      <c r="T350" s="1410"/>
      <c r="U350" s="1410"/>
      <c r="V350" s="1410"/>
      <c r="W350" s="1410"/>
      <c r="X350" s="1410"/>
      <c r="Y350" s="1410"/>
      <c r="Z350" s="1410"/>
      <c r="AA350" s="1410"/>
      <c r="AB350" s="1410"/>
      <c r="AC350" s="1410"/>
      <c r="AD350" s="1410"/>
      <c r="AE350" s="1410"/>
      <c r="AF350" s="1410"/>
      <c r="AG350" s="1410"/>
      <c r="AH350" s="1410"/>
      <c r="AI350" s="1410"/>
      <c r="AJ350" s="1410"/>
      <c r="AK350" s="1410"/>
      <c r="AL350" s="1410"/>
      <c r="AM350" s="1410"/>
      <c r="AN350" s="1410"/>
      <c r="AO350" s="1410"/>
      <c r="AP350" s="1410"/>
      <c r="AQ350" s="1410"/>
      <c r="AR350" s="1410"/>
      <c r="AS350" s="1410"/>
      <c r="AT350" s="1410"/>
      <c r="AU350" s="1410"/>
      <c r="AV350" s="1410"/>
      <c r="AW350" s="1410"/>
      <c r="AX350" s="1410"/>
      <c r="AY350" s="1410"/>
      <c r="AZ350" s="1410"/>
      <c r="BA350" s="1410"/>
      <c r="BB350" s="1410"/>
      <c r="BC350" s="1411"/>
    </row>
    <row r="351" spans="1:256" s="3" customFormat="1" ht="26.25" customHeight="1">
      <c r="A351" s="1240" t="s">
        <v>742</v>
      </c>
      <c r="B351" s="1436"/>
      <c r="C351" s="1436"/>
      <c r="D351" s="1436"/>
      <c r="E351" s="1436"/>
      <c r="F351" s="1436"/>
      <c r="G351" s="1436"/>
      <c r="H351" s="1436"/>
      <c r="I351" s="1436"/>
      <c r="J351" s="1436"/>
      <c r="K351" s="1436"/>
      <c r="L351" s="1436"/>
      <c r="M351" s="1436"/>
      <c r="N351" s="1436"/>
      <c r="O351" s="1436"/>
      <c r="P351" s="1436"/>
      <c r="Q351" s="1436"/>
      <c r="R351" s="1436"/>
      <c r="S351" s="1436"/>
      <c r="T351" s="1436"/>
      <c r="U351" s="1436"/>
      <c r="V351" s="1436"/>
      <c r="W351" s="1436"/>
      <c r="X351" s="1436"/>
      <c r="Y351" s="1436"/>
      <c r="Z351" s="1436"/>
      <c r="AA351" s="998" t="str">
        <f>IF('3.4 Performances tube radiogène'!D36="","",'3.4 Performances tube radiogène'!D36)</f>
        <v/>
      </c>
      <c r="AB351" s="998"/>
      <c r="AC351" s="998"/>
      <c r="AD351" s="998"/>
      <c r="AE351" s="998"/>
      <c r="AF351" s="998"/>
      <c r="AG351" s="998"/>
      <c r="AH351" s="998" t="str">
        <f>IF('3.4 Performances tube radiogène'!H36="","",'3.4 Performances tube radiogène'!H36)</f>
        <v/>
      </c>
      <c r="AI351" s="998"/>
      <c r="AJ351" s="998"/>
      <c r="AK351" s="998"/>
      <c r="AL351" s="998"/>
      <c r="AM351" s="998"/>
      <c r="AN351" s="998"/>
      <c r="AO351" s="998" t="str">
        <f>IF('3.4 Performances tube radiogène'!L36="","",'3.4 Performances tube radiogène'!L36)</f>
        <v/>
      </c>
      <c r="AP351" s="998"/>
      <c r="AQ351" s="998"/>
      <c r="AR351" s="998"/>
      <c r="AS351" s="998"/>
      <c r="AT351" s="998"/>
      <c r="AU351" s="998"/>
      <c r="AV351" s="910" t="str">
        <f>IF('3.4 Performances tube radiogène'!P36="","",'3.4 Performances tube radiogène'!P36)</f>
        <v/>
      </c>
      <c r="AW351" s="998"/>
      <c r="AX351" s="998"/>
      <c r="AY351" s="998"/>
      <c r="AZ351" s="998"/>
      <c r="BA351" s="998"/>
      <c r="BB351" s="998"/>
      <c r="BC351" s="999"/>
    </row>
    <row r="352" spans="1:256" ht="24.95" customHeight="1">
      <c r="A352" s="1212" t="s">
        <v>611</v>
      </c>
      <c r="B352" s="1432"/>
      <c r="C352" s="1432"/>
      <c r="D352" s="1432"/>
      <c r="E352" s="1432"/>
      <c r="F352" s="1432"/>
      <c r="G352" s="1432"/>
      <c r="H352" s="1432"/>
      <c r="I352" s="1432"/>
      <c r="J352" s="1432"/>
      <c r="K352" s="1432"/>
      <c r="L352" s="1432"/>
      <c r="M352" s="1432"/>
      <c r="N352" s="1432"/>
      <c r="O352" s="1432"/>
      <c r="P352" s="1432"/>
      <c r="Q352" s="1432"/>
      <c r="R352" s="1432"/>
      <c r="S352" s="1432"/>
      <c r="T352" s="1432"/>
      <c r="U352" s="1432"/>
      <c r="V352" s="1432"/>
      <c r="W352" s="1432"/>
      <c r="X352" s="1432"/>
      <c r="Y352" s="1432"/>
      <c r="Z352" s="1432"/>
      <c r="AA352" s="1185" t="str">
        <f>IF('3.4 Performances tube radiogène'!E53="","",'3.4 Performances tube radiogène'!E53)</f>
        <v/>
      </c>
      <c r="AB352" s="1185"/>
      <c r="AC352" s="1185"/>
      <c r="AD352" s="1185"/>
      <c r="AE352" s="1185"/>
      <c r="AF352" s="1185"/>
      <c r="AG352" s="1185"/>
      <c r="AH352" s="1185" t="str">
        <f>IF('3.4 Performances tube radiogène'!I53="","",'3.4 Performances tube radiogène'!I53)</f>
        <v/>
      </c>
      <c r="AI352" s="1185"/>
      <c r="AJ352" s="1185"/>
      <c r="AK352" s="1185"/>
      <c r="AL352" s="1185"/>
      <c r="AM352" s="1185"/>
      <c r="AN352" s="1185"/>
      <c r="AO352" s="1185" t="str">
        <f>IF('3.4 Performances tube radiogène'!M53="","",'3.4 Performances tube radiogène'!M53)</f>
        <v/>
      </c>
      <c r="AP352" s="1185"/>
      <c r="AQ352" s="1185"/>
      <c r="AR352" s="1185"/>
      <c r="AS352" s="1185"/>
      <c r="AT352" s="1185"/>
      <c r="AU352" s="1185"/>
      <c r="AV352" s="913" t="str">
        <f>IF('3.4 Performances tube radiogène'!Q53="","",'3.4 Performances tube radiogène'!Q53)</f>
        <v/>
      </c>
      <c r="AW352" s="1185"/>
      <c r="AX352" s="1185"/>
      <c r="AY352" s="1185"/>
      <c r="AZ352" s="1185"/>
      <c r="BA352" s="1185"/>
      <c r="BB352" s="1185"/>
      <c r="BC352" s="1246"/>
    </row>
    <row r="353" spans="1:256" ht="24.95" customHeight="1">
      <c r="A353" s="1433" t="s">
        <v>616</v>
      </c>
      <c r="B353" s="1434"/>
      <c r="C353" s="1434"/>
      <c r="D353" s="1434"/>
      <c r="E353" s="1434"/>
      <c r="F353" s="1434"/>
      <c r="G353" s="1434"/>
      <c r="H353" s="1434"/>
      <c r="I353" s="1434"/>
      <c r="J353" s="1434"/>
      <c r="K353" s="1434"/>
      <c r="L353" s="1434"/>
      <c r="M353" s="1434"/>
      <c r="N353" s="1434"/>
      <c r="O353" s="1434"/>
      <c r="P353" s="1434"/>
      <c r="Q353" s="1434"/>
      <c r="R353" s="1434"/>
      <c r="S353" s="1434"/>
      <c r="T353" s="1434"/>
      <c r="U353" s="1434"/>
      <c r="V353" s="1434"/>
      <c r="W353" s="1434"/>
      <c r="X353" s="1434"/>
      <c r="Y353" s="1434"/>
      <c r="Z353" s="1434"/>
      <c r="AA353" s="1386" t="str">
        <f>IF('3.4 Performances tube radiogène'!E58="","",'3.4 Performances tube radiogène'!E58)</f>
        <v/>
      </c>
      <c r="AB353" s="1386"/>
      <c r="AC353" s="1386"/>
      <c r="AD353" s="1386"/>
      <c r="AE353" s="1386"/>
      <c r="AF353" s="1386"/>
      <c r="AG353" s="1386"/>
      <c r="AH353" s="1386" t="str">
        <f>IF('3.4 Performances tube radiogène'!I58="","",'3.4 Performances tube radiogène'!I58)</f>
        <v/>
      </c>
      <c r="AI353" s="1386"/>
      <c r="AJ353" s="1386"/>
      <c r="AK353" s="1386"/>
      <c r="AL353" s="1386"/>
      <c r="AM353" s="1386"/>
      <c r="AN353" s="1386"/>
      <c r="AO353" s="1386" t="str">
        <f>IF('3.4 Performances tube radiogène'!M58="","",'3.4 Performances tube radiogène'!M58)</f>
        <v/>
      </c>
      <c r="AP353" s="1386"/>
      <c r="AQ353" s="1386"/>
      <c r="AR353" s="1386"/>
      <c r="AS353" s="1386"/>
      <c r="AT353" s="1386"/>
      <c r="AU353" s="1386"/>
      <c r="AV353" s="1002" t="str">
        <f>IF('3.4 Performances tube radiogène'!Q58="","",'3.4 Performances tube radiogène'!Q58)</f>
        <v/>
      </c>
      <c r="AW353" s="1386"/>
      <c r="AX353" s="1386"/>
      <c r="AY353" s="1386"/>
      <c r="AZ353" s="1386"/>
      <c r="BA353" s="1386"/>
      <c r="BB353" s="1386"/>
      <c r="BC353" s="1435"/>
    </row>
    <row r="354" spans="1:256" ht="24.95" customHeight="1">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row>
    <row r="355" spans="1:256" ht="24.95" customHeight="1">
      <c r="A355" s="1210" t="s">
        <v>73</v>
      </c>
      <c r="B355" s="1210"/>
      <c r="C355" s="1210"/>
      <c r="D355" s="1210"/>
      <c r="E355" s="1210"/>
      <c r="F355" s="1210"/>
      <c r="G355" s="1210"/>
      <c r="H355" s="1210"/>
      <c r="I355" s="1210"/>
      <c r="J355" s="1210"/>
      <c r="K355" s="1210"/>
      <c r="L355" s="1212"/>
      <c r="M355" s="1424" t="s">
        <v>1083</v>
      </c>
      <c r="N355" s="1425"/>
      <c r="O355" s="1425"/>
      <c r="P355" s="1425"/>
      <c r="Q355" s="1425"/>
      <c r="R355" s="1425"/>
      <c r="S355" s="1425"/>
      <c r="T355" s="1425"/>
      <c r="U355" s="1425"/>
      <c r="V355" s="1425"/>
      <c r="W355" s="1425"/>
      <c r="X355" s="1425"/>
      <c r="Y355" s="1425"/>
      <c r="Z355" s="1425"/>
      <c r="AA355" s="1425"/>
      <c r="AB355" s="1425"/>
      <c r="AC355" s="1425"/>
      <c r="AD355" s="1425"/>
      <c r="AE355" s="1425"/>
      <c r="AF355" s="1425"/>
      <c r="AG355" s="1425"/>
      <c r="AH355" s="1425"/>
      <c r="AI355" s="1425"/>
      <c r="AJ355" s="1425"/>
      <c r="AK355" s="1425"/>
      <c r="AL355" s="1425"/>
      <c r="AM355" s="1425"/>
      <c r="AN355" s="1425"/>
      <c r="AO355" s="1425"/>
      <c r="AP355" s="1425"/>
      <c r="AQ355" s="1425"/>
      <c r="AR355" s="1425"/>
      <c r="AS355" s="1425"/>
      <c r="AT355" s="1425"/>
      <c r="AU355" s="1425"/>
      <c r="AV355" s="1425"/>
      <c r="AW355" s="1425"/>
      <c r="AX355" s="1425"/>
      <c r="AY355" s="1425"/>
      <c r="AZ355" s="1425"/>
      <c r="BA355" s="1425"/>
      <c r="BB355" s="1425"/>
      <c r="BC355" s="1426"/>
    </row>
    <row r="356" spans="1:256" ht="24.95" customHeight="1">
      <c r="A356" s="1210" t="s">
        <v>71</v>
      </c>
      <c r="B356" s="1210"/>
      <c r="C356" s="1210"/>
      <c r="D356" s="1210"/>
      <c r="E356" s="1210"/>
      <c r="F356" s="1210"/>
      <c r="G356" s="1210"/>
      <c r="H356" s="1210"/>
      <c r="I356" s="1210"/>
      <c r="J356" s="1210"/>
      <c r="K356" s="1210"/>
      <c r="L356" s="1212"/>
      <c r="M356" s="1427" t="s">
        <v>1084</v>
      </c>
      <c r="N356" s="1428"/>
      <c r="O356" s="1428"/>
      <c r="P356" s="1428"/>
      <c r="Q356" s="1428"/>
      <c r="R356" s="1428"/>
      <c r="S356" s="1428"/>
      <c r="T356" s="1428"/>
      <c r="U356" s="1428"/>
      <c r="V356" s="1428"/>
      <c r="W356" s="1428"/>
      <c r="X356" s="1428"/>
      <c r="Y356" s="1428"/>
      <c r="Z356" s="1428"/>
      <c r="AA356" s="1428"/>
      <c r="AB356" s="1428"/>
      <c r="AC356" s="1428"/>
      <c r="AD356" s="1428"/>
      <c r="AE356" s="1428"/>
      <c r="AF356" s="1428"/>
      <c r="AG356" s="1428"/>
      <c r="AH356" s="1428"/>
      <c r="AI356" s="1428"/>
      <c r="AJ356" s="1428"/>
      <c r="AK356" s="1428"/>
      <c r="AL356" s="1428"/>
      <c r="AM356" s="1428"/>
      <c r="AN356" s="1428"/>
      <c r="AO356" s="1428"/>
      <c r="AP356" s="1428"/>
      <c r="AQ356" s="1428"/>
      <c r="AR356" s="1428"/>
      <c r="AS356" s="1428"/>
      <c r="AT356" s="1428"/>
      <c r="AU356" s="1428"/>
      <c r="AV356" s="1428"/>
      <c r="AW356" s="1428"/>
      <c r="AX356" s="1428"/>
      <c r="AY356" s="1428"/>
      <c r="AZ356" s="1428"/>
      <c r="BA356" s="1428"/>
      <c r="BB356" s="1428"/>
      <c r="BC356" s="1429"/>
    </row>
    <row r="357" spans="1:256" ht="24.95" customHeight="1">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row>
    <row r="358" spans="1:256" ht="35.1" customHeight="1">
      <c r="A358" s="1007" t="s">
        <v>556</v>
      </c>
      <c r="B358" s="1410"/>
      <c r="C358" s="1410"/>
      <c r="D358" s="1410"/>
      <c r="E358" s="1410"/>
      <c r="F358" s="1410"/>
      <c r="G358" s="1410"/>
      <c r="H358" s="1410"/>
      <c r="I358" s="1410"/>
      <c r="J358" s="1410"/>
      <c r="K358" s="1410"/>
      <c r="L358" s="1410"/>
      <c r="M358" s="1410"/>
      <c r="N358" s="1410"/>
      <c r="O358" s="1410"/>
      <c r="P358" s="1410"/>
      <c r="Q358" s="1410"/>
      <c r="R358" s="1410"/>
      <c r="S358" s="1410"/>
      <c r="T358" s="1410"/>
      <c r="U358" s="1410"/>
      <c r="V358" s="1410"/>
      <c r="W358" s="1410"/>
      <c r="X358" s="1410"/>
      <c r="Y358" s="1410"/>
      <c r="Z358" s="1410"/>
      <c r="AA358" s="1410"/>
      <c r="AB358" s="1410"/>
      <c r="AC358" s="1410"/>
      <c r="AD358" s="1410"/>
      <c r="AE358" s="1410"/>
      <c r="AF358" s="1410"/>
      <c r="AG358" s="1410"/>
      <c r="AH358" s="1410"/>
      <c r="AI358" s="1410"/>
      <c r="AJ358" s="1410"/>
      <c r="AK358" s="1410"/>
      <c r="AL358" s="1410"/>
      <c r="AM358" s="1410"/>
      <c r="AN358" s="1410"/>
      <c r="AO358" s="1410"/>
      <c r="AP358" s="1410"/>
      <c r="AQ358" s="1410"/>
      <c r="AR358" s="1410"/>
      <c r="AS358" s="1410"/>
      <c r="AT358" s="1410"/>
      <c r="AU358" s="1410"/>
      <c r="AV358" s="1410"/>
      <c r="AW358" s="1410"/>
      <c r="AX358" s="1410"/>
      <c r="AY358" s="1410"/>
      <c r="AZ358" s="1410"/>
      <c r="BA358" s="1410"/>
      <c r="BB358" s="1410"/>
      <c r="BC358" s="1411"/>
    </row>
    <row r="359" spans="1:256" ht="35.1" customHeight="1">
      <c r="A359" s="849" t="s">
        <v>610</v>
      </c>
      <c r="B359" s="1430"/>
      <c r="C359" s="1430"/>
      <c r="D359" s="1430"/>
      <c r="E359" s="1430"/>
      <c r="F359" s="1430"/>
      <c r="G359" s="1430"/>
      <c r="H359" s="1430"/>
      <c r="I359" s="1430"/>
      <c r="J359" s="1430"/>
      <c r="K359" s="1430"/>
      <c r="L359" s="1430"/>
      <c r="M359" s="1430"/>
      <c r="N359" s="1430"/>
      <c r="O359" s="1430"/>
      <c r="P359" s="1430"/>
      <c r="Q359" s="1430"/>
      <c r="R359" s="1430"/>
      <c r="S359" s="1430"/>
      <c r="T359" s="1430"/>
      <c r="U359" s="1430"/>
      <c r="V359" s="1430"/>
      <c r="W359" s="1430"/>
      <c r="X359" s="1430"/>
      <c r="Y359" s="1430"/>
      <c r="Z359" s="1032" t="str">
        <f>IF('3.4 Performances tube radiogène'!E65="","",'3.4 Performances tube radiogène'!E65)</f>
        <v/>
      </c>
      <c r="AA359" s="1033"/>
      <c r="AB359" s="1033"/>
      <c r="AC359" s="1033"/>
      <c r="AD359" s="1033"/>
      <c r="AE359" s="1033"/>
      <c r="AF359" s="1033"/>
      <c r="AG359" s="1033"/>
      <c r="AH359" s="1033"/>
      <c r="AI359" s="1033"/>
      <c r="AJ359" s="1033"/>
      <c r="AK359" s="1033"/>
      <c r="AL359" s="1033"/>
      <c r="AM359" s="1033"/>
      <c r="AN359" s="1148"/>
      <c r="AO359" s="1431" t="str">
        <f>IF('3.4 Performances tube radiogène'!J65="","",'3.4 Performances tube radiogène'!J65)</f>
        <v/>
      </c>
      <c r="AP359" s="1431"/>
      <c r="AQ359" s="1431"/>
      <c r="AR359" s="1431"/>
      <c r="AS359" s="1431"/>
      <c r="AT359" s="1431"/>
      <c r="AU359" s="1431"/>
      <c r="AV359" s="1431"/>
      <c r="AW359" s="1431"/>
      <c r="AX359" s="1431"/>
      <c r="AY359" s="1431"/>
      <c r="AZ359" s="1431"/>
      <c r="BA359" s="1431"/>
      <c r="BB359" s="1431"/>
      <c r="BC359" s="1431"/>
    </row>
    <row r="360" spans="1:256" ht="30" customHeight="1">
      <c r="A360" s="853" t="s">
        <v>609</v>
      </c>
      <c r="B360" s="939"/>
      <c r="C360" s="939"/>
      <c r="D360" s="939"/>
      <c r="E360" s="939"/>
      <c r="F360" s="939"/>
      <c r="G360" s="939"/>
      <c r="H360" s="939"/>
      <c r="I360" s="939"/>
      <c r="J360" s="939"/>
      <c r="K360" s="939"/>
      <c r="L360" s="939"/>
      <c r="M360" s="939"/>
      <c r="N360" s="939"/>
      <c r="O360" s="939"/>
      <c r="P360" s="939"/>
      <c r="Q360" s="939"/>
      <c r="R360" s="939"/>
      <c r="S360" s="939"/>
      <c r="T360" s="939"/>
      <c r="U360" s="939"/>
      <c r="V360" s="939"/>
      <c r="W360" s="939"/>
      <c r="X360" s="939"/>
      <c r="Y360" s="939"/>
      <c r="Z360" s="913" t="str">
        <f>IF('3.4 Performances tube radiogène'!E66="","",'3.4 Performances tube radiogène'!E66)</f>
        <v/>
      </c>
      <c r="AA360" s="913"/>
      <c r="AB360" s="913"/>
      <c r="AC360" s="913" t="str">
        <f>IF('3.4 Performances tube radiogène'!F66="","",'3.4 Performances tube radiogène'!F66)</f>
        <v/>
      </c>
      <c r="AD360" s="913"/>
      <c r="AE360" s="913"/>
      <c r="AF360" s="913" t="str">
        <f>IF('3.4 Performances tube radiogène'!G66="","",'3.4 Performances tube radiogène'!G66)</f>
        <v/>
      </c>
      <c r="AG360" s="913"/>
      <c r="AH360" s="913"/>
      <c r="AI360" s="913" t="str">
        <f>IF('3.4 Performances tube radiogène'!H66="","",'3.4 Performances tube radiogène'!H66)</f>
        <v/>
      </c>
      <c r="AJ360" s="913"/>
      <c r="AK360" s="913"/>
      <c r="AL360" s="913" t="str">
        <f>IF('3.4 Performances tube radiogène'!I66="","",'3.4 Performances tube radiogène'!I66)</f>
        <v/>
      </c>
      <c r="AM360" s="913"/>
      <c r="AN360" s="914"/>
      <c r="AO360" s="915" t="str">
        <f>IF('3.4 Performances tube radiogène'!J66="","",'3.4 Performances tube radiogène'!J66)</f>
        <v/>
      </c>
      <c r="AP360" s="913"/>
      <c r="AQ360" s="913"/>
      <c r="AR360" s="913" t="str">
        <f>IF('3.4 Performances tube radiogène'!K66="","",'3.4 Performances tube radiogène'!K66)</f>
        <v/>
      </c>
      <c r="AS360" s="913"/>
      <c r="AT360" s="913"/>
      <c r="AU360" s="913" t="str">
        <f>IF('3.4 Performances tube radiogène'!L66="","",'3.4 Performances tube radiogène'!L66)</f>
        <v/>
      </c>
      <c r="AV360" s="913"/>
      <c r="AW360" s="913"/>
      <c r="AX360" s="913" t="str">
        <f>IF('3.4 Performances tube radiogène'!M66="","",'3.4 Performances tube radiogène'!M66)</f>
        <v/>
      </c>
      <c r="AY360" s="913"/>
      <c r="AZ360" s="913"/>
      <c r="BA360" s="913" t="str">
        <f>IF('3.4 Performances tube radiogène'!N66="","",'3.4 Performances tube radiogène'!N66)</f>
        <v/>
      </c>
      <c r="BB360" s="913"/>
      <c r="BC360" s="914"/>
    </row>
    <row r="361" spans="1:256" ht="24.75" customHeight="1">
      <c r="A361" s="853" t="s">
        <v>158</v>
      </c>
      <c r="B361" s="939"/>
      <c r="C361" s="939"/>
      <c r="D361" s="939"/>
      <c r="E361" s="939"/>
      <c r="F361" s="939"/>
      <c r="G361" s="939"/>
      <c r="H361" s="939"/>
      <c r="I361" s="939"/>
      <c r="J361" s="939"/>
      <c r="K361" s="939"/>
      <c r="L361" s="939"/>
      <c r="M361" s="939"/>
      <c r="N361" s="939"/>
      <c r="O361" s="939"/>
      <c r="P361" s="939"/>
      <c r="Q361" s="939"/>
      <c r="R361" s="939"/>
      <c r="S361" s="939"/>
      <c r="T361" s="939"/>
      <c r="U361" s="939"/>
      <c r="V361" s="939"/>
      <c r="W361" s="939"/>
      <c r="X361" s="939"/>
      <c r="Y361" s="939"/>
      <c r="Z361" s="1445" t="str">
        <f>IF('3.4 Performances tube radiogène'!E68="","",'3.4 Performances tube radiogène'!E68)</f>
        <v/>
      </c>
      <c r="AA361" s="1445"/>
      <c r="AB361" s="1445"/>
      <c r="AC361" s="1445" t="str">
        <f>IF('3.4 Performances tube radiogène'!F68="","",'3.4 Performances tube radiogène'!F68)</f>
        <v/>
      </c>
      <c r="AD361" s="1445"/>
      <c r="AE361" s="1445"/>
      <c r="AF361" s="1445" t="str">
        <f>IF('3.4 Performances tube radiogène'!G68="","",'3.4 Performances tube radiogène'!G68)</f>
        <v/>
      </c>
      <c r="AG361" s="1445"/>
      <c r="AH361" s="1445"/>
      <c r="AI361" s="1445" t="str">
        <f>IF('3.4 Performances tube radiogène'!H68="","",'3.4 Performances tube radiogène'!H68)</f>
        <v/>
      </c>
      <c r="AJ361" s="1445"/>
      <c r="AK361" s="1445"/>
      <c r="AL361" s="1445" t="str">
        <f>IF('3.4 Performances tube radiogène'!I68="","",'3.4 Performances tube radiogène'!I68)</f>
        <v/>
      </c>
      <c r="AM361" s="1445"/>
      <c r="AN361" s="1456"/>
      <c r="AO361" s="1459" t="str">
        <f>IF('3.4 Performances tube radiogène'!J68="","",'3.4 Performances tube radiogène'!J68)</f>
        <v/>
      </c>
      <c r="AP361" s="1445"/>
      <c r="AQ361" s="1445"/>
      <c r="AR361" s="913" t="str">
        <f>IF('3.4 Performances tube radiogène'!K68="","",'3.4 Performances tube radiogène'!K68)</f>
        <v/>
      </c>
      <c r="AS361" s="913"/>
      <c r="AT361" s="913"/>
      <c r="AU361" s="913" t="str">
        <f>IF('3.4 Performances tube radiogène'!L68="","",'3.4 Performances tube radiogène'!L68)</f>
        <v/>
      </c>
      <c r="AV361" s="913"/>
      <c r="AW361" s="913"/>
      <c r="AX361" s="913" t="str">
        <f>IF('3.4 Performances tube radiogène'!M68="","",'3.4 Performances tube radiogène'!M68)</f>
        <v/>
      </c>
      <c r="AY361" s="913"/>
      <c r="AZ361" s="913"/>
      <c r="BA361" s="913" t="str">
        <f>IF('3.4 Performances tube radiogène'!N68="","",'3.4 Performances tube radiogène'!N68)</f>
        <v/>
      </c>
      <c r="BB361" s="913"/>
      <c r="BC361" s="914"/>
    </row>
    <row r="362" spans="1:256" ht="24.75" customHeight="1">
      <c r="A362" s="853" t="s">
        <v>608</v>
      </c>
      <c r="B362" s="939"/>
      <c r="C362" s="939"/>
      <c r="D362" s="939"/>
      <c r="E362" s="939"/>
      <c r="F362" s="939"/>
      <c r="G362" s="939"/>
      <c r="H362" s="939"/>
      <c r="I362" s="939"/>
      <c r="J362" s="939"/>
      <c r="K362" s="939"/>
      <c r="L362" s="939"/>
      <c r="M362" s="939"/>
      <c r="N362" s="939"/>
      <c r="O362" s="939"/>
      <c r="P362" s="939"/>
      <c r="Q362" s="939"/>
      <c r="R362" s="939"/>
      <c r="S362" s="939"/>
      <c r="T362" s="939"/>
      <c r="U362" s="939"/>
      <c r="V362" s="939"/>
      <c r="W362" s="939"/>
      <c r="X362" s="939"/>
      <c r="Y362" s="939"/>
      <c r="Z362" s="1419" t="str">
        <f>IF('3.4 Performances tube radiogène'!E69="","",'3.4 Performances tube radiogène'!E69)</f>
        <v/>
      </c>
      <c r="AA362" s="1420"/>
      <c r="AB362" s="1420"/>
      <c r="AC362" s="1420"/>
      <c r="AD362" s="1420"/>
      <c r="AE362" s="1420"/>
      <c r="AF362" s="1420"/>
      <c r="AG362" s="1420"/>
      <c r="AH362" s="1420"/>
      <c r="AI362" s="1420"/>
      <c r="AJ362" s="1420"/>
      <c r="AK362" s="1420"/>
      <c r="AL362" s="1420"/>
      <c r="AM362" s="1420"/>
      <c r="AN362" s="1421"/>
      <c r="AO362" s="1422" t="str">
        <f>IF('3.4 Performances tube radiogène'!J69="","",'3.4 Performances tube radiogène'!J69)</f>
        <v/>
      </c>
      <c r="AP362" s="1422"/>
      <c r="AQ362" s="1422"/>
      <c r="AR362" s="1422"/>
      <c r="AS362" s="1422"/>
      <c r="AT362" s="1422"/>
      <c r="AU362" s="1422"/>
      <c r="AV362" s="1422"/>
      <c r="AW362" s="1422"/>
      <c r="AX362" s="1422"/>
      <c r="AY362" s="1422"/>
      <c r="AZ362" s="1422"/>
      <c r="BA362" s="1422"/>
      <c r="BB362" s="1422"/>
      <c r="BC362" s="1422"/>
    </row>
    <row r="363" spans="1:256" ht="24.95" customHeight="1">
      <c r="A363" s="1130" t="s">
        <v>1014</v>
      </c>
      <c r="B363" s="1423"/>
      <c r="C363" s="1423"/>
      <c r="D363" s="1423"/>
      <c r="E363" s="1423"/>
      <c r="F363" s="1423"/>
      <c r="G363" s="1423"/>
      <c r="H363" s="1423"/>
      <c r="I363" s="1423"/>
      <c r="J363" s="1423"/>
      <c r="K363" s="1423"/>
      <c r="L363" s="1423"/>
      <c r="M363" s="1423"/>
      <c r="N363" s="1423"/>
      <c r="O363" s="1423"/>
      <c r="P363" s="1423"/>
      <c r="Q363" s="1423"/>
      <c r="R363" s="1423"/>
      <c r="S363" s="1423"/>
      <c r="T363" s="1423"/>
      <c r="U363" s="1423"/>
      <c r="V363" s="1423"/>
      <c r="W363" s="1423"/>
      <c r="X363" s="1423"/>
      <c r="Y363" s="1423"/>
      <c r="Z363" s="1059" t="str">
        <f>IF('3.4 Performances tube radiogène'!E70="","",'3.4 Performances tube radiogène'!E70)</f>
        <v/>
      </c>
      <c r="AA363" s="1060"/>
      <c r="AB363" s="1060"/>
      <c r="AC363" s="1060"/>
      <c r="AD363" s="1060"/>
      <c r="AE363" s="1060"/>
      <c r="AF363" s="1060"/>
      <c r="AG363" s="1060"/>
      <c r="AH363" s="1060"/>
      <c r="AI363" s="1060"/>
      <c r="AJ363" s="1060"/>
      <c r="AK363" s="1060"/>
      <c r="AL363" s="1060"/>
      <c r="AM363" s="1060"/>
      <c r="AN363" s="1134"/>
      <c r="AO363" s="1353" t="str">
        <f>IF('3.4 Performances tube radiogène'!J70="","",'3.4 Performances tube radiogène'!J70)</f>
        <v/>
      </c>
      <c r="AP363" s="1060"/>
      <c r="AQ363" s="1060"/>
      <c r="AR363" s="1060"/>
      <c r="AS363" s="1060"/>
      <c r="AT363" s="1060"/>
      <c r="AU363" s="1060"/>
      <c r="AV363" s="1060"/>
      <c r="AW363" s="1060"/>
      <c r="AX363" s="1060"/>
      <c r="AY363" s="1060"/>
      <c r="AZ363" s="1060"/>
      <c r="BA363" s="1060"/>
      <c r="BB363" s="1060"/>
      <c r="BC363" s="1134"/>
    </row>
    <row r="364" spans="1:256" ht="24.95" customHeight="1">
      <c r="A364" s="1045" t="s">
        <v>607</v>
      </c>
      <c r="B364" s="1045"/>
      <c r="C364" s="1045"/>
      <c r="D364" s="1045"/>
      <c r="E364" s="1045"/>
      <c r="F364" s="1045"/>
      <c r="G364" s="1045"/>
      <c r="H364" s="1045"/>
      <c r="I364" s="1045"/>
      <c r="J364" s="1045"/>
      <c r="K364" s="1045"/>
      <c r="L364" s="1045"/>
      <c r="M364" s="853"/>
      <c r="N364" s="955" t="str">
        <f>IF('3.4 Performances tube radiogène'!E71="","",'3.4 Performances tube radiogène'!E71)</f>
        <v/>
      </c>
      <c r="O364" s="1402"/>
      <c r="P364" s="1402"/>
      <c r="Q364" s="1402"/>
      <c r="R364" s="1402"/>
      <c r="S364" s="1402"/>
      <c r="T364" s="1402"/>
      <c r="U364" s="1402"/>
      <c r="V364" s="1402"/>
      <c r="W364" s="1402"/>
      <c r="X364" s="1402"/>
      <c r="Y364" s="1402"/>
      <c r="Z364" s="1403"/>
      <c r="AA364" s="1403"/>
      <c r="AB364" s="1403"/>
      <c r="AC364" s="1403"/>
      <c r="AD364" s="1403"/>
      <c r="AE364" s="1403"/>
      <c r="AF364" s="1403"/>
      <c r="AG364" s="1403"/>
      <c r="AH364" s="1403"/>
      <c r="AI364" s="1403"/>
      <c r="AJ364" s="1403"/>
      <c r="AK364" s="1403"/>
      <c r="AL364" s="1403"/>
      <c r="AM364" s="1403"/>
      <c r="AN364" s="1403"/>
      <c r="AO364" s="1403"/>
      <c r="AP364" s="1403"/>
      <c r="AQ364" s="1403"/>
      <c r="AR364" s="1403"/>
      <c r="AS364" s="1403"/>
      <c r="AT364" s="1403"/>
      <c r="AU364" s="1403"/>
      <c r="AV364" s="1403"/>
      <c r="AW364" s="1403"/>
      <c r="AX364" s="1403"/>
      <c r="AY364" s="1403"/>
      <c r="AZ364" s="1403"/>
      <c r="BA364" s="1403"/>
      <c r="BB364" s="1403"/>
      <c r="BC364" s="1404"/>
    </row>
    <row r="365" spans="1:256" ht="24.95" customHeight="1">
      <c r="A365" s="853" t="s">
        <v>71</v>
      </c>
      <c r="B365" s="939"/>
      <c r="C365" s="939"/>
      <c r="D365" s="939"/>
      <c r="E365" s="939"/>
      <c r="F365" s="939"/>
      <c r="G365" s="939"/>
      <c r="H365" s="939"/>
      <c r="I365" s="939"/>
      <c r="J365" s="939"/>
      <c r="K365" s="939"/>
      <c r="L365" s="939"/>
      <c r="M365" s="939"/>
      <c r="N365" s="940" t="str">
        <f>IF('3.4 Performances tube radiogène'!E72="","",'3.4 Performances tube radiogène'!E72)</f>
        <v/>
      </c>
      <c r="O365" s="1457"/>
      <c r="P365" s="1457"/>
      <c r="Q365" s="1457"/>
      <c r="R365" s="1457"/>
      <c r="S365" s="1457"/>
      <c r="T365" s="1457"/>
      <c r="U365" s="1457"/>
      <c r="V365" s="1457"/>
      <c r="W365" s="1457"/>
      <c r="X365" s="1457"/>
      <c r="Y365" s="1457"/>
      <c r="Z365" s="1457"/>
      <c r="AA365" s="1457"/>
      <c r="AB365" s="1457"/>
      <c r="AC365" s="1457"/>
      <c r="AD365" s="1457"/>
      <c r="AE365" s="1457"/>
      <c r="AF365" s="1457"/>
      <c r="AG365" s="1457"/>
      <c r="AH365" s="1457"/>
      <c r="AI365" s="1457"/>
      <c r="AJ365" s="1457"/>
      <c r="AK365" s="1457"/>
      <c r="AL365" s="1457"/>
      <c r="AM365" s="1457"/>
      <c r="AN365" s="1457"/>
      <c r="AO365" s="1457"/>
      <c r="AP365" s="1457"/>
      <c r="AQ365" s="1457"/>
      <c r="AR365" s="1457"/>
      <c r="AS365" s="1457"/>
      <c r="AT365" s="1457"/>
      <c r="AU365" s="1457"/>
      <c r="AV365" s="1457"/>
      <c r="AW365" s="1457"/>
      <c r="AX365" s="1457"/>
      <c r="AY365" s="1457"/>
      <c r="AZ365" s="1457"/>
      <c r="BA365" s="1457"/>
      <c r="BB365" s="1457"/>
      <c r="BC365" s="1458"/>
    </row>
    <row r="366" spans="1:256" ht="24.95" customHeight="1">
      <c r="A366" s="717"/>
      <c r="B366" s="717"/>
      <c r="C366" s="717"/>
      <c r="D366" s="717"/>
      <c r="E366" s="717"/>
      <c r="F366" s="717"/>
      <c r="G366" s="717"/>
      <c r="H366" s="717"/>
      <c r="I366" s="717"/>
      <c r="J366" s="717"/>
      <c r="K366" s="717"/>
      <c r="L366" s="717"/>
      <c r="M366" s="717"/>
      <c r="N366" s="717"/>
      <c r="O366" s="717"/>
      <c r="P366" s="717"/>
      <c r="Q366" s="717"/>
      <c r="R366" s="717"/>
      <c r="S366" s="717"/>
      <c r="T366" s="717"/>
      <c r="U366" s="717"/>
      <c r="V366" s="717"/>
      <c r="W366" s="717"/>
      <c r="X366" s="717"/>
      <c r="Y366" s="717"/>
      <c r="Z366" s="717"/>
      <c r="AA366" s="717"/>
      <c r="AB366" s="717"/>
      <c r="AC366" s="717"/>
      <c r="AD366" s="717"/>
      <c r="AE366" s="717"/>
      <c r="AF366" s="717"/>
      <c r="AG366" s="717"/>
      <c r="AH366" s="717"/>
      <c r="AI366" s="717"/>
      <c r="AJ366" s="717"/>
      <c r="AK366" s="717"/>
      <c r="AL366" s="717"/>
      <c r="AM366" s="717"/>
      <c r="AN366" s="717"/>
      <c r="AO366" s="717"/>
      <c r="AP366" s="717"/>
      <c r="AQ366" s="717"/>
      <c r="AR366" s="717"/>
      <c r="AS366" s="717"/>
      <c r="AT366" s="717"/>
      <c r="AU366" s="717"/>
      <c r="AV366" s="717"/>
      <c r="AW366" s="717"/>
      <c r="AX366" s="717"/>
      <c r="AY366" s="717"/>
      <c r="AZ366" s="717"/>
      <c r="BA366" s="717"/>
      <c r="BB366" s="717"/>
      <c r="BC366" s="717"/>
    </row>
    <row r="367" spans="1:256" ht="24.95" customHeight="1">
      <c r="A367" s="1096" t="s">
        <v>1006</v>
      </c>
      <c r="B367" s="1097"/>
      <c r="C367" s="1097"/>
      <c r="D367" s="1097"/>
      <c r="E367" s="1097"/>
      <c r="F367" s="1097"/>
      <c r="G367" s="1097"/>
      <c r="H367" s="1097"/>
      <c r="I367" s="1097"/>
      <c r="J367" s="1097"/>
      <c r="K367" s="1097"/>
      <c r="L367" s="1098"/>
      <c r="M367" s="1455" t="str">
        <f>IF('3.4 Performances tube radiogène'!E80="","",'3.4 Performances tube radiogène'!E80)</f>
        <v/>
      </c>
      <c r="N367" s="1455"/>
      <c r="O367" s="1455"/>
      <c r="P367" s="1455"/>
      <c r="Q367" s="1455"/>
      <c r="R367" s="1455"/>
      <c r="S367" s="1455"/>
      <c r="T367" s="1455"/>
      <c r="U367" s="1455"/>
      <c r="V367" s="1455"/>
      <c r="W367" s="1455"/>
      <c r="X367" s="1455"/>
      <c r="Y367" s="1455"/>
      <c r="Z367" s="1455"/>
      <c r="AA367" s="1455"/>
      <c r="AB367" s="1455"/>
      <c r="AC367" s="1455"/>
      <c r="AD367" s="1455"/>
      <c r="AE367" s="1455"/>
      <c r="AF367" s="1455"/>
      <c r="AG367" s="1455"/>
      <c r="AH367" s="1455"/>
      <c r="AI367" s="1455"/>
      <c r="AJ367" s="1455"/>
      <c r="AK367" s="1455"/>
      <c r="AL367" s="1455"/>
      <c r="AM367" s="1455"/>
      <c r="AN367" s="1455"/>
      <c r="AO367" s="1455"/>
      <c r="AP367" s="1455"/>
      <c r="AQ367" s="1455"/>
      <c r="AR367" s="1455"/>
      <c r="AS367" s="716"/>
      <c r="AT367" s="716"/>
      <c r="AU367" s="716"/>
      <c r="AV367" s="716"/>
      <c r="AW367" s="716"/>
      <c r="AX367" s="716"/>
      <c r="AY367" s="716"/>
      <c r="AZ367" s="716"/>
      <c r="BA367" s="307"/>
      <c r="BB367" s="307"/>
      <c r="BC367" s="307"/>
    </row>
    <row r="368" spans="1:256" ht="24.95" customHeight="1">
      <c r="A368" s="355"/>
      <c r="B368" s="355"/>
      <c r="C368" s="355"/>
      <c r="D368" s="355"/>
      <c r="E368" s="355"/>
      <c r="F368" s="355"/>
      <c r="G368" s="355"/>
      <c r="H368" s="355"/>
      <c r="I368" s="355"/>
      <c r="J368" s="355"/>
      <c r="K368" s="366"/>
      <c r="L368" s="367"/>
      <c r="M368" s="367"/>
      <c r="N368" s="367"/>
      <c r="O368" s="367"/>
      <c r="P368" s="367"/>
      <c r="Q368" s="367"/>
      <c r="R368" s="367"/>
      <c r="S368" s="367"/>
      <c r="T368" s="367"/>
      <c r="U368" s="367"/>
      <c r="V368" s="367"/>
      <c r="W368" s="367"/>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c r="AS368" s="367"/>
      <c r="AT368" s="367"/>
      <c r="AU368" s="367"/>
      <c r="AV368" s="367"/>
      <c r="AW368" s="367"/>
      <c r="AX368" s="367"/>
      <c r="AY368" s="367"/>
      <c r="AZ368" s="367"/>
      <c r="BA368" s="367"/>
      <c r="BB368" s="367"/>
      <c r="BC368" s="367"/>
      <c r="BG368" s="309"/>
      <c r="BH368" s="307"/>
      <c r="BI368" s="307"/>
      <c r="BJ368" s="307"/>
      <c r="BK368" s="307"/>
      <c r="BL368" s="307"/>
      <c r="BM368" s="307"/>
      <c r="BN368" s="307"/>
      <c r="BO368" s="307"/>
      <c r="BP368" s="307"/>
      <c r="BQ368" s="307"/>
      <c r="BR368" s="307"/>
      <c r="BS368" s="307"/>
      <c r="BT368" s="307"/>
      <c r="BU368" s="307"/>
      <c r="BV368" s="307"/>
      <c r="BW368" s="307"/>
      <c r="BX368" s="307"/>
      <c r="BY368" s="307"/>
      <c r="BZ368" s="307"/>
      <c r="CA368" s="317"/>
      <c r="CB368" s="317"/>
      <c r="CC368" s="317"/>
      <c r="CD368" s="317"/>
      <c r="CE368" s="317"/>
      <c r="CF368" s="317"/>
      <c r="CG368" s="317"/>
      <c r="CH368" s="317"/>
      <c r="CI368" s="317"/>
      <c r="CJ368" s="317"/>
      <c r="CK368" s="317"/>
      <c r="CL368" s="317"/>
      <c r="CM368" s="317"/>
      <c r="CN368" s="317"/>
      <c r="CO368" s="317"/>
      <c r="CP368" s="317"/>
      <c r="CQ368" s="317"/>
      <c r="CR368" s="317"/>
      <c r="CS368" s="317"/>
      <c r="CT368" s="317"/>
      <c r="CU368" s="317"/>
      <c r="CV368" s="317"/>
      <c r="CW368" s="317"/>
      <c r="CX368" s="317"/>
      <c r="CY368" s="317"/>
      <c r="CZ368" s="317"/>
      <c r="DA368" s="317"/>
      <c r="DB368" s="317"/>
      <c r="DC368" s="317"/>
      <c r="DJ368" s="309"/>
      <c r="DK368" s="307"/>
      <c r="DL368" s="307"/>
      <c r="DM368" s="307"/>
      <c r="DN368" s="307"/>
      <c r="DO368" s="307"/>
      <c r="DP368" s="307"/>
      <c r="DQ368" s="307"/>
      <c r="DR368" s="307"/>
      <c r="DS368" s="307"/>
      <c r="DT368" s="307"/>
      <c r="DU368" s="307"/>
      <c r="DV368" s="307"/>
      <c r="DW368" s="307"/>
      <c r="DX368" s="307"/>
      <c r="DY368" s="307"/>
      <c r="DZ368" s="307"/>
      <c r="EA368" s="307"/>
      <c r="EB368" s="307"/>
      <c r="EC368" s="307"/>
      <c r="ED368" s="317"/>
      <c r="EE368" s="317"/>
      <c r="EF368" s="317"/>
      <c r="EG368" s="317"/>
      <c r="EH368" s="317"/>
      <c r="EI368" s="317"/>
      <c r="EJ368" s="317"/>
      <c r="EK368" s="317"/>
      <c r="EL368" s="317"/>
      <c r="EM368" s="317"/>
      <c r="EN368" s="317"/>
      <c r="EO368" s="317"/>
      <c r="EP368" s="317"/>
      <c r="EQ368" s="317"/>
      <c r="ER368" s="317"/>
      <c r="ES368" s="317"/>
      <c r="ET368" s="317"/>
      <c r="EU368" s="317"/>
      <c r="EV368" s="317"/>
      <c r="EW368" s="317"/>
      <c r="EX368" s="317"/>
      <c r="EY368" s="317"/>
      <c r="EZ368" s="317"/>
      <c r="FA368" s="317"/>
      <c r="FB368" s="317"/>
      <c r="FC368" s="317"/>
      <c r="FD368" s="317"/>
      <c r="FE368" s="317"/>
      <c r="FF368" s="317"/>
      <c r="FM368" s="309"/>
      <c r="FN368" s="307"/>
      <c r="FO368" s="307"/>
      <c r="FP368" s="307"/>
      <c r="FQ368" s="307"/>
      <c r="FR368" s="307"/>
      <c r="FS368" s="307"/>
      <c r="FT368" s="307"/>
      <c r="FU368" s="307"/>
      <c r="FV368" s="307"/>
      <c r="FW368" s="307"/>
      <c r="FX368" s="307"/>
      <c r="FY368" s="307"/>
      <c r="FZ368" s="307"/>
      <c r="GA368" s="307"/>
      <c r="GB368" s="307"/>
      <c r="GC368" s="307"/>
      <c r="GD368" s="307"/>
      <c r="GE368" s="307"/>
      <c r="GF368" s="307"/>
      <c r="GG368" s="317"/>
      <c r="GH368" s="317"/>
      <c r="GI368" s="317"/>
      <c r="GJ368" s="317"/>
      <c r="GK368" s="317"/>
      <c r="GL368" s="317"/>
      <c r="GM368" s="317"/>
      <c r="GN368" s="317"/>
      <c r="GO368" s="317"/>
      <c r="GP368" s="317"/>
      <c r="GQ368" s="317"/>
      <c r="GR368" s="317"/>
      <c r="GS368" s="317"/>
      <c r="GT368" s="317"/>
      <c r="GU368" s="317"/>
      <c r="GV368" s="317"/>
      <c r="GW368" s="317"/>
      <c r="GX368" s="317"/>
      <c r="GY368" s="317"/>
      <c r="GZ368" s="317"/>
      <c r="HA368" s="317"/>
      <c r="HB368" s="317"/>
      <c r="HC368" s="317"/>
      <c r="HD368" s="317"/>
      <c r="HE368" s="317"/>
      <c r="HF368" s="317"/>
      <c r="HG368" s="317"/>
      <c r="HH368" s="317"/>
      <c r="HI368" s="317"/>
      <c r="HP368" s="309"/>
      <c r="HQ368" s="307"/>
      <c r="HR368" s="307"/>
      <c r="HS368" s="307"/>
      <c r="HT368" s="307"/>
      <c r="HU368" s="307"/>
      <c r="HV368" s="307"/>
      <c r="HW368" s="307"/>
      <c r="HX368" s="307"/>
      <c r="HY368" s="307"/>
      <c r="HZ368" s="307"/>
      <c r="IA368" s="307"/>
      <c r="IB368" s="307"/>
      <c r="IC368" s="307"/>
      <c r="ID368" s="307"/>
      <c r="IE368" s="307"/>
      <c r="IF368" s="307"/>
      <c r="IG368" s="307"/>
      <c r="IH368" s="307"/>
      <c r="II368" s="307"/>
      <c r="IJ368" s="317"/>
      <c r="IK368" s="317"/>
      <c r="IL368" s="317"/>
      <c r="IM368" s="317"/>
      <c r="IN368" s="317"/>
      <c r="IO368" s="317"/>
      <c r="IP368" s="317"/>
      <c r="IQ368" s="317"/>
      <c r="IR368" s="317"/>
      <c r="IS368" s="317"/>
      <c r="IT368" s="317"/>
      <c r="IU368" s="317"/>
      <c r="IV368" s="317"/>
    </row>
    <row r="369" spans="1:256" ht="24.95" customHeight="1">
      <c r="A369" s="1450" t="s">
        <v>588</v>
      </c>
      <c r="B369" s="1283"/>
      <c r="C369" s="1283"/>
      <c r="D369" s="1283"/>
      <c r="E369" s="1283"/>
      <c r="F369" s="1283"/>
      <c r="G369" s="1283"/>
      <c r="H369" s="1283"/>
      <c r="I369" s="1283"/>
      <c r="J369" s="1283"/>
      <c r="K369" s="1283"/>
      <c r="L369" s="1283"/>
      <c r="M369" s="1283"/>
      <c r="N369" s="1283"/>
      <c r="O369" s="1283"/>
      <c r="P369" s="1283"/>
      <c r="Q369" s="1283"/>
      <c r="R369" s="1283"/>
      <c r="S369" s="1283"/>
      <c r="T369" s="1283"/>
      <c r="U369" s="1283"/>
      <c r="V369" s="1283"/>
      <c r="W369" s="1283"/>
      <c r="X369" s="1283"/>
      <c r="Y369" s="1283"/>
      <c r="Z369" s="1283"/>
      <c r="AA369" s="1283"/>
      <c r="AB369" s="1283"/>
      <c r="AC369" s="1283"/>
      <c r="AD369" s="1283"/>
      <c r="AE369" s="1283"/>
      <c r="AF369" s="1283"/>
      <c r="AG369" s="1283"/>
      <c r="AH369" s="1283"/>
      <c r="AI369" s="1283"/>
      <c r="AJ369" s="1283"/>
      <c r="AK369" s="1283"/>
      <c r="AL369" s="1283"/>
      <c r="AM369" s="1283"/>
      <c r="AN369" s="1283"/>
      <c r="AO369" s="1283"/>
      <c r="AP369" s="1283"/>
      <c r="AQ369" s="1283"/>
      <c r="AR369" s="1283"/>
      <c r="AS369" s="1283"/>
      <c r="AT369" s="1283"/>
      <c r="AU369" s="1283"/>
      <c r="AV369" s="1283"/>
      <c r="AW369" s="1283"/>
      <c r="AX369" s="1283"/>
      <c r="AY369" s="1283"/>
      <c r="AZ369" s="1283"/>
      <c r="BA369" s="1283"/>
      <c r="BB369" s="1283"/>
      <c r="BC369" s="1237"/>
    </row>
    <row r="370" spans="1:256" s="3" customFormat="1" ht="24.75" customHeight="1">
      <c r="A370" s="1451" t="s">
        <v>610</v>
      </c>
      <c r="B370" s="1452"/>
      <c r="C370" s="1452"/>
      <c r="D370" s="1452"/>
      <c r="E370" s="1452"/>
      <c r="F370" s="1452"/>
      <c r="G370" s="1452"/>
      <c r="H370" s="1452"/>
      <c r="I370" s="1452"/>
      <c r="J370" s="1452"/>
      <c r="K370" s="1452"/>
      <c r="L370" s="1452"/>
      <c r="M370" s="1452"/>
      <c r="N370" s="1452"/>
      <c r="O370" s="1452"/>
      <c r="P370" s="1452"/>
      <c r="Q370" s="1452"/>
      <c r="R370" s="1452"/>
      <c r="S370" s="1452"/>
      <c r="T370" s="1452"/>
      <c r="U370" s="1452"/>
      <c r="V370" s="1452"/>
      <c r="W370" s="1452"/>
      <c r="X370" s="1452"/>
      <c r="Y370" s="1452"/>
      <c r="Z370" s="1453"/>
      <c r="AA370" s="1401" t="str">
        <f>IF('3.4 Performances tube radiogène'!E81="","",'3.4 Performances tube radiogène'!E81)</f>
        <v/>
      </c>
      <c r="AB370" s="998"/>
      <c r="AC370" s="998"/>
      <c r="AD370" s="998"/>
      <c r="AE370" s="998"/>
      <c r="AF370" s="998"/>
      <c r="AG370" s="998"/>
      <c r="AH370" s="1365" t="str">
        <f>IF('3.4 Performances tube radiogène'!I81="","",'3.4 Performances tube radiogène'!I81)</f>
        <v/>
      </c>
      <c r="AI370" s="1365"/>
      <c r="AJ370" s="1365"/>
      <c r="AK370" s="1365"/>
      <c r="AL370" s="1365"/>
      <c r="AM370" s="1365"/>
      <c r="AN370" s="1365"/>
      <c r="AO370" s="1365" t="str">
        <f>IF('3.4 Performances tube radiogène'!M81="","",'3.4 Performances tube radiogène'!M81)</f>
        <v/>
      </c>
      <c r="AP370" s="1365"/>
      <c r="AQ370" s="1365"/>
      <c r="AR370" s="1365"/>
      <c r="AS370" s="1365"/>
      <c r="AT370" s="1365"/>
      <c r="AU370" s="1365"/>
      <c r="AV370" s="1365" t="str">
        <f>IF('3.4 Performances tube radiogène'!Q81="","",'3.4 Performances tube radiogène'!Q81)</f>
        <v/>
      </c>
      <c r="AW370" s="1365"/>
      <c r="AX370" s="1365"/>
      <c r="AY370" s="1365"/>
      <c r="AZ370" s="1365"/>
      <c r="BA370" s="1365"/>
      <c r="BB370" s="1365"/>
      <c r="BC370" s="1454"/>
    </row>
    <row r="371" spans="1:256" ht="24.95" customHeight="1">
      <c r="A371" s="1211" t="s">
        <v>613</v>
      </c>
      <c r="B371" s="1437"/>
      <c r="C371" s="1437"/>
      <c r="D371" s="1437"/>
      <c r="E371" s="1437"/>
      <c r="F371" s="1437"/>
      <c r="G371" s="1437"/>
      <c r="H371" s="1437"/>
      <c r="I371" s="1437"/>
      <c r="J371" s="1437"/>
      <c r="K371" s="1437"/>
      <c r="L371" s="1437"/>
      <c r="M371" s="1437"/>
      <c r="N371" s="1437"/>
      <c r="O371" s="1437"/>
      <c r="P371" s="1437"/>
      <c r="Q371" s="1437"/>
      <c r="R371" s="1437"/>
      <c r="S371" s="1437"/>
      <c r="T371" s="1437"/>
      <c r="U371" s="1437"/>
      <c r="V371" s="1437"/>
      <c r="W371" s="1437"/>
      <c r="X371" s="1437"/>
      <c r="Y371" s="1437"/>
      <c r="Z371" s="1444"/>
      <c r="AA371" s="1448" t="str">
        <f>IF('3.4 Performances tube radiogène'!E82="","",'3.4 Performances tube radiogène'!E82)</f>
        <v/>
      </c>
      <c r="AB371" s="1448"/>
      <c r="AC371" s="1448"/>
      <c r="AD371" s="1448"/>
      <c r="AE371" s="1448"/>
      <c r="AF371" s="1448"/>
      <c r="AG371" s="1448"/>
      <c r="AH371" s="1448" t="str">
        <f>IF('3.4 Performances tube radiogène'!I82="","",'3.4 Performances tube radiogène'!I82)</f>
        <v/>
      </c>
      <c r="AI371" s="1448"/>
      <c r="AJ371" s="1448"/>
      <c r="AK371" s="1448"/>
      <c r="AL371" s="1448"/>
      <c r="AM371" s="1448"/>
      <c r="AN371" s="1448"/>
      <c r="AO371" s="1448" t="str">
        <f>IF('3.4 Performances tube radiogène'!M82="","",'3.4 Performances tube radiogène'!M82)</f>
        <v/>
      </c>
      <c r="AP371" s="1448"/>
      <c r="AQ371" s="1448"/>
      <c r="AR371" s="1448"/>
      <c r="AS371" s="1448"/>
      <c r="AT371" s="1448"/>
      <c r="AU371" s="1448"/>
      <c r="AV371" s="1448" t="str">
        <f>IF('3.4 Performances tube radiogène'!Q82="","",'3.4 Performances tube radiogène'!Q82)</f>
        <v/>
      </c>
      <c r="AW371" s="1448"/>
      <c r="AX371" s="1448"/>
      <c r="AY371" s="1448"/>
      <c r="AZ371" s="1448"/>
      <c r="BA371" s="1448"/>
      <c r="BB371" s="1448"/>
      <c r="BC371" s="1449"/>
    </row>
    <row r="372" spans="1:256" ht="24.95" customHeight="1">
      <c r="A372" s="1211" t="s">
        <v>612</v>
      </c>
      <c r="B372" s="1437"/>
      <c r="C372" s="1437"/>
      <c r="D372" s="1437"/>
      <c r="E372" s="1437"/>
      <c r="F372" s="1437"/>
      <c r="G372" s="1437"/>
      <c r="H372" s="1437"/>
      <c r="I372" s="1437"/>
      <c r="J372" s="1437"/>
      <c r="K372" s="1437"/>
      <c r="L372" s="1437"/>
      <c r="M372" s="1437"/>
      <c r="N372" s="1437"/>
      <c r="O372" s="1437"/>
      <c r="P372" s="1437"/>
      <c r="Q372" s="1437"/>
      <c r="R372" s="1437"/>
      <c r="S372" s="1437"/>
      <c r="T372" s="1437"/>
      <c r="U372" s="1437"/>
      <c r="V372" s="1437"/>
      <c r="W372" s="1437"/>
      <c r="X372" s="1437"/>
      <c r="Y372" s="1437"/>
      <c r="Z372" s="1444"/>
      <c r="AA372" s="1448" t="str">
        <f>IF('3.4 Performances tube radiogène'!E83="","",'3.4 Performances tube radiogène'!E83)</f>
        <v/>
      </c>
      <c r="AB372" s="1448"/>
      <c r="AC372" s="1448"/>
      <c r="AD372" s="1448"/>
      <c r="AE372" s="1448"/>
      <c r="AF372" s="1448"/>
      <c r="AG372" s="1448"/>
      <c r="AH372" s="1448" t="str">
        <f>IF('3.4 Performances tube radiogène'!I83="","",'3.4 Performances tube radiogène'!I83)</f>
        <v/>
      </c>
      <c r="AI372" s="1448"/>
      <c r="AJ372" s="1448"/>
      <c r="AK372" s="1448"/>
      <c r="AL372" s="1448"/>
      <c r="AM372" s="1448"/>
      <c r="AN372" s="1448"/>
      <c r="AO372" s="1448" t="str">
        <f>IF('3.4 Performances tube radiogène'!M83="","",'3.4 Performances tube radiogène'!M83)</f>
        <v/>
      </c>
      <c r="AP372" s="1448"/>
      <c r="AQ372" s="1448"/>
      <c r="AR372" s="1448"/>
      <c r="AS372" s="1448"/>
      <c r="AT372" s="1448"/>
      <c r="AU372" s="1448"/>
      <c r="AV372" s="1448" t="str">
        <f>IF('3.4 Performances tube radiogène'!Q83="","",'3.4 Performances tube radiogène'!Q83)</f>
        <v/>
      </c>
      <c r="AW372" s="1448"/>
      <c r="AX372" s="1448"/>
      <c r="AY372" s="1448"/>
      <c r="AZ372" s="1448"/>
      <c r="BA372" s="1448"/>
      <c r="BB372" s="1448"/>
      <c r="BC372" s="1449"/>
      <c r="BG372" s="309"/>
      <c r="BH372" s="307"/>
      <c r="BI372" s="307"/>
      <c r="BJ372" s="307"/>
      <c r="BK372" s="307"/>
      <c r="BL372" s="307"/>
      <c r="BM372" s="307"/>
      <c r="BN372" s="307"/>
      <c r="BO372" s="307"/>
      <c r="BP372" s="307"/>
      <c r="BQ372" s="307"/>
      <c r="BR372" s="307"/>
      <c r="BS372" s="307"/>
      <c r="BT372" s="307"/>
      <c r="BU372" s="307"/>
      <c r="BV372" s="307"/>
      <c r="BW372" s="307"/>
      <c r="BX372" s="307"/>
      <c r="BY372" s="307"/>
      <c r="BZ372" s="307"/>
      <c r="CA372" s="317"/>
      <c r="CB372" s="317"/>
      <c r="CC372" s="317"/>
      <c r="CD372" s="317"/>
      <c r="CE372" s="317"/>
      <c r="CF372" s="317"/>
      <c r="CG372" s="317"/>
      <c r="CH372" s="317"/>
      <c r="CI372" s="317"/>
      <c r="CJ372" s="317"/>
      <c r="CK372" s="317"/>
      <c r="CL372" s="317"/>
      <c r="CM372" s="317"/>
      <c r="CN372" s="317"/>
      <c r="CO372" s="317"/>
      <c r="CP372" s="317"/>
      <c r="CQ372" s="317"/>
      <c r="CR372" s="317"/>
      <c r="CS372" s="317"/>
      <c r="CT372" s="317"/>
      <c r="CU372" s="317"/>
      <c r="CV372" s="317"/>
      <c r="CW372" s="317"/>
      <c r="CX372" s="317"/>
      <c r="CY372" s="317"/>
      <c r="CZ372" s="317"/>
      <c r="DA372" s="317"/>
      <c r="DB372" s="317"/>
      <c r="DC372" s="317"/>
      <c r="DJ372" s="309"/>
      <c r="DK372" s="307"/>
      <c r="DL372" s="307"/>
      <c r="DM372" s="307"/>
      <c r="DN372" s="307"/>
      <c r="DO372" s="307"/>
      <c r="DP372" s="307"/>
      <c r="DQ372" s="307"/>
      <c r="DR372" s="307"/>
      <c r="DS372" s="307"/>
      <c r="DT372" s="307"/>
      <c r="DU372" s="307"/>
      <c r="DV372" s="307"/>
      <c r="DW372" s="307"/>
      <c r="DX372" s="307"/>
      <c r="DY372" s="307"/>
      <c r="DZ372" s="307"/>
      <c r="EA372" s="307"/>
      <c r="EB372" s="307"/>
      <c r="EC372" s="307"/>
      <c r="ED372" s="317"/>
      <c r="EE372" s="317"/>
      <c r="EF372" s="317"/>
      <c r="EG372" s="317"/>
      <c r="EH372" s="317"/>
      <c r="EI372" s="317"/>
      <c r="EJ372" s="317"/>
      <c r="EK372" s="317"/>
      <c r="EL372" s="317"/>
      <c r="EM372" s="317"/>
      <c r="EN372" s="317"/>
      <c r="EO372" s="317"/>
      <c r="EP372" s="317"/>
      <c r="EQ372" s="317"/>
      <c r="ER372" s="317"/>
      <c r="ES372" s="317"/>
      <c r="ET372" s="317"/>
      <c r="EU372" s="317"/>
      <c r="EV372" s="317"/>
      <c r="EW372" s="317"/>
      <c r="EX372" s="317"/>
      <c r="EY372" s="317"/>
      <c r="EZ372" s="317"/>
      <c r="FA372" s="317"/>
      <c r="FB372" s="317"/>
      <c r="FC372" s="317"/>
      <c r="FD372" s="317"/>
      <c r="FE372" s="317"/>
      <c r="FF372" s="317"/>
      <c r="FM372" s="309"/>
      <c r="FN372" s="307"/>
      <c r="FO372" s="307"/>
      <c r="FP372" s="307"/>
      <c r="FQ372" s="307"/>
      <c r="FR372" s="307"/>
      <c r="FS372" s="307"/>
      <c r="FT372" s="307"/>
      <c r="FU372" s="307"/>
      <c r="FV372" s="307"/>
      <c r="FW372" s="307"/>
      <c r="FX372" s="307"/>
      <c r="FY372" s="307"/>
      <c r="FZ372" s="307"/>
      <c r="GA372" s="307"/>
      <c r="GB372" s="307"/>
      <c r="GC372" s="307"/>
      <c r="GD372" s="307"/>
      <c r="GE372" s="307"/>
      <c r="GF372" s="307"/>
      <c r="GG372" s="317"/>
      <c r="GH372" s="317"/>
      <c r="GI372" s="317"/>
      <c r="GJ372" s="317"/>
      <c r="GK372" s="317"/>
      <c r="GL372" s="317"/>
      <c r="GM372" s="317"/>
      <c r="GN372" s="317"/>
      <c r="GO372" s="317"/>
      <c r="GP372" s="317"/>
      <c r="GQ372" s="317"/>
      <c r="GR372" s="317"/>
      <c r="GS372" s="317"/>
      <c r="GT372" s="317"/>
      <c r="GU372" s="317"/>
      <c r="GV372" s="317"/>
      <c r="GW372" s="317"/>
      <c r="GX372" s="317"/>
      <c r="GY372" s="317"/>
      <c r="GZ372" s="317"/>
      <c r="HA372" s="317"/>
      <c r="HB372" s="317"/>
      <c r="HC372" s="317"/>
      <c r="HD372" s="317"/>
      <c r="HE372" s="317"/>
      <c r="HF372" s="317"/>
      <c r="HG372" s="317"/>
      <c r="HH372" s="317"/>
      <c r="HI372" s="317"/>
      <c r="HP372" s="309"/>
      <c r="HQ372" s="307"/>
      <c r="HR372" s="307"/>
      <c r="HS372" s="307"/>
      <c r="HT372" s="307"/>
      <c r="HU372" s="307"/>
      <c r="HV372" s="307"/>
      <c r="HW372" s="307"/>
      <c r="HX372" s="307"/>
      <c r="HY372" s="307"/>
      <c r="HZ372" s="307"/>
      <c r="IA372" s="307"/>
      <c r="IB372" s="307"/>
      <c r="IC372" s="307"/>
      <c r="ID372" s="307"/>
      <c r="IE372" s="307"/>
      <c r="IF372" s="307"/>
      <c r="IG372" s="307"/>
      <c r="IH372" s="307"/>
      <c r="II372" s="307"/>
      <c r="IJ372" s="317"/>
      <c r="IK372" s="317"/>
      <c r="IL372" s="317"/>
      <c r="IM372" s="317"/>
      <c r="IN372" s="317"/>
      <c r="IO372" s="317"/>
      <c r="IP372" s="317"/>
      <c r="IQ372" s="317"/>
      <c r="IR372" s="317"/>
      <c r="IS372" s="317"/>
      <c r="IT372" s="317"/>
      <c r="IU372" s="317"/>
      <c r="IV372" s="317"/>
    </row>
    <row r="373" spans="1:256" ht="24.95" customHeight="1">
      <c r="A373" s="1211" t="s">
        <v>614</v>
      </c>
      <c r="B373" s="1437"/>
      <c r="C373" s="1437"/>
      <c r="D373" s="1437"/>
      <c r="E373" s="1437"/>
      <c r="F373" s="1437"/>
      <c r="G373" s="1437"/>
      <c r="H373" s="1437"/>
      <c r="I373" s="1437"/>
      <c r="J373" s="1437"/>
      <c r="K373" s="1437"/>
      <c r="L373" s="1437"/>
      <c r="M373" s="1437"/>
      <c r="N373" s="1437"/>
      <c r="O373" s="1437"/>
      <c r="P373" s="1437"/>
      <c r="Q373" s="1437"/>
      <c r="R373" s="1437"/>
      <c r="S373" s="1437"/>
      <c r="T373" s="1437"/>
      <c r="U373" s="1437"/>
      <c r="V373" s="1437"/>
      <c r="W373" s="1437"/>
      <c r="X373" s="1437"/>
      <c r="Y373" s="1437"/>
      <c r="Z373" s="1444"/>
      <c r="AA373" s="1304" t="str">
        <f>IF('3.4 Performances tube radiogène'!E84="","",AVERAGE('3.4 Performances tube radiogène'!E84:'3.4 Performances tube radiogène'!H84))</f>
        <v/>
      </c>
      <c r="AB373" s="1304"/>
      <c r="AC373" s="1304"/>
      <c r="AD373" s="1304"/>
      <c r="AE373" s="1304"/>
      <c r="AF373" s="1304"/>
      <c r="AG373" s="1304"/>
      <c r="AH373" s="1304" t="str">
        <f>IF('3.4 Performances tube radiogène'!I84="","",AVERAGE('3.4 Performances tube radiogène'!I84:'3.4 Performances tube radiogène'!L84))</f>
        <v/>
      </c>
      <c r="AI373" s="1304"/>
      <c r="AJ373" s="1304"/>
      <c r="AK373" s="1304"/>
      <c r="AL373" s="1304"/>
      <c r="AM373" s="1304"/>
      <c r="AN373" s="1304"/>
      <c r="AO373" s="1304" t="str">
        <f>IF('3.4 Performances tube radiogène'!M84="","",AVERAGE('3.4 Performances tube radiogène'!M84:P84))</f>
        <v/>
      </c>
      <c r="AP373" s="1304"/>
      <c r="AQ373" s="1304"/>
      <c r="AR373" s="1304"/>
      <c r="AS373" s="1304"/>
      <c r="AT373" s="1304"/>
      <c r="AU373" s="1304"/>
      <c r="AV373" s="1445" t="str">
        <f>IF('3.4 Performances tube radiogène'!Q84="","",AVERAGE('3.4 Performances tube radiogène'!Q84:'3.4 Performances tube radiogène'!T84))</f>
        <v/>
      </c>
      <c r="AW373" s="1304"/>
      <c r="AX373" s="1304"/>
      <c r="AY373" s="1304"/>
      <c r="AZ373" s="1304"/>
      <c r="BA373" s="1304"/>
      <c r="BB373" s="1304"/>
      <c r="BC373" s="1305"/>
    </row>
    <row r="374" spans="1:256" s="3" customFormat="1" ht="25.5" customHeight="1">
      <c r="A374" s="1211" t="s">
        <v>1001</v>
      </c>
      <c r="B374" s="1437"/>
      <c r="C374" s="1437"/>
      <c r="D374" s="1437"/>
      <c r="E374" s="1437"/>
      <c r="F374" s="1437"/>
      <c r="G374" s="1437"/>
      <c r="H374" s="1437"/>
      <c r="I374" s="1437"/>
      <c r="J374" s="1437"/>
      <c r="K374" s="1437"/>
      <c r="L374" s="1437"/>
      <c r="M374" s="1437"/>
      <c r="N374" s="1437"/>
      <c r="O374" s="1437"/>
      <c r="P374" s="1437"/>
      <c r="Q374" s="1437"/>
      <c r="R374" s="1437"/>
      <c r="S374" s="1437"/>
      <c r="T374" s="1437"/>
      <c r="U374" s="1437"/>
      <c r="V374" s="1437"/>
      <c r="W374" s="1437"/>
      <c r="X374" s="1437"/>
      <c r="Y374" s="1437"/>
      <c r="Z374" s="1444"/>
      <c r="AA374" s="1446" t="str">
        <f>IF('3.4 Performances tube radiogène'!E87="","",'3.4 Performances tube radiogène'!E87)</f>
        <v/>
      </c>
      <c r="AB374" s="1446"/>
      <c r="AC374" s="1446"/>
      <c r="AD374" s="1446"/>
      <c r="AE374" s="1446"/>
      <c r="AF374" s="1446"/>
      <c r="AG374" s="1446"/>
      <c r="AH374" s="1446" t="str">
        <f>IF('3.4 Performances tube radiogène'!I87="","",'3.4 Performances tube radiogène'!I87)</f>
        <v/>
      </c>
      <c r="AI374" s="1446"/>
      <c r="AJ374" s="1446"/>
      <c r="AK374" s="1446"/>
      <c r="AL374" s="1446"/>
      <c r="AM374" s="1446"/>
      <c r="AN374" s="1446"/>
      <c r="AO374" s="1446" t="str">
        <f>IF('3.4 Performances tube radiogène'!M87="","",'3.4 Performances tube radiogène'!M87)</f>
        <v/>
      </c>
      <c r="AP374" s="1446"/>
      <c r="AQ374" s="1446"/>
      <c r="AR374" s="1446"/>
      <c r="AS374" s="1446"/>
      <c r="AT374" s="1446"/>
      <c r="AU374" s="1446"/>
      <c r="AV374" s="1107" t="str">
        <f>IF('3.4 Performances tube radiogène'!Q87="","",'3.4 Performances tube radiogène'!Q87)</f>
        <v/>
      </c>
      <c r="AW374" s="1446"/>
      <c r="AX374" s="1446"/>
      <c r="AY374" s="1446"/>
      <c r="AZ374" s="1446"/>
      <c r="BA374" s="1446"/>
      <c r="BB374" s="1446"/>
      <c r="BC374" s="1447"/>
    </row>
    <row r="375" spans="1:256" ht="24.95" customHeight="1">
      <c r="A375" s="1441" t="s">
        <v>743</v>
      </c>
      <c r="B375" s="1442"/>
      <c r="C375" s="1442"/>
      <c r="D375" s="1442"/>
      <c r="E375" s="1442"/>
      <c r="F375" s="1442"/>
      <c r="G375" s="1442"/>
      <c r="H375" s="1442"/>
      <c r="I375" s="1442"/>
      <c r="J375" s="1442"/>
      <c r="K375" s="1442"/>
      <c r="L375" s="1442"/>
      <c r="M375" s="1442"/>
      <c r="N375" s="1442"/>
      <c r="O375" s="1442"/>
      <c r="P375" s="1442"/>
      <c r="Q375" s="1442"/>
      <c r="R375" s="1442"/>
      <c r="S375" s="1442"/>
      <c r="T375" s="1442"/>
      <c r="U375" s="1442"/>
      <c r="V375" s="1442"/>
      <c r="W375" s="1442"/>
      <c r="X375" s="1442"/>
      <c r="Y375" s="1442"/>
      <c r="Z375" s="1443"/>
      <c r="AA375" s="1386" t="str">
        <f>IF('3.4 Performances tube radiogène'!E88="","",'3.4 Performances tube radiogène'!E88)</f>
        <v/>
      </c>
      <c r="AB375" s="1386"/>
      <c r="AC375" s="1386"/>
      <c r="AD375" s="1386"/>
      <c r="AE375" s="1386"/>
      <c r="AF375" s="1386"/>
      <c r="AG375" s="1386"/>
      <c r="AH375" s="1386" t="str">
        <f>IF('3.4 Performances tube radiogène'!I88="","",'3.4 Performances tube radiogène'!I88)</f>
        <v/>
      </c>
      <c r="AI375" s="1386"/>
      <c r="AJ375" s="1386"/>
      <c r="AK375" s="1386"/>
      <c r="AL375" s="1386"/>
      <c r="AM375" s="1386"/>
      <c r="AN375" s="1386"/>
      <c r="AO375" s="1386" t="str">
        <f>IF('3.4 Performances tube radiogène'!M88="","",'3.4 Performances tube radiogène'!M88)</f>
        <v/>
      </c>
      <c r="AP375" s="1386"/>
      <c r="AQ375" s="1386"/>
      <c r="AR375" s="1386"/>
      <c r="AS375" s="1386"/>
      <c r="AT375" s="1386"/>
      <c r="AU375" s="1386"/>
      <c r="AV375" s="1016" t="str">
        <f>IF('3.4 Performances tube radiogène'!Q88="","",'3.4 Performances tube radiogène'!Q88)</f>
        <v/>
      </c>
      <c r="AW375" s="1017"/>
      <c r="AX375" s="1017"/>
      <c r="AY375" s="1017"/>
      <c r="AZ375" s="1017"/>
      <c r="BA375" s="1017"/>
      <c r="BB375" s="1017"/>
      <c r="BC375" s="1156"/>
    </row>
    <row r="376" spans="1:256" ht="24.95" customHeight="1">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c r="AT376" s="71"/>
      <c r="AU376" s="71"/>
      <c r="AV376" s="71"/>
      <c r="AW376" s="71"/>
      <c r="AX376" s="71"/>
      <c r="AY376" s="71"/>
      <c r="AZ376" s="71"/>
      <c r="BA376" s="71"/>
      <c r="BB376" s="71"/>
      <c r="BC376" s="71"/>
    </row>
    <row r="377" spans="1:256" ht="24.95" customHeight="1">
      <c r="A377" s="1007" t="s">
        <v>589</v>
      </c>
      <c r="B377" s="1410"/>
      <c r="C377" s="1410"/>
      <c r="D377" s="1410"/>
      <c r="E377" s="1410"/>
      <c r="F377" s="1410"/>
      <c r="G377" s="1410"/>
      <c r="H377" s="1410"/>
      <c r="I377" s="1410"/>
      <c r="J377" s="1410"/>
      <c r="K377" s="1410"/>
      <c r="L377" s="1410"/>
      <c r="M377" s="1410"/>
      <c r="N377" s="1410"/>
      <c r="O377" s="1410"/>
      <c r="P377" s="1410"/>
      <c r="Q377" s="1410"/>
      <c r="R377" s="1410"/>
      <c r="S377" s="1410"/>
      <c r="T377" s="1410"/>
      <c r="U377" s="1410"/>
      <c r="V377" s="1410"/>
      <c r="W377" s="1410"/>
      <c r="X377" s="1410"/>
      <c r="Y377" s="1410"/>
      <c r="Z377" s="1410"/>
      <c r="AA377" s="1410"/>
      <c r="AB377" s="1410"/>
      <c r="AC377" s="1410"/>
      <c r="AD377" s="1410"/>
      <c r="AE377" s="1410"/>
      <c r="AF377" s="1410"/>
      <c r="AG377" s="1410"/>
      <c r="AH377" s="1410"/>
      <c r="AI377" s="1410"/>
      <c r="AJ377" s="1410"/>
      <c r="AK377" s="1410"/>
      <c r="AL377" s="1410"/>
      <c r="AM377" s="1410"/>
      <c r="AN377" s="1410"/>
      <c r="AO377" s="1410"/>
      <c r="AP377" s="1410"/>
      <c r="AQ377" s="1410"/>
      <c r="AR377" s="1410"/>
      <c r="AS377" s="1410"/>
      <c r="AT377" s="1410"/>
      <c r="AU377" s="1410"/>
      <c r="AV377" s="1410"/>
      <c r="AW377" s="1410"/>
      <c r="AX377" s="1410"/>
      <c r="AY377" s="1410"/>
      <c r="AZ377" s="1410"/>
      <c r="BA377" s="1410"/>
      <c r="BB377" s="1410"/>
      <c r="BC377" s="1411"/>
    </row>
    <row r="378" spans="1:256" ht="24.95" customHeight="1">
      <c r="A378" s="1211" t="s">
        <v>744</v>
      </c>
      <c r="B378" s="1437"/>
      <c r="C378" s="1437"/>
      <c r="D378" s="1437"/>
      <c r="E378" s="1437"/>
      <c r="F378" s="1437"/>
      <c r="G378" s="1437"/>
      <c r="H378" s="1437"/>
      <c r="I378" s="1437"/>
      <c r="J378" s="1437"/>
      <c r="K378" s="1437"/>
      <c r="L378" s="1437"/>
      <c r="M378" s="1437"/>
      <c r="N378" s="1437"/>
      <c r="O378" s="1437"/>
      <c r="P378" s="1437"/>
      <c r="Q378" s="1437"/>
      <c r="R378" s="1437"/>
      <c r="S378" s="1437"/>
      <c r="T378" s="1437"/>
      <c r="U378" s="1437"/>
      <c r="V378" s="1437"/>
      <c r="W378" s="1437"/>
      <c r="X378" s="1437"/>
      <c r="Y378" s="1437"/>
      <c r="Z378" s="1444"/>
      <c r="AA378" s="1438" t="str">
        <f>IF('3.4 Performances tube radiogène'!E89="","",'3.4 Performances tube radiogène'!E89)</f>
        <v/>
      </c>
      <c r="AB378" s="1438"/>
      <c r="AC378" s="1438"/>
      <c r="AD378" s="1438"/>
      <c r="AE378" s="1438"/>
      <c r="AF378" s="1438"/>
      <c r="AG378" s="1438"/>
      <c r="AH378" s="1438" t="str">
        <f>IF('3.4 Performances tube radiogène'!I89="","",'3.4 Performances tube radiogène'!I89)</f>
        <v/>
      </c>
      <c r="AI378" s="1438"/>
      <c r="AJ378" s="1438"/>
      <c r="AK378" s="1438"/>
      <c r="AL378" s="1438"/>
      <c r="AM378" s="1438"/>
      <c r="AN378" s="1438"/>
      <c r="AO378" s="1438" t="str">
        <f>IF('3.4 Performances tube radiogène'!M89="","",'3.4 Performances tube radiogène'!M89)</f>
        <v/>
      </c>
      <c r="AP378" s="1438"/>
      <c r="AQ378" s="1438"/>
      <c r="AR378" s="1438"/>
      <c r="AS378" s="1438"/>
      <c r="AT378" s="1438"/>
      <c r="AU378" s="1438"/>
      <c r="AV378" s="1439" t="str">
        <f>IF('3.4 Performances tube radiogène'!Q89="","",'3.4 Performances tube radiogène'!Q89)</f>
        <v/>
      </c>
      <c r="AW378" s="1438"/>
      <c r="AX378" s="1438"/>
      <c r="AY378" s="1438"/>
      <c r="AZ378" s="1438"/>
      <c r="BA378" s="1438"/>
      <c r="BB378" s="1438"/>
      <c r="BC378" s="1440"/>
      <c r="BG378" s="309"/>
      <c r="BH378" s="307"/>
      <c r="BI378" s="307"/>
      <c r="BJ378" s="307"/>
      <c r="BK378" s="307"/>
      <c r="BL378" s="307"/>
      <c r="BM378" s="307"/>
      <c r="BN378" s="307"/>
      <c r="BO378" s="307"/>
      <c r="BP378" s="307"/>
      <c r="BQ378" s="307"/>
      <c r="BR378" s="307"/>
      <c r="BS378" s="307"/>
      <c r="BT378" s="307"/>
      <c r="BU378" s="307"/>
      <c r="BV378" s="307"/>
      <c r="BW378" s="307"/>
      <c r="BX378" s="307"/>
      <c r="BY378" s="307"/>
      <c r="BZ378" s="307"/>
      <c r="CA378" s="317"/>
      <c r="CB378" s="317"/>
      <c r="CC378" s="317"/>
      <c r="CD378" s="317"/>
      <c r="CE378" s="317"/>
      <c r="CF378" s="317"/>
      <c r="CG378" s="317"/>
      <c r="CH378" s="317"/>
      <c r="CI378" s="317"/>
      <c r="CJ378" s="317"/>
      <c r="CK378" s="317"/>
      <c r="CL378" s="317"/>
      <c r="CM378" s="317"/>
      <c r="CN378" s="317"/>
      <c r="CO378" s="317"/>
      <c r="CP378" s="317"/>
      <c r="CQ378" s="317"/>
      <c r="CR378" s="317"/>
      <c r="CS378" s="317"/>
      <c r="CT378" s="317"/>
      <c r="CU378" s="317"/>
      <c r="CV378" s="317"/>
      <c r="CW378" s="317"/>
      <c r="CX378" s="317"/>
      <c r="CY378" s="317"/>
      <c r="CZ378" s="317"/>
      <c r="DA378" s="317"/>
      <c r="DB378" s="317"/>
      <c r="DC378" s="317"/>
      <c r="DJ378" s="309"/>
      <c r="DK378" s="307"/>
      <c r="DL378" s="307"/>
      <c r="DM378" s="307"/>
      <c r="DN378" s="307"/>
      <c r="DO378" s="307"/>
      <c r="DP378" s="307"/>
      <c r="DQ378" s="307"/>
      <c r="DR378" s="307"/>
      <c r="DS378" s="307"/>
      <c r="DT378" s="307"/>
      <c r="DU378" s="307"/>
      <c r="DV378" s="307"/>
      <c r="DW378" s="307"/>
      <c r="DX378" s="307"/>
      <c r="DY378" s="307"/>
      <c r="DZ378" s="307"/>
      <c r="EA378" s="307"/>
      <c r="EB378" s="307"/>
      <c r="EC378" s="307"/>
      <c r="ED378" s="317"/>
      <c r="EE378" s="317"/>
      <c r="EF378" s="317"/>
      <c r="EG378" s="317"/>
      <c r="EH378" s="317"/>
      <c r="EI378" s="317"/>
      <c r="EJ378" s="317"/>
      <c r="EK378" s="317"/>
      <c r="EL378" s="317"/>
      <c r="EM378" s="317"/>
      <c r="EN378" s="317"/>
      <c r="EO378" s="317"/>
      <c r="EP378" s="317"/>
      <c r="EQ378" s="317"/>
      <c r="ER378" s="317"/>
      <c r="ES378" s="317"/>
      <c r="ET378" s="317"/>
      <c r="EU378" s="317"/>
      <c r="EV378" s="317"/>
      <c r="EW378" s="317"/>
      <c r="EX378" s="317"/>
      <c r="EY378" s="317"/>
      <c r="EZ378" s="317"/>
      <c r="FA378" s="317"/>
      <c r="FB378" s="317"/>
      <c r="FC378" s="317"/>
      <c r="FD378" s="317"/>
      <c r="FE378" s="317"/>
      <c r="FF378" s="317"/>
      <c r="FM378" s="309"/>
      <c r="FN378" s="307"/>
      <c r="FO378" s="307"/>
      <c r="FP378" s="307"/>
      <c r="FQ378" s="307"/>
      <c r="FR378" s="307"/>
      <c r="FS378" s="307"/>
      <c r="FT378" s="307"/>
      <c r="FU378" s="307"/>
      <c r="FV378" s="307"/>
      <c r="FW378" s="307"/>
      <c r="FX378" s="307"/>
      <c r="FY378" s="307"/>
      <c r="FZ378" s="307"/>
      <c r="GA378" s="307"/>
      <c r="GB378" s="307"/>
      <c r="GC378" s="307"/>
      <c r="GD378" s="307"/>
      <c r="GE378" s="307"/>
      <c r="GF378" s="307"/>
      <c r="GG378" s="317"/>
      <c r="GH378" s="317"/>
      <c r="GI378" s="317"/>
      <c r="GJ378" s="317"/>
      <c r="GK378" s="317"/>
      <c r="GL378" s="317"/>
      <c r="GM378" s="317"/>
      <c r="GN378" s="317"/>
      <c r="GO378" s="317"/>
      <c r="GP378" s="317"/>
      <c r="GQ378" s="317"/>
      <c r="GR378" s="317"/>
      <c r="GS378" s="317"/>
      <c r="GT378" s="317"/>
      <c r="GU378" s="317"/>
      <c r="GV378" s="317"/>
      <c r="GW378" s="317"/>
      <c r="GX378" s="317"/>
      <c r="GY378" s="317"/>
      <c r="GZ378" s="317"/>
      <c r="HA378" s="317"/>
      <c r="HB378" s="317"/>
      <c r="HC378" s="317"/>
      <c r="HD378" s="317"/>
      <c r="HE378" s="317"/>
      <c r="HF378" s="317"/>
      <c r="HG378" s="317"/>
      <c r="HH378" s="317"/>
      <c r="HI378" s="317"/>
      <c r="HP378" s="309"/>
      <c r="HQ378" s="307"/>
      <c r="HR378" s="307"/>
      <c r="HS378" s="307"/>
      <c r="HT378" s="307"/>
      <c r="HU378" s="307"/>
      <c r="HV378" s="307"/>
      <c r="HW378" s="307"/>
      <c r="HX378" s="307"/>
      <c r="HY378" s="307"/>
      <c r="HZ378" s="307"/>
      <c r="IA378" s="307"/>
      <c r="IB378" s="307"/>
      <c r="IC378" s="307"/>
      <c r="ID378" s="307"/>
      <c r="IE378" s="307"/>
      <c r="IF378" s="307"/>
      <c r="IG378" s="307"/>
      <c r="IH378" s="307"/>
      <c r="II378" s="307"/>
      <c r="IJ378" s="317"/>
      <c r="IK378" s="317"/>
      <c r="IL378" s="317"/>
      <c r="IM378" s="317"/>
      <c r="IN378" s="317"/>
      <c r="IO378" s="317"/>
      <c r="IP378" s="317"/>
      <c r="IQ378" s="317"/>
      <c r="IR378" s="317"/>
      <c r="IS378" s="317"/>
      <c r="IT378" s="317"/>
      <c r="IU378" s="317"/>
      <c r="IV378" s="317"/>
    </row>
    <row r="379" spans="1:256" s="3" customFormat="1" ht="20.100000000000001" customHeight="1">
      <c r="A379" s="1441" t="s">
        <v>1012</v>
      </c>
      <c r="B379" s="1442"/>
      <c r="C379" s="1442"/>
      <c r="D379" s="1442"/>
      <c r="E379" s="1442"/>
      <c r="F379" s="1442"/>
      <c r="G379" s="1442"/>
      <c r="H379" s="1442"/>
      <c r="I379" s="1442"/>
      <c r="J379" s="1442"/>
      <c r="K379" s="1442"/>
      <c r="L379" s="1442"/>
      <c r="M379" s="1442"/>
      <c r="N379" s="1442"/>
      <c r="O379" s="1442"/>
      <c r="P379" s="1442"/>
      <c r="Q379" s="1442"/>
      <c r="R379" s="1442"/>
      <c r="S379" s="1442"/>
      <c r="T379" s="1442"/>
      <c r="U379" s="1442"/>
      <c r="V379" s="1442"/>
      <c r="W379" s="1442"/>
      <c r="X379" s="1442"/>
      <c r="Y379" s="1442"/>
      <c r="Z379" s="1443"/>
      <c r="AA379" s="1386" t="str">
        <f>IF('3.4 Performances tube radiogène'!E90="","",'3.4 Performances tube radiogène'!E90)</f>
        <v/>
      </c>
      <c r="AB379" s="1386"/>
      <c r="AC379" s="1386"/>
      <c r="AD379" s="1386"/>
      <c r="AE379" s="1386"/>
      <c r="AF379" s="1386"/>
      <c r="AG379" s="1386"/>
      <c r="AH379" s="1386" t="str">
        <f>IF('3.4 Performances tube radiogène'!I90="","",'3.4 Performances tube radiogène'!I90)</f>
        <v/>
      </c>
      <c r="AI379" s="1386"/>
      <c r="AJ379" s="1386"/>
      <c r="AK379" s="1386"/>
      <c r="AL379" s="1386"/>
      <c r="AM379" s="1386"/>
      <c r="AN379" s="1386"/>
      <c r="AO379" s="1386" t="str">
        <f>IF('3.4 Performances tube radiogène'!M90="","",'3.4 Performances tube radiogène'!M90)</f>
        <v/>
      </c>
      <c r="AP379" s="1386"/>
      <c r="AQ379" s="1386"/>
      <c r="AR379" s="1386"/>
      <c r="AS379" s="1386"/>
      <c r="AT379" s="1386"/>
      <c r="AU379" s="1386"/>
      <c r="AV379" s="1002" t="str">
        <f>IF('3.4 Performances tube radiogène'!Q90="","",'3.4 Performances tube radiogène'!Q90)</f>
        <v/>
      </c>
      <c r="AW379" s="1386"/>
      <c r="AX379" s="1386"/>
      <c r="AY379" s="1386"/>
      <c r="AZ379" s="1386"/>
      <c r="BA379" s="1386"/>
      <c r="BB379" s="1386"/>
      <c r="BC379" s="1435"/>
    </row>
    <row r="380" spans="1:256" ht="45" customHeight="1">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c r="AT380" s="71"/>
      <c r="AU380" s="71"/>
      <c r="AV380" s="71"/>
      <c r="AW380" s="71"/>
      <c r="AX380" s="71"/>
      <c r="AY380" s="71"/>
      <c r="AZ380" s="71"/>
      <c r="BA380" s="71"/>
      <c r="BB380" s="71"/>
      <c r="BC380" s="71"/>
    </row>
    <row r="381" spans="1:256" ht="39" customHeight="1">
      <c r="A381" s="1007" t="s">
        <v>591</v>
      </c>
      <c r="B381" s="1410"/>
      <c r="C381" s="1410"/>
      <c r="D381" s="1410"/>
      <c r="E381" s="1410"/>
      <c r="F381" s="1410"/>
      <c r="G381" s="1410"/>
      <c r="H381" s="1410"/>
      <c r="I381" s="1410"/>
      <c r="J381" s="1410"/>
      <c r="K381" s="1410"/>
      <c r="L381" s="1410"/>
      <c r="M381" s="1410"/>
      <c r="N381" s="1410"/>
      <c r="O381" s="1410"/>
      <c r="P381" s="1410"/>
      <c r="Q381" s="1410"/>
      <c r="R381" s="1410"/>
      <c r="S381" s="1410"/>
      <c r="T381" s="1410"/>
      <c r="U381" s="1410"/>
      <c r="V381" s="1410"/>
      <c r="W381" s="1410"/>
      <c r="X381" s="1410"/>
      <c r="Y381" s="1410"/>
      <c r="Z381" s="1410"/>
      <c r="AA381" s="1410"/>
      <c r="AB381" s="1410"/>
      <c r="AC381" s="1410"/>
      <c r="AD381" s="1410"/>
      <c r="AE381" s="1410"/>
      <c r="AF381" s="1410"/>
      <c r="AG381" s="1410"/>
      <c r="AH381" s="1410"/>
      <c r="AI381" s="1410"/>
      <c r="AJ381" s="1410"/>
      <c r="AK381" s="1410"/>
      <c r="AL381" s="1410"/>
      <c r="AM381" s="1410"/>
      <c r="AN381" s="1410"/>
      <c r="AO381" s="1410"/>
      <c r="AP381" s="1410"/>
      <c r="AQ381" s="1410"/>
      <c r="AR381" s="1410"/>
      <c r="AS381" s="1410"/>
      <c r="AT381" s="1410"/>
      <c r="AU381" s="1410"/>
      <c r="AV381" s="1410"/>
      <c r="AW381" s="1410"/>
      <c r="AX381" s="1410"/>
      <c r="AY381" s="1410"/>
      <c r="AZ381" s="1410"/>
      <c r="BA381" s="1410"/>
      <c r="BB381" s="1410"/>
      <c r="BC381" s="1411"/>
    </row>
    <row r="382" spans="1:256" s="3" customFormat="1" ht="25.5" customHeight="1">
      <c r="A382" s="1240" t="s">
        <v>742</v>
      </c>
      <c r="B382" s="1436"/>
      <c r="C382" s="1436"/>
      <c r="D382" s="1436"/>
      <c r="E382" s="1436"/>
      <c r="F382" s="1436"/>
      <c r="G382" s="1436"/>
      <c r="H382" s="1436"/>
      <c r="I382" s="1436"/>
      <c r="J382" s="1436"/>
      <c r="K382" s="1436"/>
      <c r="L382" s="1436"/>
      <c r="M382" s="1436"/>
      <c r="N382" s="1436"/>
      <c r="O382" s="1436"/>
      <c r="P382" s="1436"/>
      <c r="Q382" s="1436"/>
      <c r="R382" s="1436"/>
      <c r="S382" s="1436"/>
      <c r="T382" s="1436"/>
      <c r="U382" s="1436"/>
      <c r="V382" s="1436"/>
      <c r="W382" s="1436"/>
      <c r="X382" s="1436"/>
      <c r="Y382" s="1436"/>
      <c r="Z382" s="1436"/>
      <c r="AA382" s="998" t="str">
        <f>IF('3.4 Performances tube radiogène'!D36="","",'3.4 Performances tube radiogène'!D36)</f>
        <v/>
      </c>
      <c r="AB382" s="998"/>
      <c r="AC382" s="998"/>
      <c r="AD382" s="998"/>
      <c r="AE382" s="998"/>
      <c r="AF382" s="998"/>
      <c r="AG382" s="998"/>
      <c r="AH382" s="998" t="str">
        <f>IF('3.4 Performances tube radiogène'!H36="","",'3.4 Performances tube radiogène'!H36)</f>
        <v/>
      </c>
      <c r="AI382" s="998"/>
      <c r="AJ382" s="998"/>
      <c r="AK382" s="998"/>
      <c r="AL382" s="998"/>
      <c r="AM382" s="998"/>
      <c r="AN382" s="998"/>
      <c r="AO382" s="998" t="str">
        <f>IF('3.4 Performances tube radiogène'!L36="","",'3.4 Performances tube radiogène'!L36)</f>
        <v/>
      </c>
      <c r="AP382" s="998"/>
      <c r="AQ382" s="998"/>
      <c r="AR382" s="998"/>
      <c r="AS382" s="998"/>
      <c r="AT382" s="998"/>
      <c r="AU382" s="998"/>
      <c r="AV382" s="1337" t="str">
        <f>IF('3.4 Performances tube radiogène'!P36="","",'3.4 Performances tube radiogène'!P36)</f>
        <v/>
      </c>
      <c r="AW382" s="1310"/>
      <c r="AX382" s="1310"/>
      <c r="AY382" s="1310"/>
      <c r="AZ382" s="1310"/>
      <c r="BA382" s="1310"/>
      <c r="BB382" s="1310"/>
      <c r="BC382" s="1312"/>
    </row>
    <row r="383" spans="1:256" ht="24.95" customHeight="1">
      <c r="A383" s="1212" t="s">
        <v>611</v>
      </c>
      <c r="B383" s="1432"/>
      <c r="C383" s="1432"/>
      <c r="D383" s="1432"/>
      <c r="E383" s="1432"/>
      <c r="F383" s="1432"/>
      <c r="G383" s="1432"/>
      <c r="H383" s="1432"/>
      <c r="I383" s="1432"/>
      <c r="J383" s="1432"/>
      <c r="K383" s="1432"/>
      <c r="L383" s="1432"/>
      <c r="M383" s="1432"/>
      <c r="N383" s="1432"/>
      <c r="O383" s="1432"/>
      <c r="P383" s="1432"/>
      <c r="Q383" s="1432"/>
      <c r="R383" s="1432"/>
      <c r="S383" s="1432"/>
      <c r="T383" s="1432"/>
      <c r="U383" s="1432"/>
      <c r="V383" s="1432"/>
      <c r="W383" s="1432"/>
      <c r="X383" s="1432"/>
      <c r="Y383" s="1432"/>
      <c r="Z383" s="1432"/>
      <c r="AA383" s="1304" t="str">
        <f>IF('3.4 Performances tube radiogène'!E86="","",'3.4 Performances tube radiogène'!E86)</f>
        <v/>
      </c>
      <c r="AB383" s="1304"/>
      <c r="AC383" s="1304"/>
      <c r="AD383" s="1304"/>
      <c r="AE383" s="1304"/>
      <c r="AF383" s="1304"/>
      <c r="AG383" s="1304"/>
      <c r="AH383" s="1304" t="str">
        <f>IF('3.4 Performances tube radiogène'!I86="","",'3.4 Performances tube radiogène'!I86)</f>
        <v/>
      </c>
      <c r="AI383" s="1304"/>
      <c r="AJ383" s="1304"/>
      <c r="AK383" s="1304"/>
      <c r="AL383" s="1304"/>
      <c r="AM383" s="1304"/>
      <c r="AN383" s="1304"/>
      <c r="AO383" s="1304" t="str">
        <f>IF('3.4 Performances tube radiogène'!M86="","",'3.4 Performances tube radiogène'!M86)</f>
        <v/>
      </c>
      <c r="AP383" s="1304"/>
      <c r="AQ383" s="1304"/>
      <c r="AR383" s="1304"/>
      <c r="AS383" s="1304"/>
      <c r="AT383" s="1304"/>
      <c r="AU383" s="1304"/>
      <c r="AV383" s="1445" t="str">
        <f>IF('3.4 Performances tube radiogène'!Q86="","",'3.4 Performances tube radiogène'!Q86)</f>
        <v/>
      </c>
      <c r="AW383" s="1304"/>
      <c r="AX383" s="1304"/>
      <c r="AY383" s="1304"/>
      <c r="AZ383" s="1304"/>
      <c r="BA383" s="1304"/>
      <c r="BB383" s="1304"/>
      <c r="BC383" s="1305"/>
    </row>
    <row r="384" spans="1:256" ht="24.95" customHeight="1">
      <c r="A384" s="1433" t="s">
        <v>616</v>
      </c>
      <c r="B384" s="1434"/>
      <c r="C384" s="1434"/>
      <c r="D384" s="1434"/>
      <c r="E384" s="1434"/>
      <c r="F384" s="1434"/>
      <c r="G384" s="1434"/>
      <c r="H384" s="1434"/>
      <c r="I384" s="1434"/>
      <c r="J384" s="1434"/>
      <c r="K384" s="1434"/>
      <c r="L384" s="1434"/>
      <c r="M384" s="1434"/>
      <c r="N384" s="1434"/>
      <c r="O384" s="1434"/>
      <c r="P384" s="1434"/>
      <c r="Q384" s="1434"/>
      <c r="R384" s="1434"/>
      <c r="S384" s="1434"/>
      <c r="T384" s="1434"/>
      <c r="U384" s="1434"/>
      <c r="V384" s="1434"/>
      <c r="W384" s="1434"/>
      <c r="X384" s="1434"/>
      <c r="Y384" s="1434"/>
      <c r="Z384" s="1434"/>
      <c r="AA384" s="1386" t="str">
        <f>IF('3.4 Performances tube radiogène'!E91="","",'3.4 Performances tube radiogène'!E91)</f>
        <v/>
      </c>
      <c r="AB384" s="1386"/>
      <c r="AC384" s="1386"/>
      <c r="AD384" s="1386"/>
      <c r="AE384" s="1386"/>
      <c r="AF384" s="1386"/>
      <c r="AG384" s="1386"/>
      <c r="AH384" s="1386" t="str">
        <f>IF('3.4 Performances tube radiogène'!I91="","",'3.4 Performances tube radiogène'!I91)</f>
        <v/>
      </c>
      <c r="AI384" s="1386"/>
      <c r="AJ384" s="1386"/>
      <c r="AK384" s="1386"/>
      <c r="AL384" s="1386"/>
      <c r="AM384" s="1386"/>
      <c r="AN384" s="1386"/>
      <c r="AO384" s="1386" t="str">
        <f>IF('3.4 Performances tube radiogène'!M91="","",'3.4 Performances tube radiogène'!M91)</f>
        <v/>
      </c>
      <c r="AP384" s="1386"/>
      <c r="AQ384" s="1386"/>
      <c r="AR384" s="1386"/>
      <c r="AS384" s="1386"/>
      <c r="AT384" s="1386"/>
      <c r="AU384" s="1386"/>
      <c r="AV384" s="1002" t="str">
        <f>IF('3.4 Performances tube radiogène'!Q91="","",'3.4 Performances tube radiogène'!Q91)</f>
        <v/>
      </c>
      <c r="AW384" s="1386"/>
      <c r="AX384" s="1386"/>
      <c r="AY384" s="1386"/>
      <c r="AZ384" s="1386"/>
      <c r="BA384" s="1386"/>
      <c r="BB384" s="1386"/>
      <c r="BC384" s="1435"/>
    </row>
    <row r="385" spans="1:256" ht="24.95" customHeight="1">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c r="AT385" s="71"/>
      <c r="AU385" s="71"/>
      <c r="AV385" s="71"/>
      <c r="AW385" s="71"/>
      <c r="AX385" s="71"/>
      <c r="AY385" s="71"/>
      <c r="AZ385" s="71"/>
      <c r="BA385" s="71"/>
      <c r="BB385" s="71"/>
      <c r="BC385" s="71"/>
    </row>
    <row r="386" spans="1:256" ht="24.95" customHeight="1">
      <c r="A386" s="1210" t="s">
        <v>73</v>
      </c>
      <c r="B386" s="1210"/>
      <c r="C386" s="1210"/>
      <c r="D386" s="1210"/>
      <c r="E386" s="1210"/>
      <c r="F386" s="1210"/>
      <c r="G386" s="1210"/>
      <c r="H386" s="1210"/>
      <c r="I386" s="1210"/>
      <c r="J386" s="1210"/>
      <c r="K386" s="1210"/>
      <c r="L386" s="1212"/>
      <c r="M386" s="1424" t="str">
        <f>IF('3.4 Performances tube radiogène'!E92="","",'3.4 Performances tube radiogène'!E92)</f>
        <v/>
      </c>
      <c r="N386" s="1425"/>
      <c r="O386" s="1425"/>
      <c r="P386" s="1425"/>
      <c r="Q386" s="1425"/>
      <c r="R386" s="1425"/>
      <c r="S386" s="1425"/>
      <c r="T386" s="1425"/>
      <c r="U386" s="1425"/>
      <c r="V386" s="1425"/>
      <c r="W386" s="1425"/>
      <c r="X386" s="1425"/>
      <c r="Y386" s="1425"/>
      <c r="Z386" s="1425"/>
      <c r="AA386" s="1425"/>
      <c r="AB386" s="1425"/>
      <c r="AC386" s="1425"/>
      <c r="AD386" s="1425"/>
      <c r="AE386" s="1425"/>
      <c r="AF386" s="1425"/>
      <c r="AG386" s="1425"/>
      <c r="AH386" s="1425"/>
      <c r="AI386" s="1425"/>
      <c r="AJ386" s="1425"/>
      <c r="AK386" s="1425"/>
      <c r="AL386" s="1425"/>
      <c r="AM386" s="1425"/>
      <c r="AN386" s="1425"/>
      <c r="AO386" s="1425"/>
      <c r="AP386" s="1425"/>
      <c r="AQ386" s="1425"/>
      <c r="AR386" s="1425"/>
      <c r="AS386" s="1425"/>
      <c r="AT386" s="1425"/>
      <c r="AU386" s="1425"/>
      <c r="AV386" s="1425"/>
      <c r="AW386" s="1425"/>
      <c r="AX386" s="1425"/>
      <c r="AY386" s="1425"/>
      <c r="AZ386" s="1425"/>
      <c r="BA386" s="1425"/>
      <c r="BB386" s="1425"/>
      <c r="BC386" s="1426"/>
    </row>
    <row r="387" spans="1:256" ht="24.95" customHeight="1">
      <c r="A387" s="1210" t="s">
        <v>71</v>
      </c>
      <c r="B387" s="1210"/>
      <c r="C387" s="1210"/>
      <c r="D387" s="1210"/>
      <c r="E387" s="1210"/>
      <c r="F387" s="1210"/>
      <c r="G387" s="1210"/>
      <c r="H387" s="1210"/>
      <c r="I387" s="1210"/>
      <c r="J387" s="1210"/>
      <c r="K387" s="1210"/>
      <c r="L387" s="1212"/>
      <c r="M387" s="1427" t="str">
        <f>IF('3.4 Performances tube radiogène'!E93="","",'3.4 Performances tube radiogène'!E93)</f>
        <v/>
      </c>
      <c r="N387" s="1428"/>
      <c r="O387" s="1428"/>
      <c r="P387" s="1428"/>
      <c r="Q387" s="1428"/>
      <c r="R387" s="1428"/>
      <c r="S387" s="1428"/>
      <c r="T387" s="1428"/>
      <c r="U387" s="1428"/>
      <c r="V387" s="1428"/>
      <c r="W387" s="1428"/>
      <c r="X387" s="1428"/>
      <c r="Y387" s="1428"/>
      <c r="Z387" s="1428"/>
      <c r="AA387" s="1428"/>
      <c r="AB387" s="1428"/>
      <c r="AC387" s="1428"/>
      <c r="AD387" s="1428"/>
      <c r="AE387" s="1428"/>
      <c r="AF387" s="1428"/>
      <c r="AG387" s="1428"/>
      <c r="AH387" s="1428"/>
      <c r="AI387" s="1428"/>
      <c r="AJ387" s="1428"/>
      <c r="AK387" s="1428"/>
      <c r="AL387" s="1428"/>
      <c r="AM387" s="1428"/>
      <c r="AN387" s="1428"/>
      <c r="AO387" s="1428"/>
      <c r="AP387" s="1428"/>
      <c r="AQ387" s="1428"/>
      <c r="AR387" s="1428"/>
      <c r="AS387" s="1428"/>
      <c r="AT387" s="1428"/>
      <c r="AU387" s="1428"/>
      <c r="AV387" s="1428"/>
      <c r="AW387" s="1428"/>
      <c r="AX387" s="1428"/>
      <c r="AY387" s="1428"/>
      <c r="AZ387" s="1428"/>
      <c r="BA387" s="1428"/>
      <c r="BB387" s="1428"/>
      <c r="BC387" s="1429"/>
      <c r="BD387" s="328"/>
      <c r="BE387" s="328"/>
      <c r="BF387" s="328"/>
    </row>
    <row r="388" spans="1:256" ht="24.95" customHeight="1">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c r="AT388" s="71"/>
      <c r="AU388" s="71"/>
      <c r="AV388" s="71"/>
      <c r="AW388" s="71"/>
      <c r="AX388" s="71"/>
      <c r="AY388" s="71"/>
      <c r="AZ388" s="71"/>
      <c r="BA388" s="71"/>
      <c r="BB388" s="71"/>
      <c r="BC388" s="71"/>
    </row>
    <row r="389" spans="1:256" ht="35.1" customHeight="1">
      <c r="A389" s="1007" t="s">
        <v>556</v>
      </c>
      <c r="B389" s="1410"/>
      <c r="C389" s="1410"/>
      <c r="D389" s="1410"/>
      <c r="E389" s="1410"/>
      <c r="F389" s="1410"/>
      <c r="G389" s="1410"/>
      <c r="H389" s="1410"/>
      <c r="I389" s="1410"/>
      <c r="J389" s="1410"/>
      <c r="K389" s="1410"/>
      <c r="L389" s="1410"/>
      <c r="M389" s="1410"/>
      <c r="N389" s="1410"/>
      <c r="O389" s="1410"/>
      <c r="P389" s="1410"/>
      <c r="Q389" s="1410"/>
      <c r="R389" s="1410"/>
      <c r="S389" s="1410"/>
      <c r="T389" s="1410"/>
      <c r="U389" s="1410"/>
      <c r="V389" s="1410"/>
      <c r="W389" s="1410"/>
      <c r="X389" s="1410"/>
      <c r="Y389" s="1410"/>
      <c r="Z389" s="1410"/>
      <c r="AA389" s="1410"/>
      <c r="AB389" s="1410"/>
      <c r="AC389" s="1410"/>
      <c r="AD389" s="1410"/>
      <c r="AE389" s="1410"/>
      <c r="AF389" s="1410"/>
      <c r="AG389" s="1410"/>
      <c r="AH389" s="1410"/>
      <c r="AI389" s="1410"/>
      <c r="AJ389" s="1410"/>
      <c r="AK389" s="1410"/>
      <c r="AL389" s="1410"/>
      <c r="AM389" s="1410"/>
      <c r="AN389" s="1410"/>
      <c r="AO389" s="1410"/>
      <c r="AP389" s="1410"/>
      <c r="AQ389" s="1410"/>
      <c r="AR389" s="1410"/>
      <c r="AS389" s="1410"/>
      <c r="AT389" s="1410"/>
      <c r="AU389" s="1410"/>
      <c r="AV389" s="1410"/>
      <c r="AW389" s="1410"/>
      <c r="AX389" s="1410"/>
      <c r="AY389" s="1410"/>
      <c r="AZ389" s="1410"/>
      <c r="BA389" s="1410"/>
      <c r="BB389" s="1410"/>
      <c r="BC389" s="1411"/>
    </row>
    <row r="390" spans="1:256" ht="35.1" customHeight="1">
      <c r="A390" s="853" t="s">
        <v>610</v>
      </c>
      <c r="B390" s="939"/>
      <c r="C390" s="939"/>
      <c r="D390" s="939"/>
      <c r="E390" s="939"/>
      <c r="F390" s="939"/>
      <c r="G390" s="939"/>
      <c r="H390" s="939"/>
      <c r="I390" s="939"/>
      <c r="J390" s="939"/>
      <c r="K390" s="939"/>
      <c r="L390" s="939"/>
      <c r="M390" s="939"/>
      <c r="N390" s="939"/>
      <c r="O390" s="939"/>
      <c r="P390" s="939"/>
      <c r="Q390" s="939"/>
      <c r="R390" s="939"/>
      <c r="S390" s="939"/>
      <c r="T390" s="939"/>
      <c r="U390" s="939"/>
      <c r="V390" s="939"/>
      <c r="W390" s="939"/>
      <c r="X390" s="939"/>
      <c r="Y390" s="939"/>
      <c r="Z390" s="1032" t="str">
        <f>IF('3.4 Performances tube radiogène'!E98="","",'3.4 Performances tube radiogène'!E98)</f>
        <v/>
      </c>
      <c r="AA390" s="1033"/>
      <c r="AB390" s="1033"/>
      <c r="AC390" s="1033"/>
      <c r="AD390" s="1033"/>
      <c r="AE390" s="1033"/>
      <c r="AF390" s="1033"/>
      <c r="AG390" s="1033"/>
      <c r="AH390" s="1033"/>
      <c r="AI390" s="1033"/>
      <c r="AJ390" s="1033"/>
      <c r="AK390" s="1033"/>
      <c r="AL390" s="1033"/>
      <c r="AM390" s="1033"/>
      <c r="AN390" s="1148"/>
      <c r="AO390" s="1431" t="str">
        <f>IF('3.4 Performances tube radiogène'!J98="","",'3.4 Performances tube radiogène'!J98)</f>
        <v/>
      </c>
      <c r="AP390" s="1431"/>
      <c r="AQ390" s="1431"/>
      <c r="AR390" s="1431"/>
      <c r="AS390" s="1431"/>
      <c r="AT390" s="1431"/>
      <c r="AU390" s="1431"/>
      <c r="AV390" s="1431"/>
      <c r="AW390" s="1431"/>
      <c r="AX390" s="1431"/>
      <c r="AY390" s="1431"/>
      <c r="AZ390" s="1431"/>
      <c r="BA390" s="1431"/>
      <c r="BB390" s="1431"/>
      <c r="BC390" s="1431"/>
    </row>
    <row r="391" spans="1:256" ht="30" customHeight="1">
      <c r="A391" s="853" t="s">
        <v>609</v>
      </c>
      <c r="B391" s="939"/>
      <c r="C391" s="939"/>
      <c r="D391" s="939"/>
      <c r="E391" s="939"/>
      <c r="F391" s="939"/>
      <c r="G391" s="939"/>
      <c r="H391" s="939"/>
      <c r="I391" s="939"/>
      <c r="J391" s="939"/>
      <c r="K391" s="939"/>
      <c r="L391" s="939"/>
      <c r="M391" s="939"/>
      <c r="N391" s="939"/>
      <c r="O391" s="939"/>
      <c r="P391" s="939"/>
      <c r="Q391" s="939"/>
      <c r="R391" s="939"/>
      <c r="S391" s="939"/>
      <c r="T391" s="939"/>
      <c r="U391" s="939"/>
      <c r="V391" s="939"/>
      <c r="W391" s="939"/>
      <c r="X391" s="939"/>
      <c r="Y391" s="939"/>
      <c r="Z391" s="913" t="str">
        <f>IF('3.4 Performances tube radiogène'!E99="","",'3.4 Performances tube radiogène'!E99)</f>
        <v/>
      </c>
      <c r="AA391" s="913"/>
      <c r="AB391" s="913"/>
      <c r="AC391" s="913" t="str">
        <f>IF('3.4 Performances tube radiogène'!F99="","",'3.4 Performances tube radiogène'!F99)</f>
        <v/>
      </c>
      <c r="AD391" s="913"/>
      <c r="AE391" s="913"/>
      <c r="AF391" s="913" t="str">
        <f>IF('3.4 Performances tube radiogène'!G99="","",'3.4 Performances tube radiogène'!G99)</f>
        <v/>
      </c>
      <c r="AG391" s="913"/>
      <c r="AH391" s="913"/>
      <c r="AI391" s="913" t="str">
        <f>IF('3.4 Performances tube radiogène'!H99="","",'3.4 Performances tube radiogène'!H99)</f>
        <v/>
      </c>
      <c r="AJ391" s="913"/>
      <c r="AK391" s="913"/>
      <c r="AL391" s="913" t="str">
        <f>IF('3.4 Performances tube radiogène'!I99="","",'3.4 Performances tube radiogène'!I99)</f>
        <v/>
      </c>
      <c r="AM391" s="913"/>
      <c r="AN391" s="914"/>
      <c r="AO391" s="915" t="str">
        <f>IF('3.4 Performances tube radiogène'!J99="","",'3.4 Performances tube radiogène'!J99)</f>
        <v/>
      </c>
      <c r="AP391" s="913"/>
      <c r="AQ391" s="913"/>
      <c r="AR391" s="913" t="str">
        <f>IF('3.4 Performances tube radiogène'!K99="","",'3.4 Performances tube radiogène'!K99)</f>
        <v/>
      </c>
      <c r="AS391" s="913"/>
      <c r="AT391" s="913"/>
      <c r="AU391" s="913" t="str">
        <f>IF('3.4 Performances tube radiogène'!L99="","",'3.4 Performances tube radiogène'!L99)</f>
        <v/>
      </c>
      <c r="AV391" s="913"/>
      <c r="AW391" s="913"/>
      <c r="AX391" s="913" t="str">
        <f>IF('3.4 Performances tube radiogène'!M99="","",'3.4 Performances tube radiogène'!M99)</f>
        <v/>
      </c>
      <c r="AY391" s="913"/>
      <c r="AZ391" s="913"/>
      <c r="BA391" s="913" t="str">
        <f>IF('3.4 Performances tube radiogène'!N99="","",'3.4 Performances tube radiogène'!N99)</f>
        <v/>
      </c>
      <c r="BB391" s="913"/>
      <c r="BC391" s="914"/>
    </row>
    <row r="392" spans="1:256" ht="24.75" customHeight="1">
      <c r="A392" s="853" t="s">
        <v>158</v>
      </c>
      <c r="B392" s="939"/>
      <c r="C392" s="939"/>
      <c r="D392" s="939"/>
      <c r="E392" s="939"/>
      <c r="F392" s="939"/>
      <c r="G392" s="939"/>
      <c r="H392" s="939"/>
      <c r="I392" s="939"/>
      <c r="J392" s="939"/>
      <c r="K392" s="939"/>
      <c r="L392" s="939"/>
      <c r="M392" s="939"/>
      <c r="N392" s="939"/>
      <c r="O392" s="939"/>
      <c r="P392" s="939"/>
      <c r="Q392" s="939"/>
      <c r="R392" s="939"/>
      <c r="S392" s="939"/>
      <c r="T392" s="939"/>
      <c r="U392" s="939"/>
      <c r="V392" s="939"/>
      <c r="W392" s="939"/>
      <c r="X392" s="939"/>
      <c r="Y392" s="939"/>
      <c r="Z392" s="1445" t="str">
        <f>IF('3.4 Performances tube radiogène'!E101="","",'3.4 Performances tube radiogène'!E101)</f>
        <v/>
      </c>
      <c r="AA392" s="1445"/>
      <c r="AB392" s="1445"/>
      <c r="AC392" s="1445" t="str">
        <f>IF('3.4 Performances tube radiogène'!F101="","",'3.4 Performances tube radiogène'!F101)</f>
        <v/>
      </c>
      <c r="AD392" s="1445"/>
      <c r="AE392" s="1445"/>
      <c r="AF392" s="1445" t="str">
        <f>IF('3.4 Performances tube radiogène'!G101="","",'3.4 Performances tube radiogène'!G101)</f>
        <v/>
      </c>
      <c r="AG392" s="1445"/>
      <c r="AH392" s="1445"/>
      <c r="AI392" s="1445" t="str">
        <f>IF('3.4 Performances tube radiogène'!H101="","",'3.4 Performances tube radiogène'!H101)</f>
        <v/>
      </c>
      <c r="AJ392" s="1445"/>
      <c r="AK392" s="1445"/>
      <c r="AL392" s="1445" t="str">
        <f>IF('3.4 Performances tube radiogène'!I101="","",'3.4 Performances tube radiogène'!I101)</f>
        <v/>
      </c>
      <c r="AM392" s="1445"/>
      <c r="AN392" s="1456"/>
      <c r="AO392" s="915" t="str">
        <f>IF('3.4 Performances tube radiogène'!J101="","",'3.4 Performances tube radiogène'!J101)</f>
        <v/>
      </c>
      <c r="AP392" s="913"/>
      <c r="AQ392" s="913"/>
      <c r="AR392" s="913" t="str">
        <f>IF('3.4 Performances tube radiogène'!K101="","",'3.4 Performances tube radiogène'!K101)</f>
        <v/>
      </c>
      <c r="AS392" s="913"/>
      <c r="AT392" s="913"/>
      <c r="AU392" s="913" t="str">
        <f>IF('3.4 Performances tube radiogène'!L101="","",'3.4 Performances tube radiogène'!L101)</f>
        <v/>
      </c>
      <c r="AV392" s="913"/>
      <c r="AW392" s="913"/>
      <c r="AX392" s="913" t="str">
        <f>IF('3.4 Performances tube radiogène'!M101="","",'3.4 Performances tube radiogène'!M101)</f>
        <v/>
      </c>
      <c r="AY392" s="913"/>
      <c r="AZ392" s="913"/>
      <c r="BA392" s="913" t="str">
        <f>IF('3.4 Performances tube radiogène'!N101="","",'3.4 Performances tube radiogène'!N101)</f>
        <v/>
      </c>
      <c r="BB392" s="913"/>
      <c r="BC392" s="914"/>
    </row>
    <row r="393" spans="1:256" ht="24.75" customHeight="1">
      <c r="A393" s="853" t="s">
        <v>608</v>
      </c>
      <c r="B393" s="939"/>
      <c r="C393" s="939"/>
      <c r="D393" s="939"/>
      <c r="E393" s="939"/>
      <c r="F393" s="939"/>
      <c r="G393" s="939"/>
      <c r="H393" s="939"/>
      <c r="I393" s="939"/>
      <c r="J393" s="939"/>
      <c r="K393" s="939"/>
      <c r="L393" s="939"/>
      <c r="M393" s="939"/>
      <c r="N393" s="939"/>
      <c r="O393" s="939"/>
      <c r="P393" s="939"/>
      <c r="Q393" s="939"/>
      <c r="R393" s="939"/>
      <c r="S393" s="939"/>
      <c r="T393" s="939"/>
      <c r="U393" s="939"/>
      <c r="V393" s="939"/>
      <c r="W393" s="939"/>
      <c r="X393" s="939"/>
      <c r="Y393" s="939"/>
      <c r="Z393" s="1419" t="str">
        <f>IF('3.4 Performances tube radiogène'!E102="","",'3.4 Performances tube radiogène'!E102)</f>
        <v/>
      </c>
      <c r="AA393" s="1420"/>
      <c r="AB393" s="1420"/>
      <c r="AC393" s="1420"/>
      <c r="AD393" s="1420"/>
      <c r="AE393" s="1420"/>
      <c r="AF393" s="1420"/>
      <c r="AG393" s="1420"/>
      <c r="AH393" s="1420"/>
      <c r="AI393" s="1420"/>
      <c r="AJ393" s="1420"/>
      <c r="AK393" s="1420"/>
      <c r="AL393" s="1420"/>
      <c r="AM393" s="1420"/>
      <c r="AN393" s="1421"/>
      <c r="AO393" s="1422" t="str">
        <f>IF('3.4 Performances tube radiogène'!J102="","",'3.4 Performances tube radiogène'!J102)</f>
        <v/>
      </c>
      <c r="AP393" s="1422"/>
      <c r="AQ393" s="1422"/>
      <c r="AR393" s="1422"/>
      <c r="AS393" s="1422"/>
      <c r="AT393" s="1422"/>
      <c r="AU393" s="1422"/>
      <c r="AV393" s="1422"/>
      <c r="AW393" s="1422"/>
      <c r="AX393" s="1422"/>
      <c r="AY393" s="1422"/>
      <c r="AZ393" s="1422"/>
      <c r="BA393" s="1422"/>
      <c r="BB393" s="1422"/>
      <c r="BC393" s="1422"/>
    </row>
    <row r="394" spans="1:256" ht="24.95" customHeight="1">
      <c r="A394" s="1130" t="s">
        <v>1014</v>
      </c>
      <c r="B394" s="1423"/>
      <c r="C394" s="1423"/>
      <c r="D394" s="1423"/>
      <c r="E394" s="1423"/>
      <c r="F394" s="1423"/>
      <c r="G394" s="1423"/>
      <c r="H394" s="1423"/>
      <c r="I394" s="1423"/>
      <c r="J394" s="1423"/>
      <c r="K394" s="1423"/>
      <c r="L394" s="1423"/>
      <c r="M394" s="1423"/>
      <c r="N394" s="1423"/>
      <c r="O394" s="1423"/>
      <c r="P394" s="1423"/>
      <c r="Q394" s="1423"/>
      <c r="R394" s="1423"/>
      <c r="S394" s="1423"/>
      <c r="T394" s="1423"/>
      <c r="U394" s="1423"/>
      <c r="V394" s="1423"/>
      <c r="W394" s="1423"/>
      <c r="X394" s="1423"/>
      <c r="Y394" s="1423"/>
      <c r="Z394" s="1059" t="str">
        <f>IF('3.4 Performances tube radiogène'!E103="","",'3.4 Performances tube radiogène'!E103)</f>
        <v/>
      </c>
      <c r="AA394" s="1060"/>
      <c r="AB394" s="1060"/>
      <c r="AC394" s="1060"/>
      <c r="AD394" s="1060"/>
      <c r="AE394" s="1060"/>
      <c r="AF394" s="1060"/>
      <c r="AG394" s="1060"/>
      <c r="AH394" s="1060"/>
      <c r="AI394" s="1060"/>
      <c r="AJ394" s="1060"/>
      <c r="AK394" s="1060"/>
      <c r="AL394" s="1060"/>
      <c r="AM394" s="1060"/>
      <c r="AN394" s="1134"/>
      <c r="AO394" s="1353" t="str">
        <f>IF('3.4 Performances tube radiogène'!J103="","",'3.4 Performances tube radiogène'!J103)</f>
        <v/>
      </c>
      <c r="AP394" s="1060"/>
      <c r="AQ394" s="1060"/>
      <c r="AR394" s="1060"/>
      <c r="AS394" s="1060"/>
      <c r="AT394" s="1060"/>
      <c r="AU394" s="1060"/>
      <c r="AV394" s="1060"/>
      <c r="AW394" s="1060"/>
      <c r="AX394" s="1060"/>
      <c r="AY394" s="1060"/>
      <c r="AZ394" s="1060"/>
      <c r="BA394" s="1060"/>
      <c r="BB394" s="1060"/>
      <c r="BC394" s="1134"/>
    </row>
    <row r="395" spans="1:256" ht="24.95" customHeight="1">
      <c r="A395" s="1045" t="s">
        <v>607</v>
      </c>
      <c r="B395" s="1045"/>
      <c r="C395" s="1045"/>
      <c r="D395" s="1045"/>
      <c r="E395" s="1045"/>
      <c r="F395" s="1045"/>
      <c r="G395" s="1045"/>
      <c r="H395" s="1045"/>
      <c r="I395" s="1045"/>
      <c r="J395" s="1045"/>
      <c r="K395" s="1045"/>
      <c r="L395" s="1045"/>
      <c r="M395" s="853"/>
      <c r="N395" s="955" t="str">
        <f>IF('3.4 Performances tube radiogène'!E104="","",'3.4 Performances tube radiogène'!E104)</f>
        <v/>
      </c>
      <c r="O395" s="1402"/>
      <c r="P395" s="1402"/>
      <c r="Q395" s="1402"/>
      <c r="R395" s="1402"/>
      <c r="S395" s="1402"/>
      <c r="T395" s="1402"/>
      <c r="U395" s="1402"/>
      <c r="V395" s="1402"/>
      <c r="W395" s="1402"/>
      <c r="X395" s="1402"/>
      <c r="Y395" s="1402"/>
      <c r="Z395" s="1403"/>
      <c r="AA395" s="1403"/>
      <c r="AB395" s="1403"/>
      <c r="AC395" s="1403"/>
      <c r="AD395" s="1403"/>
      <c r="AE395" s="1403"/>
      <c r="AF395" s="1403"/>
      <c r="AG395" s="1403"/>
      <c r="AH395" s="1403"/>
      <c r="AI395" s="1403"/>
      <c r="AJ395" s="1403"/>
      <c r="AK395" s="1403"/>
      <c r="AL395" s="1403"/>
      <c r="AM395" s="1403"/>
      <c r="AN395" s="1403"/>
      <c r="AO395" s="1403"/>
      <c r="AP395" s="1403"/>
      <c r="AQ395" s="1403"/>
      <c r="AR395" s="1403"/>
      <c r="AS395" s="1403"/>
      <c r="AT395" s="1403"/>
      <c r="AU395" s="1403"/>
      <c r="AV395" s="1403"/>
      <c r="AW395" s="1403"/>
      <c r="AX395" s="1403"/>
      <c r="AY395" s="1403"/>
      <c r="AZ395" s="1403"/>
      <c r="BA395" s="1403"/>
      <c r="BB395" s="1403"/>
      <c r="BC395" s="1404"/>
    </row>
    <row r="396" spans="1:256" ht="24.95" customHeight="1">
      <c r="A396" s="853" t="s">
        <v>71</v>
      </c>
      <c r="B396" s="939"/>
      <c r="C396" s="939"/>
      <c r="D396" s="939"/>
      <c r="E396" s="939"/>
      <c r="F396" s="939"/>
      <c r="G396" s="939"/>
      <c r="H396" s="939"/>
      <c r="I396" s="939"/>
      <c r="J396" s="939"/>
      <c r="K396" s="939"/>
      <c r="L396" s="939"/>
      <c r="M396" s="939"/>
      <c r="N396" s="980" t="str">
        <f>IF('3.4 Performances tube radiogène'!E105="","",'3.4 Performances tube radiogène'!E105)</f>
        <v/>
      </c>
      <c r="O396" s="1405"/>
      <c r="P396" s="1405"/>
      <c r="Q396" s="1405"/>
      <c r="R396" s="1405"/>
      <c r="S396" s="1405"/>
      <c r="T396" s="1405"/>
      <c r="U396" s="1405"/>
      <c r="V396" s="1405"/>
      <c r="W396" s="1405"/>
      <c r="X396" s="1405"/>
      <c r="Y396" s="1405"/>
      <c r="Z396" s="1405"/>
      <c r="AA396" s="1405"/>
      <c r="AB396" s="1405"/>
      <c r="AC396" s="1405"/>
      <c r="AD396" s="1405"/>
      <c r="AE396" s="1405"/>
      <c r="AF396" s="1405"/>
      <c r="AG396" s="1405"/>
      <c r="AH396" s="1405"/>
      <c r="AI396" s="1405"/>
      <c r="AJ396" s="1405"/>
      <c r="AK396" s="1405"/>
      <c r="AL396" s="1405"/>
      <c r="AM396" s="1405"/>
      <c r="AN396" s="1405"/>
      <c r="AO396" s="1405"/>
      <c r="AP396" s="1405"/>
      <c r="AQ396" s="1405"/>
      <c r="AR396" s="1405"/>
      <c r="AS396" s="1405"/>
      <c r="AT396" s="1405"/>
      <c r="AU396" s="1405"/>
      <c r="AV396" s="1405"/>
      <c r="AW396" s="1405"/>
      <c r="AX396" s="1405"/>
      <c r="AY396" s="1405"/>
      <c r="AZ396" s="1405"/>
      <c r="BA396" s="1405"/>
      <c r="BB396" s="1405"/>
      <c r="BC396" s="1406"/>
    </row>
    <row r="397" spans="1:256" ht="24.95" customHeight="1">
      <c r="A397" s="717"/>
      <c r="B397" s="717"/>
      <c r="C397" s="717"/>
      <c r="D397" s="717"/>
      <c r="E397" s="717"/>
      <c r="F397" s="717"/>
      <c r="G397" s="717"/>
      <c r="H397" s="717"/>
      <c r="I397" s="717"/>
      <c r="J397" s="717"/>
      <c r="K397" s="717"/>
      <c r="L397" s="717"/>
      <c r="M397" s="717"/>
      <c r="N397" s="717"/>
      <c r="O397" s="717"/>
      <c r="P397" s="717"/>
      <c r="Q397" s="717"/>
      <c r="R397" s="717"/>
      <c r="S397" s="717"/>
      <c r="T397" s="717"/>
      <c r="U397" s="717"/>
      <c r="V397" s="717"/>
      <c r="W397" s="717"/>
      <c r="X397" s="717"/>
      <c r="Y397" s="717"/>
      <c r="Z397" s="717"/>
      <c r="AA397" s="717"/>
      <c r="AB397" s="717"/>
      <c r="AC397" s="717"/>
      <c r="AD397" s="717"/>
      <c r="AE397" s="717"/>
      <c r="AF397" s="717"/>
      <c r="AG397" s="717"/>
      <c r="AH397" s="717"/>
      <c r="AI397" s="717"/>
      <c r="AJ397" s="717"/>
      <c r="AK397" s="717"/>
      <c r="AL397" s="717"/>
      <c r="AM397" s="717"/>
      <c r="AN397" s="717"/>
      <c r="AO397" s="717"/>
      <c r="AP397" s="717"/>
      <c r="AQ397" s="717"/>
      <c r="AR397" s="717"/>
      <c r="AS397" s="717"/>
      <c r="AT397" s="717"/>
      <c r="AU397" s="717"/>
      <c r="AV397" s="717"/>
      <c r="AW397" s="717"/>
      <c r="AX397" s="717"/>
      <c r="AY397" s="717"/>
      <c r="AZ397" s="717"/>
      <c r="BA397" s="717"/>
      <c r="BB397" s="717"/>
      <c r="BC397" s="717"/>
    </row>
    <row r="398" spans="1:256" ht="24.95" customHeight="1">
      <c r="A398" s="1096" t="s">
        <v>679</v>
      </c>
      <c r="B398" s="1097"/>
      <c r="C398" s="1097"/>
      <c r="D398" s="1097"/>
      <c r="E398" s="1097"/>
      <c r="F398" s="1097"/>
      <c r="G398" s="1097"/>
      <c r="H398" s="1097"/>
      <c r="I398" s="1097"/>
      <c r="J398" s="1097"/>
      <c r="K398" s="1097"/>
      <c r="L398" s="1098"/>
      <c r="M398" s="1455" t="str">
        <f>IF('3.4 Performances tube radiogène'!E113="","",'3.4 Performances tube radiogène'!E113)</f>
        <v/>
      </c>
      <c r="N398" s="1455"/>
      <c r="O398" s="1455"/>
      <c r="P398" s="1455"/>
      <c r="Q398" s="1455"/>
      <c r="R398" s="1455"/>
      <c r="S398" s="1455"/>
      <c r="T398" s="1455"/>
      <c r="U398" s="1455"/>
      <c r="V398" s="1455"/>
      <c r="W398" s="1455"/>
      <c r="X398" s="1455"/>
      <c r="Y398" s="1455"/>
      <c r="Z398" s="1455"/>
      <c r="AA398" s="1455"/>
      <c r="AB398" s="1455"/>
      <c r="AC398" s="1455"/>
      <c r="AD398" s="1455"/>
      <c r="AE398" s="1455"/>
      <c r="AF398" s="1455"/>
      <c r="AG398" s="1455"/>
      <c r="AH398" s="1455"/>
      <c r="AI398" s="1455"/>
      <c r="AJ398" s="1455"/>
      <c r="AK398" s="1455"/>
      <c r="AL398" s="1455"/>
      <c r="AM398" s="1455"/>
      <c r="AN398" s="1455"/>
      <c r="AO398" s="1455"/>
      <c r="AP398" s="1455"/>
      <c r="AQ398" s="1455"/>
      <c r="AR398" s="1455"/>
      <c r="AS398" s="716"/>
      <c r="AT398" s="716"/>
      <c r="AU398" s="716"/>
      <c r="AV398" s="716"/>
      <c r="AW398" s="716"/>
      <c r="AX398" s="716"/>
      <c r="AY398" s="716"/>
      <c r="AZ398" s="716"/>
      <c r="BA398" s="307"/>
      <c r="BB398" s="307"/>
      <c r="BC398" s="307"/>
    </row>
    <row r="399" spans="1:256" ht="20.25" customHeight="1">
      <c r="A399" s="355"/>
      <c r="B399" s="355"/>
      <c r="C399" s="355"/>
      <c r="D399" s="355"/>
      <c r="E399" s="355"/>
      <c r="F399" s="355"/>
      <c r="G399" s="355"/>
      <c r="H399" s="355"/>
      <c r="I399" s="355"/>
      <c r="J399" s="355"/>
      <c r="K399" s="366"/>
      <c r="L399" s="367"/>
      <c r="M399" s="367"/>
      <c r="N399" s="367"/>
      <c r="O399" s="367"/>
      <c r="P399" s="367"/>
      <c r="Q399" s="367"/>
      <c r="R399" s="367"/>
      <c r="S399" s="367"/>
      <c r="T399" s="367"/>
      <c r="U399" s="367"/>
      <c r="V399" s="367"/>
      <c r="W399" s="367"/>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c r="AS399" s="367"/>
      <c r="AT399" s="367"/>
      <c r="AU399" s="367"/>
      <c r="AV399" s="367"/>
      <c r="AW399" s="367"/>
      <c r="AX399" s="367"/>
      <c r="AY399" s="367"/>
      <c r="AZ399" s="367"/>
      <c r="BA399" s="367"/>
      <c r="BB399" s="367"/>
      <c r="BC399" s="367"/>
      <c r="BG399" s="309"/>
      <c r="BH399" s="307"/>
      <c r="BI399" s="307"/>
      <c r="BJ399" s="307"/>
      <c r="BK399" s="307"/>
      <c r="BL399" s="307"/>
      <c r="BM399" s="307"/>
      <c r="BN399" s="307"/>
      <c r="BO399" s="307"/>
      <c r="BP399" s="307"/>
      <c r="BQ399" s="307"/>
      <c r="BR399" s="307"/>
      <c r="BS399" s="307"/>
      <c r="BT399" s="307"/>
      <c r="BU399" s="307"/>
      <c r="BV399" s="307"/>
      <c r="BW399" s="307"/>
      <c r="BX399" s="307"/>
      <c r="BY399" s="307"/>
      <c r="BZ399" s="307"/>
      <c r="CA399" s="317"/>
      <c r="CB399" s="317"/>
      <c r="CC399" s="317"/>
      <c r="CD399" s="317"/>
      <c r="CE399" s="317"/>
      <c r="CF399" s="317"/>
      <c r="CG399" s="317"/>
      <c r="CH399" s="317"/>
      <c r="CI399" s="317"/>
      <c r="CJ399" s="317"/>
      <c r="CK399" s="317"/>
      <c r="CL399" s="317"/>
      <c r="CM399" s="317"/>
      <c r="CN399" s="317"/>
      <c r="CO399" s="317"/>
      <c r="CP399" s="317"/>
      <c r="CQ399" s="317"/>
      <c r="CR399" s="317"/>
      <c r="CS399" s="317"/>
      <c r="CT399" s="317"/>
      <c r="CU399" s="317"/>
      <c r="CV399" s="317"/>
      <c r="CW399" s="317"/>
      <c r="CX399" s="317"/>
      <c r="CY399" s="317"/>
      <c r="CZ399" s="317"/>
      <c r="DA399" s="317"/>
      <c r="DB399" s="317"/>
      <c r="DC399" s="317"/>
      <c r="DJ399" s="309"/>
      <c r="DK399" s="307"/>
      <c r="DL399" s="307"/>
      <c r="DM399" s="307"/>
      <c r="DN399" s="307"/>
      <c r="DO399" s="307"/>
      <c r="DP399" s="307"/>
      <c r="DQ399" s="307"/>
      <c r="DR399" s="307"/>
      <c r="DS399" s="307"/>
      <c r="DT399" s="307"/>
      <c r="DU399" s="307"/>
      <c r="DV399" s="307"/>
      <c r="DW399" s="307"/>
      <c r="DX399" s="307"/>
      <c r="DY399" s="307"/>
      <c r="DZ399" s="307"/>
      <c r="EA399" s="307"/>
      <c r="EB399" s="307"/>
      <c r="EC399" s="307"/>
      <c r="ED399" s="317"/>
      <c r="EE399" s="317"/>
      <c r="EF399" s="317"/>
      <c r="EG399" s="317"/>
      <c r="EH399" s="317"/>
      <c r="EI399" s="317"/>
      <c r="EJ399" s="317"/>
      <c r="EK399" s="317"/>
      <c r="EL399" s="317"/>
      <c r="EM399" s="317"/>
      <c r="EN399" s="317"/>
      <c r="EO399" s="317"/>
      <c r="EP399" s="317"/>
      <c r="EQ399" s="317"/>
      <c r="ER399" s="317"/>
      <c r="ES399" s="317"/>
      <c r="ET399" s="317"/>
      <c r="EU399" s="317"/>
      <c r="EV399" s="317"/>
      <c r="EW399" s="317"/>
      <c r="EX399" s="317"/>
      <c r="EY399" s="317"/>
      <c r="EZ399" s="317"/>
      <c r="FA399" s="317"/>
      <c r="FB399" s="317"/>
      <c r="FC399" s="317"/>
      <c r="FD399" s="317"/>
      <c r="FE399" s="317"/>
      <c r="FF399" s="317"/>
      <c r="FM399" s="309"/>
      <c r="FN399" s="307"/>
      <c r="FO399" s="307"/>
      <c r="FP399" s="307"/>
      <c r="FQ399" s="307"/>
      <c r="FR399" s="307"/>
      <c r="FS399" s="307"/>
      <c r="FT399" s="307"/>
      <c r="FU399" s="307"/>
      <c r="FV399" s="307"/>
      <c r="FW399" s="307"/>
      <c r="FX399" s="307"/>
      <c r="FY399" s="307"/>
      <c r="FZ399" s="307"/>
      <c r="GA399" s="307"/>
      <c r="GB399" s="307"/>
      <c r="GC399" s="307"/>
      <c r="GD399" s="307"/>
      <c r="GE399" s="307"/>
      <c r="GF399" s="307"/>
      <c r="GG399" s="317"/>
      <c r="GH399" s="317"/>
      <c r="GI399" s="317"/>
      <c r="GJ399" s="317"/>
      <c r="GK399" s="317"/>
      <c r="GL399" s="317"/>
      <c r="GM399" s="317"/>
      <c r="GN399" s="317"/>
      <c r="GO399" s="317"/>
      <c r="GP399" s="317"/>
      <c r="GQ399" s="317"/>
      <c r="GR399" s="317"/>
      <c r="GS399" s="317"/>
      <c r="GT399" s="317"/>
      <c r="GU399" s="317"/>
      <c r="GV399" s="317"/>
      <c r="GW399" s="317"/>
      <c r="GX399" s="317"/>
      <c r="GY399" s="317"/>
      <c r="GZ399" s="317"/>
      <c r="HA399" s="317"/>
      <c r="HB399" s="317"/>
      <c r="HC399" s="317"/>
      <c r="HD399" s="317"/>
      <c r="HE399" s="317"/>
      <c r="HF399" s="317"/>
      <c r="HG399" s="317"/>
      <c r="HH399" s="317"/>
      <c r="HI399" s="317"/>
      <c r="HP399" s="309"/>
      <c r="HQ399" s="307"/>
      <c r="HR399" s="307"/>
      <c r="HS399" s="307"/>
      <c r="HT399" s="307"/>
      <c r="HU399" s="307"/>
      <c r="HV399" s="307"/>
      <c r="HW399" s="307"/>
      <c r="HX399" s="307"/>
      <c r="HY399" s="307"/>
      <c r="HZ399" s="307"/>
      <c r="IA399" s="307"/>
      <c r="IB399" s="307"/>
      <c r="IC399" s="307"/>
      <c r="ID399" s="307"/>
      <c r="IE399" s="307"/>
      <c r="IF399" s="307"/>
      <c r="IG399" s="307"/>
      <c r="IH399" s="307"/>
      <c r="II399" s="307"/>
      <c r="IJ399" s="317"/>
      <c r="IK399" s="317"/>
      <c r="IL399" s="317"/>
      <c r="IM399" s="317"/>
      <c r="IN399" s="317"/>
      <c r="IO399" s="317"/>
      <c r="IP399" s="317"/>
      <c r="IQ399" s="317"/>
      <c r="IR399" s="317"/>
      <c r="IS399" s="317"/>
      <c r="IT399" s="317"/>
      <c r="IU399" s="317"/>
      <c r="IV399" s="317"/>
    </row>
    <row r="400" spans="1:256" ht="24.95" customHeight="1">
      <c r="A400" s="1450" t="s">
        <v>588</v>
      </c>
      <c r="B400" s="1283"/>
      <c r="C400" s="1283"/>
      <c r="D400" s="1283"/>
      <c r="E400" s="1283"/>
      <c r="F400" s="1283"/>
      <c r="G400" s="1283"/>
      <c r="H400" s="1283"/>
      <c r="I400" s="1283"/>
      <c r="J400" s="1283"/>
      <c r="K400" s="1283"/>
      <c r="L400" s="1283"/>
      <c r="M400" s="1283"/>
      <c r="N400" s="1283"/>
      <c r="O400" s="1283"/>
      <c r="P400" s="1283"/>
      <c r="Q400" s="1283"/>
      <c r="R400" s="1283"/>
      <c r="S400" s="1283"/>
      <c r="T400" s="1283"/>
      <c r="U400" s="1283"/>
      <c r="V400" s="1283"/>
      <c r="W400" s="1283"/>
      <c r="X400" s="1283"/>
      <c r="Y400" s="1283"/>
      <c r="Z400" s="1283"/>
      <c r="AA400" s="1283"/>
      <c r="AB400" s="1283"/>
      <c r="AC400" s="1283"/>
      <c r="AD400" s="1283"/>
      <c r="AE400" s="1283"/>
      <c r="AF400" s="1283"/>
      <c r="AG400" s="1283"/>
      <c r="AH400" s="1283"/>
      <c r="AI400" s="1283"/>
      <c r="AJ400" s="1283"/>
      <c r="AK400" s="1283"/>
      <c r="AL400" s="1283"/>
      <c r="AM400" s="1283"/>
      <c r="AN400" s="1283"/>
      <c r="AO400" s="1283"/>
      <c r="AP400" s="1283"/>
      <c r="AQ400" s="1283"/>
      <c r="AR400" s="1283"/>
      <c r="AS400" s="1283"/>
      <c r="AT400" s="1283"/>
      <c r="AU400" s="1283"/>
      <c r="AV400" s="1283"/>
      <c r="AW400" s="1283"/>
      <c r="AX400" s="1283"/>
      <c r="AY400" s="1283"/>
      <c r="AZ400" s="1283"/>
      <c r="BA400" s="1283"/>
      <c r="BB400" s="1283"/>
      <c r="BC400" s="1237"/>
    </row>
    <row r="401" spans="1:256" s="3" customFormat="1" ht="24.75" customHeight="1">
      <c r="A401" s="1451" t="s">
        <v>610</v>
      </c>
      <c r="B401" s="1452"/>
      <c r="C401" s="1452"/>
      <c r="D401" s="1452"/>
      <c r="E401" s="1452"/>
      <c r="F401" s="1452"/>
      <c r="G401" s="1452"/>
      <c r="H401" s="1452"/>
      <c r="I401" s="1452"/>
      <c r="J401" s="1452"/>
      <c r="K401" s="1452"/>
      <c r="L401" s="1452"/>
      <c r="M401" s="1452"/>
      <c r="N401" s="1452"/>
      <c r="O401" s="1452"/>
      <c r="P401" s="1452"/>
      <c r="Q401" s="1452"/>
      <c r="R401" s="1452"/>
      <c r="S401" s="1452"/>
      <c r="T401" s="1452"/>
      <c r="U401" s="1452"/>
      <c r="V401" s="1452"/>
      <c r="W401" s="1452"/>
      <c r="X401" s="1452"/>
      <c r="Y401" s="1452"/>
      <c r="Z401" s="1453"/>
      <c r="AA401" s="1401" t="str">
        <f>IF('3.4 Performances tube radiogène'!E114="","",'3.4 Performances tube radiogène'!E114)</f>
        <v/>
      </c>
      <c r="AB401" s="998"/>
      <c r="AC401" s="998"/>
      <c r="AD401" s="998"/>
      <c r="AE401" s="998"/>
      <c r="AF401" s="998"/>
      <c r="AG401" s="998"/>
      <c r="AH401" s="1365" t="str">
        <f>IF('3.4 Performances tube radiogène'!I114="","",'3.4 Performances tube radiogène'!I114)</f>
        <v/>
      </c>
      <c r="AI401" s="1365"/>
      <c r="AJ401" s="1365"/>
      <c r="AK401" s="1365"/>
      <c r="AL401" s="1365"/>
      <c r="AM401" s="1365"/>
      <c r="AN401" s="1365"/>
      <c r="AO401" s="1365" t="str">
        <f>IF('3.4 Performances tube radiogène'!M114="","",'3.4 Performances tube radiogène'!M114)</f>
        <v/>
      </c>
      <c r="AP401" s="1365"/>
      <c r="AQ401" s="1365"/>
      <c r="AR401" s="1365"/>
      <c r="AS401" s="1365"/>
      <c r="AT401" s="1365"/>
      <c r="AU401" s="1365"/>
      <c r="AV401" s="1365" t="str">
        <f>IF('3.4 Performances tube radiogène'!Q114="","",'3.4 Performances tube radiogène'!Q114)</f>
        <v/>
      </c>
      <c r="AW401" s="1365"/>
      <c r="AX401" s="1365"/>
      <c r="AY401" s="1365"/>
      <c r="AZ401" s="1365"/>
      <c r="BA401" s="1365"/>
      <c r="BB401" s="1365"/>
      <c r="BC401" s="1454"/>
    </row>
    <row r="402" spans="1:256" ht="24.95" customHeight="1">
      <c r="A402" s="1211" t="s">
        <v>613</v>
      </c>
      <c r="B402" s="1437"/>
      <c r="C402" s="1437"/>
      <c r="D402" s="1437"/>
      <c r="E402" s="1437"/>
      <c r="F402" s="1437"/>
      <c r="G402" s="1437"/>
      <c r="H402" s="1437"/>
      <c r="I402" s="1437"/>
      <c r="J402" s="1437"/>
      <c r="K402" s="1437"/>
      <c r="L402" s="1437"/>
      <c r="M402" s="1437"/>
      <c r="N402" s="1437"/>
      <c r="O402" s="1437"/>
      <c r="P402" s="1437"/>
      <c r="Q402" s="1437"/>
      <c r="R402" s="1437"/>
      <c r="S402" s="1437"/>
      <c r="T402" s="1437"/>
      <c r="U402" s="1437"/>
      <c r="V402" s="1437"/>
      <c r="W402" s="1437"/>
      <c r="X402" s="1437"/>
      <c r="Y402" s="1437"/>
      <c r="Z402" s="1444"/>
      <c r="AA402" s="1448" t="str">
        <f>IF('3.4 Performances tube radiogène'!E115="","",'3.4 Performances tube radiogène'!E115)</f>
        <v/>
      </c>
      <c r="AB402" s="1448"/>
      <c r="AC402" s="1448"/>
      <c r="AD402" s="1448"/>
      <c r="AE402" s="1448"/>
      <c r="AF402" s="1448"/>
      <c r="AG402" s="1448"/>
      <c r="AH402" s="1448" t="str">
        <f>IF('3.4 Performances tube radiogène'!I115="","",'3.4 Performances tube radiogène'!I115)</f>
        <v/>
      </c>
      <c r="AI402" s="1448"/>
      <c r="AJ402" s="1448"/>
      <c r="AK402" s="1448"/>
      <c r="AL402" s="1448"/>
      <c r="AM402" s="1448"/>
      <c r="AN402" s="1448"/>
      <c r="AO402" s="1448" t="str">
        <f>IF('3.4 Performances tube radiogène'!M115="","",'3.4 Performances tube radiogène'!M115)</f>
        <v/>
      </c>
      <c r="AP402" s="1448"/>
      <c r="AQ402" s="1448"/>
      <c r="AR402" s="1448"/>
      <c r="AS402" s="1448"/>
      <c r="AT402" s="1448"/>
      <c r="AU402" s="1448"/>
      <c r="AV402" s="1448" t="str">
        <f>IF('3.4 Performances tube radiogène'!Q115="","",'3.4 Performances tube radiogène'!Q115)</f>
        <v/>
      </c>
      <c r="AW402" s="1448"/>
      <c r="AX402" s="1448"/>
      <c r="AY402" s="1448"/>
      <c r="AZ402" s="1448"/>
      <c r="BA402" s="1448"/>
      <c r="BB402" s="1448"/>
      <c r="BC402" s="1449"/>
    </row>
    <row r="403" spans="1:256" ht="24.95" customHeight="1">
      <c r="A403" s="1211" t="s">
        <v>612</v>
      </c>
      <c r="B403" s="1437"/>
      <c r="C403" s="1437"/>
      <c r="D403" s="1437"/>
      <c r="E403" s="1437"/>
      <c r="F403" s="1437"/>
      <c r="G403" s="1437"/>
      <c r="H403" s="1437"/>
      <c r="I403" s="1437"/>
      <c r="J403" s="1437"/>
      <c r="K403" s="1437"/>
      <c r="L403" s="1437"/>
      <c r="M403" s="1437"/>
      <c r="N403" s="1437"/>
      <c r="O403" s="1437"/>
      <c r="P403" s="1437"/>
      <c r="Q403" s="1437"/>
      <c r="R403" s="1437"/>
      <c r="S403" s="1437"/>
      <c r="T403" s="1437"/>
      <c r="U403" s="1437"/>
      <c r="V403" s="1437"/>
      <c r="W403" s="1437"/>
      <c r="X403" s="1437"/>
      <c r="Y403" s="1437"/>
      <c r="Z403" s="1444"/>
      <c r="AA403" s="1448" t="str">
        <f>IF('3.4 Performances tube radiogène'!E116="","",'3.4 Performances tube radiogène'!E116)</f>
        <v/>
      </c>
      <c r="AB403" s="1448"/>
      <c r="AC403" s="1448"/>
      <c r="AD403" s="1448"/>
      <c r="AE403" s="1448"/>
      <c r="AF403" s="1448"/>
      <c r="AG403" s="1448"/>
      <c r="AH403" s="1448" t="str">
        <f>IF('3.4 Performances tube radiogène'!I116="","",'3.4 Performances tube radiogène'!I116)</f>
        <v/>
      </c>
      <c r="AI403" s="1448"/>
      <c r="AJ403" s="1448"/>
      <c r="AK403" s="1448"/>
      <c r="AL403" s="1448"/>
      <c r="AM403" s="1448"/>
      <c r="AN403" s="1448"/>
      <c r="AO403" s="1448" t="str">
        <f>IF('3.4 Performances tube radiogène'!M116="","",'3.4 Performances tube radiogène'!M116)</f>
        <v/>
      </c>
      <c r="AP403" s="1448"/>
      <c r="AQ403" s="1448"/>
      <c r="AR403" s="1448"/>
      <c r="AS403" s="1448"/>
      <c r="AT403" s="1448"/>
      <c r="AU403" s="1448"/>
      <c r="AV403" s="1448" t="str">
        <f>IF('3.4 Performances tube radiogène'!Q116="","",'3.4 Performances tube radiogène'!Q116)</f>
        <v/>
      </c>
      <c r="AW403" s="1448"/>
      <c r="AX403" s="1448"/>
      <c r="AY403" s="1448"/>
      <c r="AZ403" s="1448"/>
      <c r="BA403" s="1448"/>
      <c r="BB403" s="1448"/>
      <c r="BC403" s="1449"/>
      <c r="BG403" s="309"/>
      <c r="BH403" s="307"/>
      <c r="BI403" s="307"/>
      <c r="BJ403" s="307"/>
      <c r="BK403" s="307"/>
      <c r="BL403" s="307"/>
      <c r="BM403" s="307"/>
      <c r="BN403" s="307"/>
      <c r="BO403" s="307"/>
      <c r="BP403" s="307"/>
      <c r="BQ403" s="307"/>
      <c r="BR403" s="307"/>
      <c r="BS403" s="307"/>
      <c r="BT403" s="307"/>
      <c r="BU403" s="307"/>
      <c r="BV403" s="307"/>
      <c r="BW403" s="307"/>
      <c r="BX403" s="307"/>
      <c r="BY403" s="307"/>
      <c r="BZ403" s="307"/>
      <c r="CA403" s="317"/>
      <c r="CB403" s="317"/>
      <c r="CC403" s="317"/>
      <c r="CD403" s="317"/>
      <c r="CE403" s="317"/>
      <c r="CF403" s="317"/>
      <c r="CG403" s="317"/>
      <c r="CH403" s="317"/>
      <c r="CI403" s="317"/>
      <c r="CJ403" s="317"/>
      <c r="CK403" s="317"/>
      <c r="CL403" s="317"/>
      <c r="CM403" s="317"/>
      <c r="CN403" s="317"/>
      <c r="CO403" s="317"/>
      <c r="CP403" s="317"/>
      <c r="CQ403" s="317"/>
      <c r="CR403" s="317"/>
      <c r="CS403" s="317"/>
      <c r="CT403" s="317"/>
      <c r="CU403" s="317"/>
      <c r="CV403" s="317"/>
      <c r="CW403" s="317"/>
      <c r="CX403" s="317"/>
      <c r="CY403" s="317"/>
      <c r="CZ403" s="317"/>
      <c r="DA403" s="317"/>
      <c r="DB403" s="317"/>
      <c r="DC403" s="317"/>
      <c r="DJ403" s="309"/>
      <c r="DK403" s="307"/>
      <c r="DL403" s="307"/>
      <c r="DM403" s="307"/>
      <c r="DN403" s="307"/>
      <c r="DO403" s="307"/>
      <c r="DP403" s="307"/>
      <c r="DQ403" s="307"/>
      <c r="DR403" s="307"/>
      <c r="DS403" s="307"/>
      <c r="DT403" s="307"/>
      <c r="DU403" s="307"/>
      <c r="DV403" s="307"/>
      <c r="DW403" s="307"/>
      <c r="DX403" s="307"/>
      <c r="DY403" s="307"/>
      <c r="DZ403" s="307"/>
      <c r="EA403" s="307"/>
      <c r="EB403" s="307"/>
      <c r="EC403" s="307"/>
      <c r="ED403" s="317"/>
      <c r="EE403" s="317"/>
      <c r="EF403" s="317"/>
      <c r="EG403" s="317"/>
      <c r="EH403" s="317"/>
      <c r="EI403" s="317"/>
      <c r="EJ403" s="317"/>
      <c r="EK403" s="317"/>
      <c r="EL403" s="317"/>
      <c r="EM403" s="317"/>
      <c r="EN403" s="317"/>
      <c r="EO403" s="317"/>
      <c r="EP403" s="317"/>
      <c r="EQ403" s="317"/>
      <c r="ER403" s="317"/>
      <c r="ES403" s="317"/>
      <c r="ET403" s="317"/>
      <c r="EU403" s="317"/>
      <c r="EV403" s="317"/>
      <c r="EW403" s="317"/>
      <c r="EX403" s="317"/>
      <c r="EY403" s="317"/>
      <c r="EZ403" s="317"/>
      <c r="FA403" s="317"/>
      <c r="FB403" s="317"/>
      <c r="FC403" s="317"/>
      <c r="FD403" s="317"/>
      <c r="FE403" s="317"/>
      <c r="FF403" s="317"/>
      <c r="FM403" s="309"/>
      <c r="FN403" s="307"/>
      <c r="FO403" s="307"/>
      <c r="FP403" s="307"/>
      <c r="FQ403" s="307"/>
      <c r="FR403" s="307"/>
      <c r="FS403" s="307"/>
      <c r="FT403" s="307"/>
      <c r="FU403" s="307"/>
      <c r="FV403" s="307"/>
      <c r="FW403" s="307"/>
      <c r="FX403" s="307"/>
      <c r="FY403" s="307"/>
      <c r="FZ403" s="307"/>
      <c r="GA403" s="307"/>
      <c r="GB403" s="307"/>
      <c r="GC403" s="307"/>
      <c r="GD403" s="307"/>
      <c r="GE403" s="307"/>
      <c r="GF403" s="307"/>
      <c r="GG403" s="317"/>
      <c r="GH403" s="317"/>
      <c r="GI403" s="317"/>
      <c r="GJ403" s="317"/>
      <c r="GK403" s="317"/>
      <c r="GL403" s="317"/>
      <c r="GM403" s="317"/>
      <c r="GN403" s="317"/>
      <c r="GO403" s="317"/>
      <c r="GP403" s="317"/>
      <c r="GQ403" s="317"/>
      <c r="GR403" s="317"/>
      <c r="GS403" s="317"/>
      <c r="GT403" s="317"/>
      <c r="GU403" s="317"/>
      <c r="GV403" s="317"/>
      <c r="GW403" s="317"/>
      <c r="GX403" s="317"/>
      <c r="GY403" s="317"/>
      <c r="GZ403" s="317"/>
      <c r="HA403" s="317"/>
      <c r="HB403" s="317"/>
      <c r="HC403" s="317"/>
      <c r="HD403" s="317"/>
      <c r="HE403" s="317"/>
      <c r="HF403" s="317"/>
      <c r="HG403" s="317"/>
      <c r="HH403" s="317"/>
      <c r="HI403" s="317"/>
      <c r="HP403" s="309"/>
      <c r="HQ403" s="307"/>
      <c r="HR403" s="307"/>
      <c r="HS403" s="307"/>
      <c r="HT403" s="307"/>
      <c r="HU403" s="307"/>
      <c r="HV403" s="307"/>
      <c r="HW403" s="307"/>
      <c r="HX403" s="307"/>
      <c r="HY403" s="307"/>
      <c r="HZ403" s="307"/>
      <c r="IA403" s="307"/>
      <c r="IB403" s="307"/>
      <c r="IC403" s="307"/>
      <c r="ID403" s="307"/>
      <c r="IE403" s="307"/>
      <c r="IF403" s="307"/>
      <c r="IG403" s="307"/>
      <c r="IH403" s="307"/>
      <c r="II403" s="307"/>
      <c r="IJ403" s="317"/>
      <c r="IK403" s="317"/>
      <c r="IL403" s="317"/>
      <c r="IM403" s="317"/>
      <c r="IN403" s="317"/>
      <c r="IO403" s="317"/>
      <c r="IP403" s="317"/>
      <c r="IQ403" s="317"/>
      <c r="IR403" s="317"/>
      <c r="IS403" s="317"/>
      <c r="IT403" s="317"/>
      <c r="IU403" s="317"/>
      <c r="IV403" s="317"/>
    </row>
    <row r="404" spans="1:256" ht="24.95" customHeight="1">
      <c r="A404" s="1211" t="s">
        <v>614</v>
      </c>
      <c r="B404" s="1437"/>
      <c r="C404" s="1437"/>
      <c r="D404" s="1437"/>
      <c r="E404" s="1437"/>
      <c r="F404" s="1437"/>
      <c r="G404" s="1437"/>
      <c r="H404" s="1437"/>
      <c r="I404" s="1437"/>
      <c r="J404" s="1437"/>
      <c r="K404" s="1437"/>
      <c r="L404" s="1437"/>
      <c r="M404" s="1437"/>
      <c r="N404" s="1437"/>
      <c r="O404" s="1437"/>
      <c r="P404" s="1437"/>
      <c r="Q404" s="1437"/>
      <c r="R404" s="1437"/>
      <c r="S404" s="1437"/>
      <c r="T404" s="1437"/>
      <c r="U404" s="1437"/>
      <c r="V404" s="1437"/>
      <c r="W404" s="1437"/>
      <c r="X404" s="1437"/>
      <c r="Y404" s="1437"/>
      <c r="Z404" s="1444"/>
      <c r="AA404" s="1304" t="str">
        <f>IF('3.4 Performances tube radiogène'!E117="","",AVERAGE('3.4 Performances tube radiogène'!E117:'3.4 Performances tube radiogène'!H117))</f>
        <v/>
      </c>
      <c r="AB404" s="1304"/>
      <c r="AC404" s="1304"/>
      <c r="AD404" s="1304"/>
      <c r="AE404" s="1304"/>
      <c r="AF404" s="1304"/>
      <c r="AG404" s="1304"/>
      <c r="AH404" s="1304" t="str">
        <f>IF('3.4 Performances tube radiogène'!I117="","",AVERAGE('3.4 Performances tube radiogène'!I117:'3.4 Performances tube radiogène'!L117))</f>
        <v/>
      </c>
      <c r="AI404" s="1304"/>
      <c r="AJ404" s="1304"/>
      <c r="AK404" s="1304"/>
      <c r="AL404" s="1304"/>
      <c r="AM404" s="1304"/>
      <c r="AN404" s="1304"/>
      <c r="AO404" s="1304" t="str">
        <f>IF('3.4 Performances tube radiogène'!M117="","",AVERAGE('3.4 Performances tube radiogène'!M117:P117))</f>
        <v/>
      </c>
      <c r="AP404" s="1304"/>
      <c r="AQ404" s="1304"/>
      <c r="AR404" s="1304"/>
      <c r="AS404" s="1304"/>
      <c r="AT404" s="1304"/>
      <c r="AU404" s="1304"/>
      <c r="AV404" s="1445" t="str">
        <f>IF('3.4 Performances tube radiogène'!Q117="","",AVERAGE('3.4 Performances tube radiogène'!Q117:'3.4 Performances tube radiogène'!T117))</f>
        <v/>
      </c>
      <c r="AW404" s="1304"/>
      <c r="AX404" s="1304"/>
      <c r="AY404" s="1304"/>
      <c r="AZ404" s="1304"/>
      <c r="BA404" s="1304"/>
      <c r="BB404" s="1304"/>
      <c r="BC404" s="1305"/>
    </row>
    <row r="405" spans="1:256" s="3" customFormat="1" ht="25.5" customHeight="1">
      <c r="A405" s="1211" t="s">
        <v>615</v>
      </c>
      <c r="B405" s="1437"/>
      <c r="C405" s="1437"/>
      <c r="D405" s="1437"/>
      <c r="E405" s="1437"/>
      <c r="F405" s="1437"/>
      <c r="G405" s="1437"/>
      <c r="H405" s="1437"/>
      <c r="I405" s="1437"/>
      <c r="J405" s="1437"/>
      <c r="K405" s="1437"/>
      <c r="L405" s="1437"/>
      <c r="M405" s="1437"/>
      <c r="N405" s="1437"/>
      <c r="O405" s="1437"/>
      <c r="P405" s="1437"/>
      <c r="Q405" s="1437"/>
      <c r="R405" s="1437"/>
      <c r="S405" s="1437"/>
      <c r="T405" s="1437"/>
      <c r="U405" s="1437"/>
      <c r="V405" s="1437"/>
      <c r="W405" s="1437"/>
      <c r="X405" s="1437"/>
      <c r="Y405" s="1437"/>
      <c r="Z405" s="1444"/>
      <c r="AA405" s="1446" t="str">
        <f>IF('3.4 Performances tube radiogène'!E120="","",'3.4 Performances tube radiogène'!E120)</f>
        <v/>
      </c>
      <c r="AB405" s="1446"/>
      <c r="AC405" s="1446"/>
      <c r="AD405" s="1446"/>
      <c r="AE405" s="1446"/>
      <c r="AF405" s="1446"/>
      <c r="AG405" s="1446"/>
      <c r="AH405" s="1446" t="str">
        <f>IF('3.4 Performances tube radiogène'!I120="","",'3.4 Performances tube radiogène'!I120)</f>
        <v/>
      </c>
      <c r="AI405" s="1446"/>
      <c r="AJ405" s="1446"/>
      <c r="AK405" s="1446"/>
      <c r="AL405" s="1446"/>
      <c r="AM405" s="1446"/>
      <c r="AN405" s="1446"/>
      <c r="AO405" s="1446" t="str">
        <f>IF('3.4 Performances tube radiogène'!M120="","",'3.4 Performances tube radiogène'!M120)</f>
        <v/>
      </c>
      <c r="AP405" s="1446"/>
      <c r="AQ405" s="1446"/>
      <c r="AR405" s="1446"/>
      <c r="AS405" s="1446"/>
      <c r="AT405" s="1446"/>
      <c r="AU405" s="1446"/>
      <c r="AV405" s="1107" t="str">
        <f>IF('3.4 Performances tube radiogène'!Q120="","",'3.4 Performances tube radiogène'!Q120)</f>
        <v/>
      </c>
      <c r="AW405" s="1446"/>
      <c r="AX405" s="1446"/>
      <c r="AY405" s="1446"/>
      <c r="AZ405" s="1446"/>
      <c r="BA405" s="1446"/>
      <c r="BB405" s="1446"/>
      <c r="BC405" s="1447"/>
    </row>
    <row r="406" spans="1:256" ht="24.95" customHeight="1">
      <c r="A406" s="1441" t="s">
        <v>743</v>
      </c>
      <c r="B406" s="1442"/>
      <c r="C406" s="1442"/>
      <c r="D406" s="1442"/>
      <c r="E406" s="1442"/>
      <c r="F406" s="1442"/>
      <c r="G406" s="1442"/>
      <c r="H406" s="1442"/>
      <c r="I406" s="1442"/>
      <c r="J406" s="1442"/>
      <c r="K406" s="1442"/>
      <c r="L406" s="1442"/>
      <c r="M406" s="1442"/>
      <c r="N406" s="1442"/>
      <c r="O406" s="1442"/>
      <c r="P406" s="1442"/>
      <c r="Q406" s="1442"/>
      <c r="R406" s="1442"/>
      <c r="S406" s="1442"/>
      <c r="T406" s="1442"/>
      <c r="U406" s="1442"/>
      <c r="V406" s="1442"/>
      <c r="W406" s="1442"/>
      <c r="X406" s="1442"/>
      <c r="Y406" s="1442"/>
      <c r="Z406" s="1443"/>
      <c r="AA406" s="1386" t="str">
        <f>IF('3.4 Performances tube radiogène'!E121="","",'3.4 Performances tube radiogène'!E121)</f>
        <v/>
      </c>
      <c r="AB406" s="1386"/>
      <c r="AC406" s="1386"/>
      <c r="AD406" s="1386"/>
      <c r="AE406" s="1386"/>
      <c r="AF406" s="1386"/>
      <c r="AG406" s="1386"/>
      <c r="AH406" s="1386" t="str">
        <f>IF('3.4 Performances tube radiogène'!I121="","",'3.4 Performances tube radiogène'!I121)</f>
        <v/>
      </c>
      <c r="AI406" s="1386"/>
      <c r="AJ406" s="1386"/>
      <c r="AK406" s="1386"/>
      <c r="AL406" s="1386"/>
      <c r="AM406" s="1386"/>
      <c r="AN406" s="1386"/>
      <c r="AO406" s="1386" t="str">
        <f>IF('3.4 Performances tube radiogène'!M121="","",'3.4 Performances tube radiogène'!M121)</f>
        <v/>
      </c>
      <c r="AP406" s="1386"/>
      <c r="AQ406" s="1386"/>
      <c r="AR406" s="1386"/>
      <c r="AS406" s="1386"/>
      <c r="AT406" s="1386"/>
      <c r="AU406" s="1386"/>
      <c r="AV406" s="1016" t="str">
        <f>IF('3.4 Performances tube radiogène'!Q121="","",'3.4 Performances tube radiogène'!Q121)</f>
        <v/>
      </c>
      <c r="AW406" s="1017"/>
      <c r="AX406" s="1017"/>
      <c r="AY406" s="1017"/>
      <c r="AZ406" s="1017"/>
      <c r="BA406" s="1017"/>
      <c r="BB406" s="1017"/>
      <c r="BC406" s="1156"/>
    </row>
    <row r="407" spans="1:256" ht="18.75" customHeight="1">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c r="AT407" s="71"/>
      <c r="AU407" s="71"/>
      <c r="AV407" s="71"/>
      <c r="AW407" s="71"/>
      <c r="AX407" s="71"/>
      <c r="AY407" s="71"/>
      <c r="AZ407" s="71"/>
      <c r="BA407" s="71"/>
      <c r="BB407" s="71"/>
      <c r="BC407" s="71"/>
    </row>
    <row r="408" spans="1:256" ht="24.95" customHeight="1">
      <c r="A408" s="1007" t="s">
        <v>589</v>
      </c>
      <c r="B408" s="1410"/>
      <c r="C408" s="1410"/>
      <c r="D408" s="1410"/>
      <c r="E408" s="1410"/>
      <c r="F408" s="1410"/>
      <c r="G408" s="1410"/>
      <c r="H408" s="1410"/>
      <c r="I408" s="1410"/>
      <c r="J408" s="1410"/>
      <c r="K408" s="1410"/>
      <c r="L408" s="1410"/>
      <c r="M408" s="1410"/>
      <c r="N408" s="1410"/>
      <c r="O408" s="1410"/>
      <c r="P408" s="1410"/>
      <c r="Q408" s="1410"/>
      <c r="R408" s="1410"/>
      <c r="S408" s="1410"/>
      <c r="T408" s="1410"/>
      <c r="U408" s="1410"/>
      <c r="V408" s="1410"/>
      <c r="W408" s="1410"/>
      <c r="X408" s="1410"/>
      <c r="Y408" s="1410"/>
      <c r="Z408" s="1410"/>
      <c r="AA408" s="1410"/>
      <c r="AB408" s="1410"/>
      <c r="AC408" s="1410"/>
      <c r="AD408" s="1410"/>
      <c r="AE408" s="1410"/>
      <c r="AF408" s="1410"/>
      <c r="AG408" s="1410"/>
      <c r="AH408" s="1410"/>
      <c r="AI408" s="1410"/>
      <c r="AJ408" s="1410"/>
      <c r="AK408" s="1410"/>
      <c r="AL408" s="1410"/>
      <c r="AM408" s="1410"/>
      <c r="AN408" s="1410"/>
      <c r="AO408" s="1410"/>
      <c r="AP408" s="1410"/>
      <c r="AQ408" s="1410"/>
      <c r="AR408" s="1410"/>
      <c r="AS408" s="1410"/>
      <c r="AT408" s="1410"/>
      <c r="AU408" s="1410"/>
      <c r="AV408" s="1410"/>
      <c r="AW408" s="1410"/>
      <c r="AX408" s="1410"/>
      <c r="AY408" s="1410"/>
      <c r="AZ408" s="1410"/>
      <c r="BA408" s="1410"/>
      <c r="BB408" s="1410"/>
      <c r="BC408" s="1411"/>
    </row>
    <row r="409" spans="1:256" ht="24.95" customHeight="1">
      <c r="A409" s="1211" t="s">
        <v>590</v>
      </c>
      <c r="B409" s="1437"/>
      <c r="C409" s="1437"/>
      <c r="D409" s="1437"/>
      <c r="E409" s="1437"/>
      <c r="F409" s="1437"/>
      <c r="G409" s="1437"/>
      <c r="H409" s="1437"/>
      <c r="I409" s="1437"/>
      <c r="J409" s="1437"/>
      <c r="K409" s="1437"/>
      <c r="L409" s="1437"/>
      <c r="M409" s="1437"/>
      <c r="N409" s="1437"/>
      <c r="O409" s="1437"/>
      <c r="P409" s="1437"/>
      <c r="Q409" s="1437"/>
      <c r="R409" s="1437"/>
      <c r="S409" s="1437"/>
      <c r="T409" s="1437"/>
      <c r="U409" s="1437"/>
      <c r="V409" s="1437"/>
      <c r="W409" s="1437"/>
      <c r="X409" s="1437"/>
      <c r="Y409" s="1437"/>
      <c r="Z409" s="1437"/>
      <c r="AA409" s="1438" t="str">
        <f>IF('3.4 Performances tube radiogène'!E122="","",'3.4 Performances tube radiogène'!E122)</f>
        <v/>
      </c>
      <c r="AB409" s="1438"/>
      <c r="AC409" s="1438"/>
      <c r="AD409" s="1438"/>
      <c r="AE409" s="1438"/>
      <c r="AF409" s="1438"/>
      <c r="AG409" s="1438"/>
      <c r="AH409" s="1438" t="str">
        <f>IF('3.4 Performances tube radiogène'!I122="","",'3.4 Performances tube radiogène'!I122)</f>
        <v/>
      </c>
      <c r="AI409" s="1438"/>
      <c r="AJ409" s="1438"/>
      <c r="AK409" s="1438"/>
      <c r="AL409" s="1438"/>
      <c r="AM409" s="1438"/>
      <c r="AN409" s="1438"/>
      <c r="AO409" s="1438" t="str">
        <f>IF('3.4 Performances tube radiogène'!M122="","",'3.4 Performances tube radiogène'!M122)</f>
        <v/>
      </c>
      <c r="AP409" s="1438"/>
      <c r="AQ409" s="1438"/>
      <c r="AR409" s="1438"/>
      <c r="AS409" s="1438"/>
      <c r="AT409" s="1438"/>
      <c r="AU409" s="1438"/>
      <c r="AV409" s="1439" t="str">
        <f>IF('3.4 Performances tube radiogène'!Q122="","",'3.4 Performances tube radiogène'!Q122)</f>
        <v/>
      </c>
      <c r="AW409" s="1438"/>
      <c r="AX409" s="1438"/>
      <c r="AY409" s="1438"/>
      <c r="AZ409" s="1438"/>
      <c r="BA409" s="1438"/>
      <c r="BB409" s="1438"/>
      <c r="BC409" s="1440"/>
      <c r="BG409" s="309"/>
      <c r="BH409" s="307"/>
      <c r="BI409" s="307"/>
      <c r="BJ409" s="307"/>
      <c r="BK409" s="307"/>
      <c r="BL409" s="307"/>
      <c r="BM409" s="307"/>
      <c r="BN409" s="307"/>
      <c r="BO409" s="307"/>
      <c r="BP409" s="307"/>
      <c r="BQ409" s="307"/>
      <c r="BR409" s="307"/>
      <c r="BS409" s="307"/>
      <c r="BT409" s="307"/>
      <c r="BU409" s="307"/>
      <c r="BV409" s="307"/>
      <c r="BW409" s="307"/>
      <c r="BX409" s="307"/>
      <c r="BY409" s="307"/>
      <c r="BZ409" s="307"/>
      <c r="CA409" s="317"/>
      <c r="CB409" s="317"/>
      <c r="CC409" s="317"/>
      <c r="CD409" s="317"/>
      <c r="CE409" s="317"/>
      <c r="CF409" s="317"/>
      <c r="CG409" s="317"/>
      <c r="CH409" s="317"/>
      <c r="CI409" s="317"/>
      <c r="CJ409" s="317"/>
      <c r="CK409" s="317"/>
      <c r="CL409" s="317"/>
      <c r="CM409" s="317"/>
      <c r="CN409" s="317"/>
      <c r="CO409" s="317"/>
      <c r="CP409" s="317"/>
      <c r="CQ409" s="317"/>
      <c r="CR409" s="317"/>
      <c r="CS409" s="317"/>
      <c r="CT409" s="317"/>
      <c r="CU409" s="317"/>
      <c r="CV409" s="317"/>
      <c r="CW409" s="317"/>
      <c r="CX409" s="317"/>
      <c r="CY409" s="317"/>
      <c r="CZ409" s="317"/>
      <c r="DA409" s="317"/>
      <c r="DB409" s="317"/>
      <c r="DC409" s="317"/>
      <c r="DJ409" s="309"/>
      <c r="DK409" s="307"/>
      <c r="DL409" s="307"/>
      <c r="DM409" s="307"/>
      <c r="DN409" s="307"/>
      <c r="DO409" s="307"/>
      <c r="DP409" s="307"/>
      <c r="DQ409" s="307"/>
      <c r="DR409" s="307"/>
      <c r="DS409" s="307"/>
      <c r="DT409" s="307"/>
      <c r="DU409" s="307"/>
      <c r="DV409" s="307"/>
      <c r="DW409" s="307"/>
      <c r="DX409" s="307"/>
      <c r="DY409" s="307"/>
      <c r="DZ409" s="307"/>
      <c r="EA409" s="307"/>
      <c r="EB409" s="307"/>
      <c r="EC409" s="307"/>
      <c r="ED409" s="317"/>
      <c r="EE409" s="317"/>
      <c r="EF409" s="317"/>
      <c r="EG409" s="317"/>
      <c r="EH409" s="317"/>
      <c r="EI409" s="317"/>
      <c r="EJ409" s="317"/>
      <c r="EK409" s="317"/>
      <c r="EL409" s="317"/>
      <c r="EM409" s="317"/>
      <c r="EN409" s="317"/>
      <c r="EO409" s="317"/>
      <c r="EP409" s="317"/>
      <c r="EQ409" s="317"/>
      <c r="ER409" s="317"/>
      <c r="ES409" s="317"/>
      <c r="ET409" s="317"/>
      <c r="EU409" s="317"/>
      <c r="EV409" s="317"/>
      <c r="EW409" s="317"/>
      <c r="EX409" s="317"/>
      <c r="EY409" s="317"/>
      <c r="EZ409" s="317"/>
      <c r="FA409" s="317"/>
      <c r="FB409" s="317"/>
      <c r="FC409" s="317"/>
      <c r="FD409" s="317"/>
      <c r="FE409" s="317"/>
      <c r="FF409" s="317"/>
      <c r="FM409" s="309"/>
      <c r="FN409" s="307"/>
      <c r="FO409" s="307"/>
      <c r="FP409" s="307"/>
      <c r="FQ409" s="307"/>
      <c r="FR409" s="307"/>
      <c r="FS409" s="307"/>
      <c r="FT409" s="307"/>
      <c r="FU409" s="307"/>
      <c r="FV409" s="307"/>
      <c r="FW409" s="307"/>
      <c r="FX409" s="307"/>
      <c r="FY409" s="307"/>
      <c r="FZ409" s="307"/>
      <c r="GA409" s="307"/>
      <c r="GB409" s="307"/>
      <c r="GC409" s="307"/>
      <c r="GD409" s="307"/>
      <c r="GE409" s="307"/>
      <c r="GF409" s="307"/>
      <c r="GG409" s="317"/>
      <c r="GH409" s="317"/>
      <c r="GI409" s="317"/>
      <c r="GJ409" s="317"/>
      <c r="GK409" s="317"/>
      <c r="GL409" s="317"/>
      <c r="GM409" s="317"/>
      <c r="GN409" s="317"/>
      <c r="GO409" s="317"/>
      <c r="GP409" s="317"/>
      <c r="GQ409" s="317"/>
      <c r="GR409" s="317"/>
      <c r="GS409" s="317"/>
      <c r="GT409" s="317"/>
      <c r="GU409" s="317"/>
      <c r="GV409" s="317"/>
      <c r="GW409" s="317"/>
      <c r="GX409" s="317"/>
      <c r="GY409" s="317"/>
      <c r="GZ409" s="317"/>
      <c r="HA409" s="317"/>
      <c r="HB409" s="317"/>
      <c r="HC409" s="317"/>
      <c r="HD409" s="317"/>
      <c r="HE409" s="317"/>
      <c r="HF409" s="317"/>
      <c r="HG409" s="317"/>
      <c r="HH409" s="317"/>
      <c r="HI409" s="317"/>
      <c r="HP409" s="309"/>
      <c r="HQ409" s="307"/>
      <c r="HR409" s="307"/>
      <c r="HS409" s="307"/>
      <c r="HT409" s="307"/>
      <c r="HU409" s="307"/>
      <c r="HV409" s="307"/>
      <c r="HW409" s="307"/>
      <c r="HX409" s="307"/>
      <c r="HY409" s="307"/>
      <c r="HZ409" s="307"/>
      <c r="IA409" s="307"/>
      <c r="IB409" s="307"/>
      <c r="IC409" s="307"/>
      <c r="ID409" s="307"/>
      <c r="IE409" s="307"/>
      <c r="IF409" s="307"/>
      <c r="IG409" s="307"/>
      <c r="IH409" s="307"/>
      <c r="II409" s="307"/>
      <c r="IJ409" s="317"/>
      <c r="IK409" s="317"/>
      <c r="IL409" s="317"/>
      <c r="IM409" s="317"/>
      <c r="IN409" s="317"/>
      <c r="IO409" s="317"/>
      <c r="IP409" s="317"/>
      <c r="IQ409" s="317"/>
      <c r="IR409" s="317"/>
      <c r="IS409" s="317"/>
      <c r="IT409" s="317"/>
      <c r="IU409" s="317"/>
      <c r="IV409" s="317"/>
    </row>
    <row r="410" spans="1:256" s="3" customFormat="1" ht="24.75" customHeight="1">
      <c r="A410" s="1441" t="s">
        <v>1015</v>
      </c>
      <c r="B410" s="1442"/>
      <c r="C410" s="1442"/>
      <c r="D410" s="1442"/>
      <c r="E410" s="1442"/>
      <c r="F410" s="1442"/>
      <c r="G410" s="1442"/>
      <c r="H410" s="1442"/>
      <c r="I410" s="1442"/>
      <c r="J410" s="1442"/>
      <c r="K410" s="1442"/>
      <c r="L410" s="1442"/>
      <c r="M410" s="1442"/>
      <c r="N410" s="1442"/>
      <c r="O410" s="1442"/>
      <c r="P410" s="1442"/>
      <c r="Q410" s="1442"/>
      <c r="R410" s="1442"/>
      <c r="S410" s="1442"/>
      <c r="T410" s="1442"/>
      <c r="U410" s="1442"/>
      <c r="V410" s="1442"/>
      <c r="W410" s="1442"/>
      <c r="X410" s="1442"/>
      <c r="Y410" s="1442"/>
      <c r="Z410" s="1443"/>
      <c r="AA410" s="1386" t="str">
        <f>IF('3.4 Performances tube radiogène'!E123="","",'3.4 Performances tube radiogène'!E123)</f>
        <v/>
      </c>
      <c r="AB410" s="1386"/>
      <c r="AC410" s="1386"/>
      <c r="AD410" s="1386"/>
      <c r="AE410" s="1386"/>
      <c r="AF410" s="1386"/>
      <c r="AG410" s="1386"/>
      <c r="AH410" s="1386" t="str">
        <f>IF('3.4 Performances tube radiogène'!I123="","",'3.4 Performances tube radiogène'!I123)</f>
        <v/>
      </c>
      <c r="AI410" s="1386"/>
      <c r="AJ410" s="1386"/>
      <c r="AK410" s="1386"/>
      <c r="AL410" s="1386"/>
      <c r="AM410" s="1386"/>
      <c r="AN410" s="1386"/>
      <c r="AO410" s="1386" t="str">
        <f>IF('3.4 Performances tube radiogène'!M123="","",'3.4 Performances tube radiogène'!M123)</f>
        <v/>
      </c>
      <c r="AP410" s="1386"/>
      <c r="AQ410" s="1386"/>
      <c r="AR410" s="1386"/>
      <c r="AS410" s="1386"/>
      <c r="AT410" s="1386"/>
      <c r="AU410" s="1386"/>
      <c r="AV410" s="1002" t="str">
        <f>IF('3.4 Performances tube radiogène'!Q123="","",'3.4 Performances tube radiogène'!Q123)</f>
        <v/>
      </c>
      <c r="AW410" s="1386"/>
      <c r="AX410" s="1386"/>
      <c r="AY410" s="1386"/>
      <c r="AZ410" s="1386"/>
      <c r="BA410" s="1386"/>
      <c r="BB410" s="1386"/>
      <c r="BC410" s="1435"/>
    </row>
    <row r="411" spans="1:256" ht="26.25" customHeight="1">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c r="AT411" s="71"/>
      <c r="AU411" s="71"/>
      <c r="AV411" s="71"/>
      <c r="AW411" s="71"/>
      <c r="AX411" s="71"/>
      <c r="AY411" s="71"/>
      <c r="AZ411" s="71"/>
      <c r="BA411" s="71"/>
      <c r="BB411" s="71"/>
      <c r="BC411" s="71"/>
    </row>
    <row r="412" spans="1:256" ht="39" customHeight="1">
      <c r="A412" s="1007" t="s">
        <v>591</v>
      </c>
      <c r="B412" s="1410"/>
      <c r="C412" s="1410"/>
      <c r="D412" s="1410"/>
      <c r="E412" s="1410"/>
      <c r="F412" s="1410"/>
      <c r="G412" s="1410"/>
      <c r="H412" s="1410"/>
      <c r="I412" s="1410"/>
      <c r="J412" s="1410"/>
      <c r="K412" s="1410"/>
      <c r="L412" s="1410"/>
      <c r="M412" s="1410"/>
      <c r="N412" s="1410"/>
      <c r="O412" s="1410"/>
      <c r="P412" s="1410"/>
      <c r="Q412" s="1410"/>
      <c r="R412" s="1410"/>
      <c r="S412" s="1410"/>
      <c r="T412" s="1410"/>
      <c r="U412" s="1410"/>
      <c r="V412" s="1410"/>
      <c r="W412" s="1410"/>
      <c r="X412" s="1410"/>
      <c r="Y412" s="1410"/>
      <c r="Z412" s="1410"/>
      <c r="AA412" s="1410"/>
      <c r="AB412" s="1410"/>
      <c r="AC412" s="1410"/>
      <c r="AD412" s="1410"/>
      <c r="AE412" s="1410"/>
      <c r="AF412" s="1410"/>
      <c r="AG412" s="1410"/>
      <c r="AH412" s="1410"/>
      <c r="AI412" s="1410"/>
      <c r="AJ412" s="1410"/>
      <c r="AK412" s="1410"/>
      <c r="AL412" s="1410"/>
      <c r="AM412" s="1410"/>
      <c r="AN412" s="1410"/>
      <c r="AO412" s="1410"/>
      <c r="AP412" s="1410"/>
      <c r="AQ412" s="1410"/>
      <c r="AR412" s="1410"/>
      <c r="AS412" s="1410"/>
      <c r="AT412" s="1410"/>
      <c r="AU412" s="1410"/>
      <c r="AV412" s="1410"/>
      <c r="AW412" s="1410"/>
      <c r="AX412" s="1410"/>
      <c r="AY412" s="1410"/>
      <c r="AZ412" s="1410"/>
      <c r="BA412" s="1410"/>
      <c r="BB412" s="1410"/>
      <c r="BC412" s="1411"/>
    </row>
    <row r="413" spans="1:256" s="3" customFormat="1" ht="24.95" customHeight="1">
      <c r="A413" s="1240" t="s">
        <v>742</v>
      </c>
      <c r="B413" s="1436"/>
      <c r="C413" s="1436"/>
      <c r="D413" s="1436"/>
      <c r="E413" s="1436"/>
      <c r="F413" s="1436"/>
      <c r="G413" s="1436"/>
      <c r="H413" s="1436"/>
      <c r="I413" s="1436"/>
      <c r="J413" s="1436"/>
      <c r="K413" s="1436"/>
      <c r="L413" s="1436"/>
      <c r="M413" s="1436"/>
      <c r="N413" s="1436"/>
      <c r="O413" s="1436"/>
      <c r="P413" s="1436"/>
      <c r="Q413" s="1436"/>
      <c r="R413" s="1436"/>
      <c r="S413" s="1436"/>
      <c r="T413" s="1436"/>
      <c r="U413" s="1436"/>
      <c r="V413" s="1436"/>
      <c r="W413" s="1436"/>
      <c r="X413" s="1436"/>
      <c r="Y413" s="1436"/>
      <c r="Z413" s="1436"/>
      <c r="AA413" s="998" t="str">
        <f>IF('3.4 Performances tube radiogène'!D36="","",'3.4 Performances tube radiogène'!D36)</f>
        <v/>
      </c>
      <c r="AB413" s="998"/>
      <c r="AC413" s="998"/>
      <c r="AD413" s="998"/>
      <c r="AE413" s="998"/>
      <c r="AF413" s="998"/>
      <c r="AG413" s="998"/>
      <c r="AH413" s="998" t="str">
        <f>IF('3.4 Performances tube radiogène'!H36="","",'3.4 Performances tube radiogène'!H36)</f>
        <v/>
      </c>
      <c r="AI413" s="998"/>
      <c r="AJ413" s="998"/>
      <c r="AK413" s="998"/>
      <c r="AL413" s="998"/>
      <c r="AM413" s="998"/>
      <c r="AN413" s="998"/>
      <c r="AO413" s="998" t="str">
        <f>IF('3.4 Performances tube radiogène'!L36="","",'3.4 Performances tube radiogène'!L36)</f>
        <v/>
      </c>
      <c r="AP413" s="998"/>
      <c r="AQ413" s="998"/>
      <c r="AR413" s="998"/>
      <c r="AS413" s="998"/>
      <c r="AT413" s="998"/>
      <c r="AU413" s="998"/>
      <c r="AV413" s="1337" t="str">
        <f>IF('3.4 Performances tube radiogène'!P36="","",'3.4 Performances tube radiogène'!P36)</f>
        <v/>
      </c>
      <c r="AW413" s="1310"/>
      <c r="AX413" s="1310"/>
      <c r="AY413" s="1310"/>
      <c r="AZ413" s="1310"/>
      <c r="BA413" s="1310"/>
      <c r="BB413" s="1310"/>
      <c r="BC413" s="1312"/>
    </row>
    <row r="414" spans="1:256" ht="24.95" customHeight="1">
      <c r="A414" s="1212" t="s">
        <v>611</v>
      </c>
      <c r="B414" s="1432"/>
      <c r="C414" s="1432"/>
      <c r="D414" s="1432"/>
      <c r="E414" s="1432"/>
      <c r="F414" s="1432"/>
      <c r="G414" s="1432"/>
      <c r="H414" s="1432"/>
      <c r="I414" s="1432"/>
      <c r="J414" s="1432"/>
      <c r="K414" s="1432"/>
      <c r="L414" s="1432"/>
      <c r="M414" s="1432"/>
      <c r="N414" s="1432"/>
      <c r="O414" s="1432"/>
      <c r="P414" s="1432"/>
      <c r="Q414" s="1432"/>
      <c r="R414" s="1432"/>
      <c r="S414" s="1432"/>
      <c r="T414" s="1432"/>
      <c r="U414" s="1432"/>
      <c r="V414" s="1432"/>
      <c r="W414" s="1432"/>
      <c r="X414" s="1432"/>
      <c r="Y414" s="1432"/>
      <c r="Z414" s="1432"/>
      <c r="AA414" s="1185" t="str">
        <f>IF('3.4 Performances tube radiogène'!E119="","",'3.4 Performances tube radiogène'!E119)</f>
        <v/>
      </c>
      <c r="AB414" s="1185"/>
      <c r="AC414" s="1185"/>
      <c r="AD414" s="1185"/>
      <c r="AE414" s="1185"/>
      <c r="AF414" s="1185"/>
      <c r="AG414" s="1185"/>
      <c r="AH414" s="1185" t="str">
        <f>IF('3.4 Performances tube radiogène'!I119="","",'3.4 Performances tube radiogène'!I119)</f>
        <v/>
      </c>
      <c r="AI414" s="1185"/>
      <c r="AJ414" s="1185"/>
      <c r="AK414" s="1185"/>
      <c r="AL414" s="1185"/>
      <c r="AM414" s="1185"/>
      <c r="AN414" s="1185"/>
      <c r="AO414" s="1185" t="str">
        <f>IF('3.4 Performances tube radiogène'!M119="","",'3.4 Performances tube radiogène'!M119)</f>
        <v/>
      </c>
      <c r="AP414" s="1185"/>
      <c r="AQ414" s="1185"/>
      <c r="AR414" s="1185"/>
      <c r="AS414" s="1185"/>
      <c r="AT414" s="1185"/>
      <c r="AU414" s="1185"/>
      <c r="AV414" s="913" t="str">
        <f>IF('3.4 Performances tube radiogène'!Q119="","",'3.4 Performances tube radiogène'!Q119)</f>
        <v/>
      </c>
      <c r="AW414" s="1185"/>
      <c r="AX414" s="1185"/>
      <c r="AY414" s="1185"/>
      <c r="AZ414" s="1185"/>
      <c r="BA414" s="1185"/>
      <c r="BB414" s="1185"/>
      <c r="BC414" s="1246"/>
    </row>
    <row r="415" spans="1:256" ht="24.95" customHeight="1">
      <c r="A415" s="1433" t="s">
        <v>616</v>
      </c>
      <c r="B415" s="1434"/>
      <c r="C415" s="1434"/>
      <c r="D415" s="1434"/>
      <c r="E415" s="1434"/>
      <c r="F415" s="1434"/>
      <c r="G415" s="1434"/>
      <c r="H415" s="1434"/>
      <c r="I415" s="1434"/>
      <c r="J415" s="1434"/>
      <c r="K415" s="1434"/>
      <c r="L415" s="1434"/>
      <c r="M415" s="1434"/>
      <c r="N415" s="1434"/>
      <c r="O415" s="1434"/>
      <c r="P415" s="1434"/>
      <c r="Q415" s="1434"/>
      <c r="R415" s="1434"/>
      <c r="S415" s="1434"/>
      <c r="T415" s="1434"/>
      <c r="U415" s="1434"/>
      <c r="V415" s="1434"/>
      <c r="W415" s="1434"/>
      <c r="X415" s="1434"/>
      <c r="Y415" s="1434"/>
      <c r="Z415" s="1434"/>
      <c r="AA415" s="1386" t="str">
        <f>IF('3.4 Performances tube radiogène'!E124="","",'3.4 Performances tube radiogène'!E124)</f>
        <v/>
      </c>
      <c r="AB415" s="1386"/>
      <c r="AC415" s="1386"/>
      <c r="AD415" s="1386"/>
      <c r="AE415" s="1386"/>
      <c r="AF415" s="1386"/>
      <c r="AG415" s="1386"/>
      <c r="AH415" s="1386" t="str">
        <f>IF('3.4 Performances tube radiogène'!I124="","",'3.4 Performances tube radiogène'!I124)</f>
        <v/>
      </c>
      <c r="AI415" s="1386"/>
      <c r="AJ415" s="1386"/>
      <c r="AK415" s="1386"/>
      <c r="AL415" s="1386"/>
      <c r="AM415" s="1386"/>
      <c r="AN415" s="1386"/>
      <c r="AO415" s="1386" t="str">
        <f>IF('3.4 Performances tube radiogène'!M124="","",'3.4 Performances tube radiogène'!M124)</f>
        <v/>
      </c>
      <c r="AP415" s="1386"/>
      <c r="AQ415" s="1386"/>
      <c r="AR415" s="1386"/>
      <c r="AS415" s="1386"/>
      <c r="AT415" s="1386"/>
      <c r="AU415" s="1386"/>
      <c r="AV415" s="1002" t="str">
        <f>IF('3.4 Performances tube radiogène'!Q124="","",'3.4 Performances tube radiogène'!Q124)</f>
        <v/>
      </c>
      <c r="AW415" s="1386"/>
      <c r="AX415" s="1386"/>
      <c r="AY415" s="1386"/>
      <c r="AZ415" s="1386"/>
      <c r="BA415" s="1386"/>
      <c r="BB415" s="1386"/>
      <c r="BC415" s="1435"/>
    </row>
    <row r="416" spans="1:256" ht="24.95" customHeight="1">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c r="AT416" s="71"/>
      <c r="AU416" s="71"/>
      <c r="AV416" s="71"/>
      <c r="AW416" s="71"/>
      <c r="AX416" s="71"/>
      <c r="AY416" s="71"/>
      <c r="AZ416" s="71"/>
      <c r="BA416" s="71"/>
      <c r="BB416" s="71"/>
      <c r="BC416" s="71"/>
    </row>
    <row r="417" spans="1:58" ht="24.95" customHeight="1">
      <c r="A417" s="1210" t="s">
        <v>73</v>
      </c>
      <c r="B417" s="1210"/>
      <c r="C417" s="1210"/>
      <c r="D417" s="1210"/>
      <c r="E417" s="1210"/>
      <c r="F417" s="1210"/>
      <c r="G417" s="1210"/>
      <c r="H417" s="1210"/>
      <c r="I417" s="1210"/>
      <c r="J417" s="1210"/>
      <c r="K417" s="1210"/>
      <c r="L417" s="1212"/>
      <c r="M417" s="1424" t="str">
        <f>IF('3.4 Performances tube radiogène'!E125="","",'3.4 Performances tube radiogène'!E125)</f>
        <v/>
      </c>
      <c r="N417" s="1425"/>
      <c r="O417" s="1425"/>
      <c r="P417" s="1425"/>
      <c r="Q417" s="1425"/>
      <c r="R417" s="1425"/>
      <c r="S417" s="1425"/>
      <c r="T417" s="1425"/>
      <c r="U417" s="1425"/>
      <c r="V417" s="1425"/>
      <c r="W417" s="1425"/>
      <c r="X417" s="1425"/>
      <c r="Y417" s="1425"/>
      <c r="Z417" s="1425"/>
      <c r="AA417" s="1425"/>
      <c r="AB417" s="1425"/>
      <c r="AC417" s="1425"/>
      <c r="AD417" s="1425"/>
      <c r="AE417" s="1425"/>
      <c r="AF417" s="1425"/>
      <c r="AG417" s="1425"/>
      <c r="AH417" s="1425"/>
      <c r="AI417" s="1425"/>
      <c r="AJ417" s="1425"/>
      <c r="AK417" s="1425"/>
      <c r="AL417" s="1425"/>
      <c r="AM417" s="1425"/>
      <c r="AN417" s="1425"/>
      <c r="AO417" s="1425"/>
      <c r="AP417" s="1425"/>
      <c r="AQ417" s="1425"/>
      <c r="AR417" s="1425"/>
      <c r="AS417" s="1425"/>
      <c r="AT417" s="1425"/>
      <c r="AU417" s="1425"/>
      <c r="AV417" s="1425"/>
      <c r="AW417" s="1425"/>
      <c r="AX417" s="1425"/>
      <c r="AY417" s="1425"/>
      <c r="AZ417" s="1425"/>
      <c r="BA417" s="1425"/>
      <c r="BB417" s="1425"/>
      <c r="BC417" s="1426"/>
    </row>
    <row r="418" spans="1:58" ht="24.95" customHeight="1">
      <c r="A418" s="1210" t="s">
        <v>71</v>
      </c>
      <c r="B418" s="1210"/>
      <c r="C418" s="1210"/>
      <c r="D418" s="1210"/>
      <c r="E418" s="1210"/>
      <c r="F418" s="1210"/>
      <c r="G418" s="1210"/>
      <c r="H418" s="1210"/>
      <c r="I418" s="1210"/>
      <c r="J418" s="1210"/>
      <c r="K418" s="1210"/>
      <c r="L418" s="1212"/>
      <c r="M418" s="1427" t="str">
        <f>IF('3.4 Performances tube radiogène'!E126="","",'3.4 Performances tube radiogène'!E126)</f>
        <v/>
      </c>
      <c r="N418" s="1428"/>
      <c r="O418" s="1428"/>
      <c r="P418" s="1428"/>
      <c r="Q418" s="1428"/>
      <c r="R418" s="1428"/>
      <c r="S418" s="1428"/>
      <c r="T418" s="1428"/>
      <c r="U418" s="1428"/>
      <c r="V418" s="1428"/>
      <c r="W418" s="1428"/>
      <c r="X418" s="1428"/>
      <c r="Y418" s="1428"/>
      <c r="Z418" s="1428"/>
      <c r="AA418" s="1428"/>
      <c r="AB418" s="1428"/>
      <c r="AC418" s="1428"/>
      <c r="AD418" s="1428"/>
      <c r="AE418" s="1428"/>
      <c r="AF418" s="1428"/>
      <c r="AG418" s="1428"/>
      <c r="AH418" s="1428"/>
      <c r="AI418" s="1428"/>
      <c r="AJ418" s="1428"/>
      <c r="AK418" s="1428"/>
      <c r="AL418" s="1428"/>
      <c r="AM418" s="1428"/>
      <c r="AN418" s="1428"/>
      <c r="AO418" s="1428"/>
      <c r="AP418" s="1428"/>
      <c r="AQ418" s="1428"/>
      <c r="AR418" s="1428"/>
      <c r="AS418" s="1428"/>
      <c r="AT418" s="1428"/>
      <c r="AU418" s="1428"/>
      <c r="AV418" s="1428"/>
      <c r="AW418" s="1428"/>
      <c r="AX418" s="1428"/>
      <c r="AY418" s="1428"/>
      <c r="AZ418" s="1428"/>
      <c r="BA418" s="1428"/>
      <c r="BB418" s="1428"/>
      <c r="BC418" s="1429"/>
      <c r="BD418" s="328"/>
      <c r="BE418" s="328"/>
      <c r="BF418" s="328"/>
    </row>
    <row r="419" spans="1:58" ht="24.95" customHeight="1">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c r="AT419" s="71"/>
      <c r="AU419" s="71"/>
      <c r="AV419" s="71"/>
      <c r="AW419" s="71"/>
      <c r="AX419" s="71"/>
      <c r="AY419" s="71"/>
      <c r="AZ419" s="71"/>
      <c r="BA419" s="71"/>
      <c r="BB419" s="71"/>
      <c r="BC419" s="71"/>
    </row>
    <row r="420" spans="1:58" ht="35.1" customHeight="1">
      <c r="A420" s="1007" t="s">
        <v>556</v>
      </c>
      <c r="B420" s="1410"/>
      <c r="C420" s="1410"/>
      <c r="D420" s="1410"/>
      <c r="E420" s="1410"/>
      <c r="F420" s="1410"/>
      <c r="G420" s="1410"/>
      <c r="H420" s="1410"/>
      <c r="I420" s="1410"/>
      <c r="J420" s="1410"/>
      <c r="K420" s="1410"/>
      <c r="L420" s="1410"/>
      <c r="M420" s="1410"/>
      <c r="N420" s="1410"/>
      <c r="O420" s="1410"/>
      <c r="P420" s="1410"/>
      <c r="Q420" s="1410"/>
      <c r="R420" s="1410"/>
      <c r="S420" s="1410"/>
      <c r="T420" s="1410"/>
      <c r="U420" s="1410"/>
      <c r="V420" s="1410"/>
      <c r="W420" s="1410"/>
      <c r="X420" s="1410"/>
      <c r="Y420" s="1410"/>
      <c r="Z420" s="1410"/>
      <c r="AA420" s="1410"/>
      <c r="AB420" s="1410"/>
      <c r="AC420" s="1410"/>
      <c r="AD420" s="1410"/>
      <c r="AE420" s="1410"/>
      <c r="AF420" s="1410"/>
      <c r="AG420" s="1410"/>
      <c r="AH420" s="1410"/>
      <c r="AI420" s="1410"/>
      <c r="AJ420" s="1410"/>
      <c r="AK420" s="1410"/>
      <c r="AL420" s="1410"/>
      <c r="AM420" s="1410"/>
      <c r="AN420" s="1410"/>
      <c r="AO420" s="1410"/>
      <c r="AP420" s="1410"/>
      <c r="AQ420" s="1410"/>
      <c r="AR420" s="1410"/>
      <c r="AS420" s="1410"/>
      <c r="AT420" s="1410"/>
      <c r="AU420" s="1410"/>
      <c r="AV420" s="1410"/>
      <c r="AW420" s="1410"/>
      <c r="AX420" s="1410"/>
      <c r="AY420" s="1410"/>
      <c r="AZ420" s="1410"/>
      <c r="BA420" s="1410"/>
      <c r="BB420" s="1410"/>
      <c r="BC420" s="1411"/>
    </row>
    <row r="421" spans="1:58" ht="35.1" customHeight="1">
      <c r="A421" s="849" t="s">
        <v>610</v>
      </c>
      <c r="B421" s="1430"/>
      <c r="C421" s="1430"/>
      <c r="D421" s="1430"/>
      <c r="E421" s="1430"/>
      <c r="F421" s="1430"/>
      <c r="G421" s="1430"/>
      <c r="H421" s="1430"/>
      <c r="I421" s="1430"/>
      <c r="J421" s="1430"/>
      <c r="K421" s="1430"/>
      <c r="L421" s="1430"/>
      <c r="M421" s="1430"/>
      <c r="N421" s="1430"/>
      <c r="O421" s="1430"/>
      <c r="P421" s="1430"/>
      <c r="Q421" s="1430"/>
      <c r="R421" s="1430"/>
      <c r="S421" s="1430"/>
      <c r="T421" s="1430"/>
      <c r="U421" s="1430"/>
      <c r="V421" s="1430"/>
      <c r="W421" s="1430"/>
      <c r="X421" s="1430"/>
      <c r="Y421" s="1430"/>
      <c r="Z421" s="1032" t="str">
        <f>IF('3.4 Performances tube radiogène'!E131="","",'3.4 Performances tube radiogène'!E131)</f>
        <v/>
      </c>
      <c r="AA421" s="1033"/>
      <c r="AB421" s="1033"/>
      <c r="AC421" s="1033"/>
      <c r="AD421" s="1033"/>
      <c r="AE421" s="1033"/>
      <c r="AF421" s="1033"/>
      <c r="AG421" s="1033"/>
      <c r="AH421" s="1033"/>
      <c r="AI421" s="1033"/>
      <c r="AJ421" s="1033"/>
      <c r="AK421" s="1033"/>
      <c r="AL421" s="1033"/>
      <c r="AM421" s="1033"/>
      <c r="AN421" s="1148"/>
      <c r="AO421" s="1431" t="str">
        <f>IF('3.4 Performances tube radiogène'!J131="","",'3.4 Performances tube radiogène'!J131)</f>
        <v/>
      </c>
      <c r="AP421" s="1431"/>
      <c r="AQ421" s="1431"/>
      <c r="AR421" s="1431"/>
      <c r="AS421" s="1431"/>
      <c r="AT421" s="1431"/>
      <c r="AU421" s="1431"/>
      <c r="AV421" s="1431"/>
      <c r="AW421" s="1431"/>
      <c r="AX421" s="1431"/>
      <c r="AY421" s="1431"/>
      <c r="AZ421" s="1431"/>
      <c r="BA421" s="1431"/>
      <c r="BB421" s="1431"/>
      <c r="BC421" s="1431"/>
    </row>
    <row r="422" spans="1:58" ht="20.25" customHeight="1">
      <c r="A422" s="853" t="s">
        <v>609</v>
      </c>
      <c r="B422" s="939"/>
      <c r="C422" s="939"/>
      <c r="D422" s="939"/>
      <c r="E422" s="939"/>
      <c r="F422" s="939"/>
      <c r="G422" s="939"/>
      <c r="H422" s="939"/>
      <c r="I422" s="939"/>
      <c r="J422" s="939"/>
      <c r="K422" s="939"/>
      <c r="L422" s="939"/>
      <c r="M422" s="939"/>
      <c r="N422" s="939"/>
      <c r="O422" s="939"/>
      <c r="P422" s="939"/>
      <c r="Q422" s="939"/>
      <c r="R422" s="939"/>
      <c r="S422" s="939"/>
      <c r="T422" s="939"/>
      <c r="U422" s="939"/>
      <c r="V422" s="939"/>
      <c r="W422" s="939"/>
      <c r="X422" s="939"/>
      <c r="Y422" s="939"/>
      <c r="Z422" s="913" t="str">
        <f>IF('3.4 Performances tube radiogène'!E132="","",'3.4 Performances tube radiogène'!E132)</f>
        <v/>
      </c>
      <c r="AA422" s="913"/>
      <c r="AB422" s="913"/>
      <c r="AC422" s="913" t="str">
        <f>IF('3.4 Performances tube radiogène'!F132="","",'3.4 Performances tube radiogène'!F132)</f>
        <v/>
      </c>
      <c r="AD422" s="913"/>
      <c r="AE422" s="913"/>
      <c r="AF422" s="913" t="str">
        <f>IF('3.4 Performances tube radiogène'!G132="","",'3.4 Performances tube radiogène'!G132)</f>
        <v/>
      </c>
      <c r="AG422" s="913"/>
      <c r="AH422" s="913"/>
      <c r="AI422" s="913" t="str">
        <f>IF('3.4 Performances tube radiogène'!H132="","",'3.4 Performances tube radiogène'!H132)</f>
        <v/>
      </c>
      <c r="AJ422" s="913"/>
      <c r="AK422" s="913"/>
      <c r="AL422" s="913" t="str">
        <f>IF('3.4 Performances tube radiogène'!I132="","",'3.4 Performances tube radiogène'!I132)</f>
        <v/>
      </c>
      <c r="AM422" s="913"/>
      <c r="AN422" s="914"/>
      <c r="AO422" s="915" t="str">
        <f>IF('3.4 Performances tube radiogène'!J132="","",'3.4 Performances tube radiogène'!J132)</f>
        <v/>
      </c>
      <c r="AP422" s="913"/>
      <c r="AQ422" s="913"/>
      <c r="AR422" s="913" t="str">
        <f>IF('3.4 Performances tube radiogène'!K132="","",'3.4 Performances tube radiogène'!K132)</f>
        <v/>
      </c>
      <c r="AS422" s="913"/>
      <c r="AT422" s="913"/>
      <c r="AU422" s="913" t="str">
        <f>IF('3.4 Performances tube radiogène'!L132="","",'3.4 Performances tube radiogène'!L132)</f>
        <v/>
      </c>
      <c r="AV422" s="913"/>
      <c r="AW422" s="913"/>
      <c r="AX422" s="913" t="str">
        <f>IF('3.4 Performances tube radiogène'!M132="","",'3.4 Performances tube radiogène'!M132)</f>
        <v/>
      </c>
      <c r="AY422" s="913"/>
      <c r="AZ422" s="913"/>
      <c r="BA422" s="913" t="str">
        <f>IF('3.4 Performances tube radiogène'!N132="","",'3.4 Performances tube radiogène'!N132)</f>
        <v/>
      </c>
      <c r="BB422" s="913"/>
      <c r="BC422" s="914"/>
    </row>
    <row r="423" spans="1:58" ht="22.5" customHeight="1">
      <c r="A423" s="853" t="s">
        <v>158</v>
      </c>
      <c r="B423" s="939"/>
      <c r="C423" s="939"/>
      <c r="D423" s="939"/>
      <c r="E423" s="939"/>
      <c r="F423" s="939"/>
      <c r="G423" s="939"/>
      <c r="H423" s="939"/>
      <c r="I423" s="939"/>
      <c r="J423" s="939"/>
      <c r="K423" s="939"/>
      <c r="L423" s="939"/>
      <c r="M423" s="939"/>
      <c r="N423" s="939"/>
      <c r="O423" s="939"/>
      <c r="P423" s="939"/>
      <c r="Q423" s="939"/>
      <c r="R423" s="939"/>
      <c r="S423" s="939"/>
      <c r="T423" s="939"/>
      <c r="U423" s="939"/>
      <c r="V423" s="939"/>
      <c r="W423" s="939"/>
      <c r="X423" s="939"/>
      <c r="Y423" s="939"/>
      <c r="Z423" s="913" t="str">
        <f>IF('3.4 Performances tube radiogène'!E134="","",'3.4 Performances tube radiogène'!E134)</f>
        <v/>
      </c>
      <c r="AA423" s="913"/>
      <c r="AB423" s="913"/>
      <c r="AC423" s="913" t="str">
        <f>IF('3.4 Performances tube radiogène'!F134="","",'3.4 Performances tube radiogène'!F134)</f>
        <v/>
      </c>
      <c r="AD423" s="913"/>
      <c r="AE423" s="913"/>
      <c r="AF423" s="913" t="str">
        <f>IF('3.4 Performances tube radiogène'!G134="","",'3.4 Performances tube radiogène'!G134)</f>
        <v/>
      </c>
      <c r="AG423" s="913"/>
      <c r="AH423" s="913"/>
      <c r="AI423" s="913" t="str">
        <f>IF('3.4 Performances tube radiogène'!H134="","",'3.4 Performances tube radiogène'!H134)</f>
        <v/>
      </c>
      <c r="AJ423" s="913"/>
      <c r="AK423" s="913"/>
      <c r="AL423" s="913" t="str">
        <f>IF('3.4 Performances tube radiogène'!I134="","",'3.4 Performances tube radiogène'!I134)</f>
        <v/>
      </c>
      <c r="AM423" s="913"/>
      <c r="AN423" s="914"/>
      <c r="AO423" s="915" t="str">
        <f>IF('3.4 Performances tube radiogène'!J134="","",'3.4 Performances tube radiogène'!J134)</f>
        <v/>
      </c>
      <c r="AP423" s="913"/>
      <c r="AQ423" s="913"/>
      <c r="AR423" s="913" t="str">
        <f>IF('3.4 Performances tube radiogène'!K134="","",'3.4 Performances tube radiogène'!K134)</f>
        <v/>
      </c>
      <c r="AS423" s="913"/>
      <c r="AT423" s="913"/>
      <c r="AU423" s="913" t="str">
        <f>IF('3.4 Performances tube radiogène'!L134="","",'3.4 Performances tube radiogène'!L134)</f>
        <v/>
      </c>
      <c r="AV423" s="913"/>
      <c r="AW423" s="913"/>
      <c r="AX423" s="913" t="str">
        <f>IF('3.4 Performances tube radiogène'!M134="","",'3.4 Performances tube radiogène'!M134)</f>
        <v/>
      </c>
      <c r="AY423" s="913"/>
      <c r="AZ423" s="913"/>
      <c r="BA423" s="913" t="str">
        <f>IF('3.4 Performances tube radiogène'!N134="","",'3.4 Performances tube radiogène'!N134)</f>
        <v/>
      </c>
      <c r="BB423" s="913"/>
      <c r="BC423" s="914"/>
    </row>
    <row r="424" spans="1:58" ht="24.95" customHeight="1">
      <c r="A424" s="853" t="s">
        <v>608</v>
      </c>
      <c r="B424" s="939"/>
      <c r="C424" s="939"/>
      <c r="D424" s="939"/>
      <c r="E424" s="939"/>
      <c r="F424" s="939"/>
      <c r="G424" s="939"/>
      <c r="H424" s="939"/>
      <c r="I424" s="939"/>
      <c r="J424" s="939"/>
      <c r="K424" s="939"/>
      <c r="L424" s="939"/>
      <c r="M424" s="939"/>
      <c r="N424" s="939"/>
      <c r="O424" s="939"/>
      <c r="P424" s="939"/>
      <c r="Q424" s="939"/>
      <c r="R424" s="939"/>
      <c r="S424" s="939"/>
      <c r="T424" s="939"/>
      <c r="U424" s="939"/>
      <c r="V424" s="939"/>
      <c r="W424" s="939"/>
      <c r="X424" s="939"/>
      <c r="Y424" s="939"/>
      <c r="Z424" s="1419" t="str">
        <f>IF('3.4 Performances tube radiogène'!E135="","",'3.4 Performances tube radiogène'!E135)</f>
        <v/>
      </c>
      <c r="AA424" s="1420"/>
      <c r="AB424" s="1420"/>
      <c r="AC424" s="1420"/>
      <c r="AD424" s="1420"/>
      <c r="AE424" s="1420"/>
      <c r="AF424" s="1420"/>
      <c r="AG424" s="1420"/>
      <c r="AH424" s="1420"/>
      <c r="AI424" s="1420"/>
      <c r="AJ424" s="1420"/>
      <c r="AK424" s="1420"/>
      <c r="AL424" s="1420"/>
      <c r="AM424" s="1420"/>
      <c r="AN424" s="1421"/>
      <c r="AO424" s="1422" t="str">
        <f>IF('3.4 Performances tube radiogène'!J135="","",'3.4 Performances tube radiogène'!J135)</f>
        <v/>
      </c>
      <c r="AP424" s="1422"/>
      <c r="AQ424" s="1422"/>
      <c r="AR424" s="1422"/>
      <c r="AS424" s="1422"/>
      <c r="AT424" s="1422"/>
      <c r="AU424" s="1422"/>
      <c r="AV424" s="1422"/>
      <c r="AW424" s="1422"/>
      <c r="AX424" s="1422"/>
      <c r="AY424" s="1422"/>
      <c r="AZ424" s="1422"/>
      <c r="BA424" s="1422"/>
      <c r="BB424" s="1422"/>
      <c r="BC424" s="1422"/>
    </row>
    <row r="425" spans="1:58" ht="24.95" customHeight="1">
      <c r="A425" s="1130" t="s">
        <v>1016</v>
      </c>
      <c r="B425" s="1423"/>
      <c r="C425" s="1423"/>
      <c r="D425" s="1423"/>
      <c r="E425" s="1423"/>
      <c r="F425" s="1423"/>
      <c r="G425" s="1423"/>
      <c r="H425" s="1423"/>
      <c r="I425" s="1423"/>
      <c r="J425" s="1423"/>
      <c r="K425" s="1423"/>
      <c r="L425" s="1423"/>
      <c r="M425" s="1423"/>
      <c r="N425" s="1423"/>
      <c r="O425" s="1423"/>
      <c r="P425" s="1423"/>
      <c r="Q425" s="1423"/>
      <c r="R425" s="1423"/>
      <c r="S425" s="1423"/>
      <c r="T425" s="1423"/>
      <c r="U425" s="1423"/>
      <c r="V425" s="1423"/>
      <c r="W425" s="1423"/>
      <c r="X425" s="1423"/>
      <c r="Y425" s="1423"/>
      <c r="Z425" s="1059" t="str">
        <f>IF('3.4 Performances tube radiogène'!E136="","",'3.4 Performances tube radiogène'!E136)</f>
        <v/>
      </c>
      <c r="AA425" s="1060"/>
      <c r="AB425" s="1060"/>
      <c r="AC425" s="1060"/>
      <c r="AD425" s="1060"/>
      <c r="AE425" s="1060"/>
      <c r="AF425" s="1060"/>
      <c r="AG425" s="1060"/>
      <c r="AH425" s="1060"/>
      <c r="AI425" s="1060"/>
      <c r="AJ425" s="1060"/>
      <c r="AK425" s="1060"/>
      <c r="AL425" s="1060"/>
      <c r="AM425" s="1060"/>
      <c r="AN425" s="1134"/>
      <c r="AO425" s="1353" t="str">
        <f>IF('3.4 Performances tube radiogène'!J136="","",'3.4 Performances tube radiogène'!J136)</f>
        <v/>
      </c>
      <c r="AP425" s="1060"/>
      <c r="AQ425" s="1060"/>
      <c r="AR425" s="1060"/>
      <c r="AS425" s="1060"/>
      <c r="AT425" s="1060"/>
      <c r="AU425" s="1060"/>
      <c r="AV425" s="1060"/>
      <c r="AW425" s="1060"/>
      <c r="AX425" s="1060"/>
      <c r="AY425" s="1060"/>
      <c r="AZ425" s="1060"/>
      <c r="BA425" s="1060"/>
      <c r="BB425" s="1060"/>
      <c r="BC425" s="1134"/>
    </row>
    <row r="426" spans="1:58" ht="24.75" customHeight="1">
      <c r="A426" s="1045" t="s">
        <v>607</v>
      </c>
      <c r="B426" s="1045"/>
      <c r="C426" s="1045"/>
      <c r="D426" s="1045"/>
      <c r="E426" s="1045"/>
      <c r="F426" s="1045"/>
      <c r="G426" s="1045"/>
      <c r="H426" s="1045"/>
      <c r="I426" s="1045"/>
      <c r="J426" s="1045"/>
      <c r="K426" s="1045"/>
      <c r="L426" s="1045"/>
      <c r="M426" s="853"/>
      <c r="N426" s="955" t="str">
        <f>IF('3.4 Performances tube radiogène'!E137="","",'3.4 Performances tube radiogène'!E137)</f>
        <v/>
      </c>
      <c r="O426" s="1402"/>
      <c r="P426" s="1402"/>
      <c r="Q426" s="1402"/>
      <c r="R426" s="1402"/>
      <c r="S426" s="1402"/>
      <c r="T426" s="1402"/>
      <c r="U426" s="1402"/>
      <c r="V426" s="1402"/>
      <c r="W426" s="1402"/>
      <c r="X426" s="1402"/>
      <c r="Y426" s="1402"/>
      <c r="Z426" s="1403"/>
      <c r="AA426" s="1403"/>
      <c r="AB426" s="1403"/>
      <c r="AC426" s="1403"/>
      <c r="AD426" s="1403"/>
      <c r="AE426" s="1403"/>
      <c r="AF426" s="1403"/>
      <c r="AG426" s="1403"/>
      <c r="AH426" s="1403"/>
      <c r="AI426" s="1403"/>
      <c r="AJ426" s="1403"/>
      <c r="AK426" s="1403"/>
      <c r="AL426" s="1403"/>
      <c r="AM426" s="1403"/>
      <c r="AN426" s="1403"/>
      <c r="AO426" s="1403"/>
      <c r="AP426" s="1403"/>
      <c r="AQ426" s="1403"/>
      <c r="AR426" s="1403"/>
      <c r="AS426" s="1403"/>
      <c r="AT426" s="1403"/>
      <c r="AU426" s="1403"/>
      <c r="AV426" s="1403"/>
      <c r="AW426" s="1403"/>
      <c r="AX426" s="1403"/>
      <c r="AY426" s="1403"/>
      <c r="AZ426" s="1403"/>
      <c r="BA426" s="1403"/>
      <c r="BB426" s="1403"/>
      <c r="BC426" s="1404"/>
    </row>
    <row r="427" spans="1:58" ht="24.95" customHeight="1">
      <c r="A427" s="853" t="s">
        <v>71</v>
      </c>
      <c r="B427" s="939"/>
      <c r="C427" s="939"/>
      <c r="D427" s="939"/>
      <c r="E427" s="939"/>
      <c r="F427" s="939"/>
      <c r="G427" s="939"/>
      <c r="H427" s="939"/>
      <c r="I427" s="939"/>
      <c r="J427" s="939"/>
      <c r="K427" s="939"/>
      <c r="L427" s="939"/>
      <c r="M427" s="939"/>
      <c r="N427" s="980" t="str">
        <f>IF('3.4 Performances tube radiogène'!E138="","",'3.4 Performances tube radiogène'!E138)</f>
        <v/>
      </c>
      <c r="O427" s="1405"/>
      <c r="P427" s="1405"/>
      <c r="Q427" s="1405"/>
      <c r="R427" s="1405"/>
      <c r="S427" s="1405"/>
      <c r="T427" s="1405"/>
      <c r="U427" s="1405"/>
      <c r="V427" s="1405"/>
      <c r="W427" s="1405"/>
      <c r="X427" s="1405"/>
      <c r="Y427" s="1405"/>
      <c r="Z427" s="1405"/>
      <c r="AA427" s="1405"/>
      <c r="AB427" s="1405"/>
      <c r="AC427" s="1405"/>
      <c r="AD427" s="1405"/>
      <c r="AE427" s="1405"/>
      <c r="AF427" s="1405"/>
      <c r="AG427" s="1405"/>
      <c r="AH427" s="1405"/>
      <c r="AI427" s="1405"/>
      <c r="AJ427" s="1405"/>
      <c r="AK427" s="1405"/>
      <c r="AL427" s="1405"/>
      <c r="AM427" s="1405"/>
      <c r="AN427" s="1405"/>
      <c r="AO427" s="1405"/>
      <c r="AP427" s="1405"/>
      <c r="AQ427" s="1405"/>
      <c r="AR427" s="1405"/>
      <c r="AS427" s="1405"/>
      <c r="AT427" s="1405"/>
      <c r="AU427" s="1405"/>
      <c r="AV427" s="1405"/>
      <c r="AW427" s="1405"/>
      <c r="AX427" s="1405"/>
      <c r="AY427" s="1405"/>
      <c r="AZ427" s="1405"/>
      <c r="BA427" s="1405"/>
      <c r="BB427" s="1405"/>
      <c r="BC427" s="1406"/>
    </row>
    <row r="428" spans="1:58" ht="24.95" customHeight="1">
      <c r="B428" s="418"/>
      <c r="C428" s="418"/>
      <c r="D428" s="418"/>
      <c r="E428" s="418"/>
      <c r="F428" s="418"/>
      <c r="G428" s="418"/>
      <c r="H428" s="418"/>
      <c r="I428" s="418"/>
      <c r="J428" s="418"/>
      <c r="K428" s="418"/>
      <c r="L428" s="418"/>
      <c r="M428" s="418"/>
      <c r="N428" s="418"/>
      <c r="O428" s="418"/>
      <c r="P428" s="418"/>
      <c r="Q428" s="418"/>
      <c r="R428" s="418"/>
      <c r="S428" s="418"/>
      <c r="T428" s="418"/>
      <c r="U428" s="418"/>
      <c r="V428" s="418"/>
      <c r="W428" s="418"/>
      <c r="X428" s="418"/>
      <c r="Y428" s="418"/>
      <c r="Z428" s="418"/>
      <c r="AA428" s="418"/>
      <c r="AB428" s="418"/>
      <c r="AC428" s="418"/>
      <c r="AD428" s="418"/>
      <c r="AE428" s="418"/>
      <c r="AF428" s="418"/>
      <c r="AG428" s="418"/>
      <c r="AH428" s="418"/>
      <c r="AI428" s="418"/>
      <c r="AJ428" s="418"/>
      <c r="AK428" s="418"/>
      <c r="AL428" s="418"/>
      <c r="AM428" s="418"/>
      <c r="AN428" s="418"/>
      <c r="AO428" s="418"/>
      <c r="AP428" s="418"/>
      <c r="AQ428" s="418"/>
      <c r="AR428" s="418"/>
      <c r="AS428" s="418"/>
      <c r="AT428" s="418"/>
      <c r="AU428" s="418"/>
      <c r="AV428" s="418"/>
      <c r="AW428" s="418"/>
      <c r="AX428" s="418"/>
      <c r="AY428" s="418"/>
      <c r="AZ428" s="418"/>
      <c r="BA428" s="418"/>
      <c r="BB428" s="418"/>
    </row>
    <row r="429" spans="1:58" ht="24.95" customHeight="1">
      <c r="A429" s="310" t="s">
        <v>665</v>
      </c>
      <c r="B429" s="369"/>
      <c r="C429" s="369"/>
      <c r="D429" s="369"/>
      <c r="E429" s="369"/>
      <c r="F429" s="369"/>
      <c r="G429" s="369"/>
      <c r="H429" s="369"/>
      <c r="I429" s="369"/>
      <c r="J429" s="369"/>
      <c r="K429" s="369"/>
      <c r="L429" s="369"/>
      <c r="M429" s="369"/>
      <c r="N429" s="369"/>
      <c r="O429" s="369"/>
      <c r="P429" s="369"/>
      <c r="Q429" s="369"/>
      <c r="R429" s="369"/>
      <c r="S429" s="369"/>
      <c r="T429" s="369"/>
      <c r="U429" s="369"/>
      <c r="V429" s="369"/>
      <c r="W429" s="369"/>
      <c r="X429" s="369"/>
      <c r="Y429" s="369"/>
      <c r="Z429" s="369"/>
      <c r="AA429" s="369"/>
    </row>
    <row r="430" spans="1:58" ht="24.95" customHeight="1">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c r="AQ430" s="65"/>
      <c r="AR430" s="65"/>
      <c r="AS430" s="65"/>
      <c r="AT430" s="65"/>
      <c r="AU430" s="65"/>
      <c r="AV430" s="65"/>
      <c r="AW430" s="65"/>
      <c r="AX430" s="65"/>
      <c r="AY430" s="65"/>
      <c r="AZ430" s="348"/>
    </row>
    <row r="431" spans="1:58" ht="24.95" customHeight="1">
      <c r="A431" s="1407" t="s">
        <v>43</v>
      </c>
      <c r="B431" s="992"/>
      <c r="C431" s="992"/>
      <c r="D431" s="992"/>
      <c r="E431" s="992"/>
      <c r="F431" s="992"/>
      <c r="G431" s="992"/>
      <c r="H431" s="992"/>
      <c r="I431" s="992"/>
      <c r="J431" s="1408"/>
      <c r="K431" s="1409" t="s">
        <v>554</v>
      </c>
      <c r="L431" s="1410"/>
      <c r="M431" s="1410"/>
      <c r="N431" s="1410"/>
      <c r="O431" s="1410"/>
      <c r="P431" s="1410"/>
      <c r="Q431" s="1410"/>
      <c r="R431" s="1410"/>
      <c r="S431" s="1410"/>
      <c r="T431" s="1410"/>
      <c r="U431" s="1410"/>
      <c r="V431" s="1410"/>
      <c r="W431" s="1410"/>
      <c r="X431" s="1410"/>
      <c r="Y431" s="1410"/>
      <c r="Z431" s="1410"/>
      <c r="AA431" s="1410"/>
      <c r="AB431" s="1410"/>
      <c r="AC431" s="1410"/>
      <c r="AD431" s="1410"/>
      <c r="AE431" s="1410"/>
      <c r="AF431" s="1410"/>
      <c r="AG431" s="1410"/>
      <c r="AH431" s="1410"/>
      <c r="AI431" s="1410"/>
      <c r="AJ431" s="1410"/>
      <c r="AK431" s="1410"/>
      <c r="AL431" s="1410"/>
      <c r="AM431" s="1410"/>
      <c r="AN431" s="1410"/>
      <c r="AO431" s="1410"/>
      <c r="AP431" s="1410"/>
      <c r="AQ431" s="1410"/>
      <c r="AR431" s="1410"/>
      <c r="AS431" s="1410"/>
      <c r="AT431" s="1410"/>
      <c r="AU431" s="1410"/>
      <c r="AV431" s="1410"/>
      <c r="AW431" s="1410"/>
      <c r="AX431" s="1410"/>
      <c r="AY431" s="1410"/>
      <c r="AZ431" s="1410"/>
      <c r="BA431" s="1410"/>
      <c r="BB431" s="1411"/>
    </row>
    <row r="432" spans="1:58" ht="24.95" customHeight="1">
      <c r="A432" s="991"/>
      <c r="B432" s="992"/>
      <c r="C432" s="992"/>
      <c r="D432" s="992"/>
      <c r="E432" s="992"/>
      <c r="F432" s="992"/>
      <c r="G432" s="992"/>
      <c r="H432" s="992"/>
      <c r="I432" s="992"/>
      <c r="J432" s="992"/>
      <c r="K432" s="1412" t="s">
        <v>596</v>
      </c>
      <c r="L432" s="1394"/>
      <c r="M432" s="1394"/>
      <c r="N432" s="1394"/>
      <c r="O432" s="1394"/>
      <c r="P432" s="1413"/>
      <c r="Q432" s="1415" t="s">
        <v>14</v>
      </c>
      <c r="R432" s="1415"/>
      <c r="S432" s="1415"/>
      <c r="T432" s="1416"/>
      <c r="U432" s="1416"/>
      <c r="V432" s="1391" t="s">
        <v>114</v>
      </c>
      <c r="W432" s="1416"/>
      <c r="X432" s="1416"/>
      <c r="Y432" s="1416"/>
      <c r="Z432" s="1416"/>
      <c r="AA432" s="993" t="s">
        <v>597</v>
      </c>
      <c r="AB432" s="993"/>
      <c r="AC432" s="993"/>
      <c r="AD432" s="993"/>
      <c r="AE432" s="993"/>
      <c r="AF432" s="993"/>
      <c r="AG432" s="993"/>
      <c r="AH432" s="993"/>
      <c r="AI432" s="993"/>
      <c r="AJ432" s="993"/>
      <c r="AK432" s="1391" t="s">
        <v>595</v>
      </c>
      <c r="AL432" s="1392"/>
      <c r="AM432" s="1392"/>
      <c r="AN432" s="1392"/>
      <c r="AO432" s="1392"/>
      <c r="AP432" s="1392"/>
      <c r="AQ432" s="1392"/>
      <c r="AR432" s="1392"/>
      <c r="AS432" s="1392"/>
      <c r="AT432" s="1394" t="s">
        <v>745</v>
      </c>
      <c r="AU432" s="1394"/>
      <c r="AV432" s="1394"/>
      <c r="AW432" s="1394"/>
      <c r="AX432" s="1394"/>
      <c r="AY432" s="1394"/>
      <c r="AZ432" s="1394"/>
      <c r="BA432" s="1395"/>
      <c r="BB432" s="1396"/>
    </row>
    <row r="433" spans="1:58" ht="24.95" customHeight="1">
      <c r="A433" s="991"/>
      <c r="B433" s="992"/>
      <c r="C433" s="992"/>
      <c r="D433" s="992"/>
      <c r="E433" s="992"/>
      <c r="F433" s="992"/>
      <c r="G433" s="992"/>
      <c r="H433" s="992"/>
      <c r="I433" s="992"/>
      <c r="J433" s="992"/>
      <c r="K433" s="1414"/>
      <c r="L433" s="1397"/>
      <c r="M433" s="1397"/>
      <c r="N433" s="1397"/>
      <c r="O433" s="1397"/>
      <c r="P433" s="1270"/>
      <c r="Q433" s="1417"/>
      <c r="R433" s="1417"/>
      <c r="S433" s="1417"/>
      <c r="T433" s="1418"/>
      <c r="U433" s="1418"/>
      <c r="V433" s="1418"/>
      <c r="W433" s="1418"/>
      <c r="X433" s="1418"/>
      <c r="Y433" s="1418"/>
      <c r="Z433" s="1418"/>
      <c r="AA433" s="993" t="s">
        <v>593</v>
      </c>
      <c r="AB433" s="993"/>
      <c r="AC433" s="993"/>
      <c r="AD433" s="993"/>
      <c r="AE433" s="993"/>
      <c r="AF433" s="993" t="s">
        <v>594</v>
      </c>
      <c r="AG433" s="993"/>
      <c r="AH433" s="993"/>
      <c r="AI433" s="993"/>
      <c r="AJ433" s="993"/>
      <c r="AK433" s="1393"/>
      <c r="AL433" s="1393"/>
      <c r="AM433" s="1393"/>
      <c r="AN433" s="1393"/>
      <c r="AO433" s="1393"/>
      <c r="AP433" s="1393"/>
      <c r="AQ433" s="1393"/>
      <c r="AR433" s="1393"/>
      <c r="AS433" s="1393"/>
      <c r="AT433" s="1397"/>
      <c r="AU433" s="1397"/>
      <c r="AV433" s="1397"/>
      <c r="AW433" s="1397"/>
      <c r="AX433" s="1397"/>
      <c r="AY433" s="1397"/>
      <c r="AZ433" s="1397"/>
      <c r="BA433" s="1398"/>
      <c r="BB433" s="1399"/>
    </row>
    <row r="434" spans="1:58" ht="24.95" customHeight="1">
      <c r="A434" s="1376" t="s">
        <v>62</v>
      </c>
      <c r="B434" s="1377"/>
      <c r="C434" s="1377"/>
      <c r="D434" s="1377"/>
      <c r="E434" s="1377"/>
      <c r="F434" s="1377"/>
      <c r="G434" s="1377"/>
      <c r="H434" s="1377"/>
      <c r="I434" s="1377"/>
      <c r="J434" s="1378"/>
      <c r="K434" s="1400" t="str">
        <f>IF('3.5 Exposition-Im. Localisation'!B21="","",'3.5 Exposition-Im. Localisation'!B21)</f>
        <v/>
      </c>
      <c r="L434" s="1250"/>
      <c r="M434" s="1250"/>
      <c r="N434" s="1250"/>
      <c r="O434" s="1250"/>
      <c r="P434" s="1251"/>
      <c r="Q434" s="998" t="str">
        <f>IF('3.5 Exposition-Im. Localisation'!$C21="","",'3.5 Exposition-Im. Localisation'!$C21)</f>
        <v/>
      </c>
      <c r="R434" s="998"/>
      <c r="S434" s="998"/>
      <c r="T434" s="998"/>
      <c r="U434" s="998"/>
      <c r="V434" s="1401" t="str">
        <f>IF('3.5 Exposition-Im. Localisation'!$D21="","",'3.5 Exposition-Im. Localisation'!$D21)</f>
        <v/>
      </c>
      <c r="W434" s="998"/>
      <c r="X434" s="998"/>
      <c r="Y434" s="998"/>
      <c r="Z434" s="998"/>
      <c r="AA434" s="998" t="str">
        <f>IF('3.5 Exposition-Im. Localisation'!$G21="","",'3.5 Exposition-Im. Localisation'!$G21)</f>
        <v/>
      </c>
      <c r="AB434" s="998"/>
      <c r="AC434" s="998"/>
      <c r="AD434" s="998"/>
      <c r="AE434" s="998"/>
      <c r="AF434" s="998" t="str">
        <f>IF('3.5 Exposition-Im. Localisation'!$H21="","",'3.5 Exposition-Im. Localisation'!$H21)</f>
        <v/>
      </c>
      <c r="AG434" s="998"/>
      <c r="AH434" s="998"/>
      <c r="AI434" s="998"/>
      <c r="AJ434" s="998"/>
      <c r="AK434" s="998" t="str">
        <f>IF('3.5 Exposition-Im. Localisation'!$I21="","",'3.5 Exposition-Im. Localisation'!$I21)</f>
        <v/>
      </c>
      <c r="AL434" s="998"/>
      <c r="AM434" s="998"/>
      <c r="AN434" s="998"/>
      <c r="AO434" s="998"/>
      <c r="AP434" s="998"/>
      <c r="AQ434" s="998"/>
      <c r="AR434" s="998"/>
      <c r="AS434" s="998"/>
      <c r="AT434" s="1366" t="str">
        <f>IF('3.5 Exposition-Im. Localisation'!$J21="","",'3.5 Exposition-Im. Localisation'!$J21)</f>
        <v/>
      </c>
      <c r="AU434" s="1366"/>
      <c r="AV434" s="1366"/>
      <c r="AW434" s="1366"/>
      <c r="AX434" s="1366"/>
      <c r="AY434" s="1366"/>
      <c r="AZ434" s="1366"/>
      <c r="BA434" s="1273"/>
      <c r="BB434" s="1252"/>
      <c r="BD434" s="717"/>
    </row>
    <row r="435" spans="1:58" ht="24.95" customHeight="1">
      <c r="A435" s="1389"/>
      <c r="B435" s="1389"/>
      <c r="C435" s="1389"/>
      <c r="D435" s="1389"/>
      <c r="E435" s="1389"/>
      <c r="F435" s="1389"/>
      <c r="G435" s="1389"/>
      <c r="H435" s="1389"/>
      <c r="I435" s="1389"/>
      <c r="J435" s="1390"/>
      <c r="K435" s="1367" t="str">
        <f>IF('3.5 Exposition-Im. Localisation'!B22="","",'3.5 Exposition-Im. Localisation'!B22)</f>
        <v/>
      </c>
      <c r="L435" s="1368"/>
      <c r="M435" s="1368"/>
      <c r="N435" s="1368"/>
      <c r="O435" s="1368"/>
      <c r="P435" s="1385"/>
      <c r="Q435" s="1386" t="str">
        <f>IF('3.5 Exposition-Im. Localisation'!$C22="","",'3.5 Exposition-Im. Localisation'!$C22)</f>
        <v/>
      </c>
      <c r="R435" s="1386"/>
      <c r="S435" s="1386"/>
      <c r="T435" s="1386"/>
      <c r="U435" s="1386"/>
      <c r="V435" s="1387" t="str">
        <f>IF('3.5 Exposition-Im. Localisation'!$D22="","",'3.5 Exposition-Im. Localisation'!$D22)</f>
        <v/>
      </c>
      <c r="W435" s="1386"/>
      <c r="X435" s="1386"/>
      <c r="Y435" s="1386"/>
      <c r="Z435" s="1386"/>
      <c r="AA435" s="1386" t="str">
        <f>IF('3.5 Exposition-Im. Localisation'!$G22="","",'3.5 Exposition-Im. Localisation'!$G22)</f>
        <v/>
      </c>
      <c r="AB435" s="1386"/>
      <c r="AC435" s="1386"/>
      <c r="AD435" s="1386"/>
      <c r="AE435" s="1386"/>
      <c r="AF435" s="1386" t="str">
        <f>IF('3.5 Exposition-Im. Localisation'!$H22="","",'3.5 Exposition-Im. Localisation'!$H22)</f>
        <v/>
      </c>
      <c r="AG435" s="1386"/>
      <c r="AH435" s="1386"/>
      <c r="AI435" s="1386"/>
      <c r="AJ435" s="1386"/>
      <c r="AK435" s="1386" t="str">
        <f>IF('3.5 Exposition-Im. Localisation'!$I22="","",'3.5 Exposition-Im. Localisation'!$I22)</f>
        <v/>
      </c>
      <c r="AL435" s="1386"/>
      <c r="AM435" s="1386"/>
      <c r="AN435" s="1386"/>
      <c r="AO435" s="1386"/>
      <c r="AP435" s="1386"/>
      <c r="AQ435" s="1386"/>
      <c r="AR435" s="1386"/>
      <c r="AS435" s="1386"/>
      <c r="AT435" s="1388" t="str">
        <f>IF('3.5 Exposition-Im. Localisation'!$J22="","",'3.5 Exposition-Im. Localisation'!$J22)</f>
        <v/>
      </c>
      <c r="AU435" s="1388"/>
      <c r="AV435" s="1388"/>
      <c r="AW435" s="1388"/>
      <c r="AX435" s="1388"/>
      <c r="AY435" s="1388"/>
      <c r="AZ435" s="1388"/>
      <c r="BA435" s="1276"/>
      <c r="BB435" s="1277"/>
      <c r="BD435" s="717"/>
    </row>
    <row r="436" spans="1:58" ht="24.75" customHeight="1">
      <c r="A436" s="1376" t="s">
        <v>63</v>
      </c>
      <c r="B436" s="1377"/>
      <c r="C436" s="1377"/>
      <c r="D436" s="1377"/>
      <c r="E436" s="1377"/>
      <c r="F436" s="1377"/>
      <c r="G436" s="1377"/>
      <c r="H436" s="1377"/>
      <c r="I436" s="1377"/>
      <c r="J436" s="1378"/>
      <c r="K436" s="1381" t="str">
        <f>IF('3.5 Exposition-Im. Localisation'!B23="","",'3.5 Exposition-Im. Localisation'!B23)</f>
        <v/>
      </c>
      <c r="L436" s="1382"/>
      <c r="M436" s="1382"/>
      <c r="N436" s="1382"/>
      <c r="O436" s="1382"/>
      <c r="P436" s="1383"/>
      <c r="Q436" s="1365" t="str">
        <f>IF('3.5 Exposition-Im. Localisation'!$C23="","",'3.5 Exposition-Im. Localisation'!$C23)</f>
        <v/>
      </c>
      <c r="R436" s="1365"/>
      <c r="S436" s="1365"/>
      <c r="T436" s="1365"/>
      <c r="U436" s="1365"/>
      <c r="V436" s="1384" t="str">
        <f>IF('3.5 Exposition-Im. Localisation'!$D23="","",'3.5 Exposition-Im. Localisation'!$D23)</f>
        <v/>
      </c>
      <c r="W436" s="1365"/>
      <c r="X436" s="1365"/>
      <c r="Y436" s="1365"/>
      <c r="Z436" s="1365"/>
      <c r="AA436" s="1365" t="str">
        <f>IF('3.5 Exposition-Im. Localisation'!$G23="","",'3.5 Exposition-Im. Localisation'!$G23)</f>
        <v/>
      </c>
      <c r="AB436" s="1365"/>
      <c r="AC436" s="1365"/>
      <c r="AD436" s="1365"/>
      <c r="AE436" s="1365"/>
      <c r="AF436" s="1365" t="str">
        <f>IF('3.5 Exposition-Im. Localisation'!$H23="","",'3.5 Exposition-Im. Localisation'!$H23)</f>
        <v/>
      </c>
      <c r="AG436" s="1365"/>
      <c r="AH436" s="1365"/>
      <c r="AI436" s="1365"/>
      <c r="AJ436" s="1365"/>
      <c r="AK436" s="1365" t="str">
        <f>IF('3.5 Exposition-Im. Localisation'!$I23="","",'3.5 Exposition-Im. Localisation'!$I23)</f>
        <v/>
      </c>
      <c r="AL436" s="1365"/>
      <c r="AM436" s="1365"/>
      <c r="AN436" s="1365"/>
      <c r="AO436" s="1365"/>
      <c r="AP436" s="1365"/>
      <c r="AQ436" s="1365"/>
      <c r="AR436" s="1365"/>
      <c r="AS436" s="1365"/>
      <c r="AT436" s="1366" t="str">
        <f>IF('3.5 Exposition-Im. Localisation'!$J23="","",'3.5 Exposition-Im. Localisation'!$J23)</f>
        <v/>
      </c>
      <c r="AU436" s="1366"/>
      <c r="AV436" s="1366"/>
      <c r="AW436" s="1366"/>
      <c r="AX436" s="1366"/>
      <c r="AY436" s="1366"/>
      <c r="AZ436" s="1366"/>
      <c r="BA436" s="1273"/>
      <c r="BB436" s="1252"/>
      <c r="BD436" s="717"/>
      <c r="BE436" s="717"/>
      <c r="BF436" s="717"/>
    </row>
    <row r="437" spans="1:58" ht="24.75" customHeight="1">
      <c r="A437" s="1389"/>
      <c r="B437" s="1389"/>
      <c r="C437" s="1389"/>
      <c r="D437" s="1389"/>
      <c r="E437" s="1389"/>
      <c r="F437" s="1389"/>
      <c r="G437" s="1389"/>
      <c r="H437" s="1389"/>
      <c r="I437" s="1389"/>
      <c r="J437" s="1390"/>
      <c r="K437" s="1367" t="str">
        <f>IF('3.5 Exposition-Im. Localisation'!B24="","",'3.5 Exposition-Im. Localisation'!B24)</f>
        <v/>
      </c>
      <c r="L437" s="1368"/>
      <c r="M437" s="1368"/>
      <c r="N437" s="1368"/>
      <c r="O437" s="1368"/>
      <c r="P437" s="1385"/>
      <c r="Q437" s="1386" t="str">
        <f>IF('3.5 Exposition-Im. Localisation'!$C24="","",'3.5 Exposition-Im. Localisation'!$C24)</f>
        <v/>
      </c>
      <c r="R437" s="1386"/>
      <c r="S437" s="1386"/>
      <c r="T437" s="1386"/>
      <c r="U437" s="1386"/>
      <c r="V437" s="1387" t="str">
        <f>IF('3.5 Exposition-Im. Localisation'!$D24="","",'3.5 Exposition-Im. Localisation'!$D24)</f>
        <v/>
      </c>
      <c r="W437" s="1386"/>
      <c r="X437" s="1386"/>
      <c r="Y437" s="1386"/>
      <c r="Z437" s="1386"/>
      <c r="AA437" s="1386" t="str">
        <f>IF('3.5 Exposition-Im. Localisation'!$G24="","",'3.5 Exposition-Im. Localisation'!$G24)</f>
        <v/>
      </c>
      <c r="AB437" s="1386"/>
      <c r="AC437" s="1386"/>
      <c r="AD437" s="1386"/>
      <c r="AE437" s="1386"/>
      <c r="AF437" s="1386" t="str">
        <f>IF('3.5 Exposition-Im. Localisation'!$H24="","",'3.5 Exposition-Im. Localisation'!$H24)</f>
        <v/>
      </c>
      <c r="AG437" s="1386"/>
      <c r="AH437" s="1386"/>
      <c r="AI437" s="1386"/>
      <c r="AJ437" s="1386"/>
      <c r="AK437" s="1386" t="str">
        <f>IF('3.5 Exposition-Im. Localisation'!$I24="","",'3.5 Exposition-Im. Localisation'!$I24)</f>
        <v/>
      </c>
      <c r="AL437" s="1386"/>
      <c r="AM437" s="1386"/>
      <c r="AN437" s="1386"/>
      <c r="AO437" s="1386"/>
      <c r="AP437" s="1386"/>
      <c r="AQ437" s="1386"/>
      <c r="AR437" s="1386"/>
      <c r="AS437" s="1386"/>
      <c r="AT437" s="1388" t="str">
        <f>IF('3.5 Exposition-Im. Localisation'!$J24="","",'3.5 Exposition-Im. Localisation'!$J24)</f>
        <v/>
      </c>
      <c r="AU437" s="1388"/>
      <c r="AV437" s="1388"/>
      <c r="AW437" s="1388"/>
      <c r="AX437" s="1388"/>
      <c r="AY437" s="1388"/>
      <c r="AZ437" s="1388"/>
      <c r="BA437" s="1276"/>
      <c r="BB437" s="1277"/>
      <c r="BD437" s="717"/>
      <c r="BE437" s="717"/>
      <c r="BF437" s="717"/>
    </row>
    <row r="438" spans="1:58" ht="24.75" customHeight="1">
      <c r="A438" s="1376" t="s">
        <v>202</v>
      </c>
      <c r="B438" s="1377"/>
      <c r="C438" s="1377"/>
      <c r="D438" s="1377"/>
      <c r="E438" s="1377"/>
      <c r="F438" s="1377"/>
      <c r="G438" s="1377"/>
      <c r="H438" s="1377"/>
      <c r="I438" s="1377"/>
      <c r="J438" s="1378"/>
      <c r="K438" s="1381" t="str">
        <f>IF('3.5 Exposition-Im. Localisation'!B25="","",'3.5 Exposition-Im. Localisation'!B25)</f>
        <v/>
      </c>
      <c r="L438" s="1382"/>
      <c r="M438" s="1382"/>
      <c r="N438" s="1382"/>
      <c r="O438" s="1382"/>
      <c r="P438" s="1383"/>
      <c r="Q438" s="1365" t="str">
        <f>IF('3.5 Exposition-Im. Localisation'!$C25="","",'3.5 Exposition-Im. Localisation'!$C25)</f>
        <v/>
      </c>
      <c r="R438" s="1365"/>
      <c r="S438" s="1365"/>
      <c r="T438" s="1365"/>
      <c r="U438" s="1365"/>
      <c r="V438" s="1384" t="str">
        <f>IF('3.5 Exposition-Im. Localisation'!$D25="","",'3.5 Exposition-Im. Localisation'!$D25)</f>
        <v/>
      </c>
      <c r="W438" s="1365"/>
      <c r="X438" s="1365"/>
      <c r="Y438" s="1365"/>
      <c r="Z438" s="1365"/>
      <c r="AA438" s="1365" t="str">
        <f>IF('3.5 Exposition-Im. Localisation'!$G25="","",'3.5 Exposition-Im. Localisation'!$G25)</f>
        <v/>
      </c>
      <c r="AB438" s="1365"/>
      <c r="AC438" s="1365"/>
      <c r="AD438" s="1365"/>
      <c r="AE438" s="1365"/>
      <c r="AF438" s="1365" t="str">
        <f>IF('3.5 Exposition-Im. Localisation'!$H25="","",'3.5 Exposition-Im. Localisation'!$H25)</f>
        <v/>
      </c>
      <c r="AG438" s="1365"/>
      <c r="AH438" s="1365"/>
      <c r="AI438" s="1365"/>
      <c r="AJ438" s="1365"/>
      <c r="AK438" s="1365" t="str">
        <f>IF('3.5 Exposition-Im. Localisation'!$I25="","",'3.5 Exposition-Im. Localisation'!$I25)</f>
        <v/>
      </c>
      <c r="AL438" s="1365"/>
      <c r="AM438" s="1365"/>
      <c r="AN438" s="1365"/>
      <c r="AO438" s="1365"/>
      <c r="AP438" s="1365"/>
      <c r="AQ438" s="1365"/>
      <c r="AR438" s="1365"/>
      <c r="AS438" s="1365"/>
      <c r="AT438" s="1366" t="str">
        <f>IF('3.5 Exposition-Im. Localisation'!$J25="","",'3.5 Exposition-Im. Localisation'!$J25)</f>
        <v/>
      </c>
      <c r="AU438" s="1366"/>
      <c r="AV438" s="1366"/>
      <c r="AW438" s="1366"/>
      <c r="AX438" s="1366"/>
      <c r="AY438" s="1366"/>
      <c r="AZ438" s="1366"/>
      <c r="BA438" s="1273"/>
      <c r="BB438" s="1252"/>
      <c r="BD438" s="717"/>
      <c r="BE438" s="717"/>
      <c r="BF438" s="717"/>
    </row>
    <row r="439" spans="1:58" ht="24.75" customHeight="1">
      <c r="A439" s="1389"/>
      <c r="B439" s="1389"/>
      <c r="C439" s="1389"/>
      <c r="D439" s="1389"/>
      <c r="E439" s="1389"/>
      <c r="F439" s="1389"/>
      <c r="G439" s="1389"/>
      <c r="H439" s="1389"/>
      <c r="I439" s="1389"/>
      <c r="J439" s="1390"/>
      <c r="K439" s="1367" t="str">
        <f>IF('3.5 Exposition-Im. Localisation'!B26="","",'3.5 Exposition-Im. Localisation'!B26)</f>
        <v/>
      </c>
      <c r="L439" s="1368"/>
      <c r="M439" s="1368"/>
      <c r="N439" s="1368"/>
      <c r="O439" s="1368"/>
      <c r="P439" s="1385"/>
      <c r="Q439" s="1386" t="str">
        <f>IF('3.5 Exposition-Im. Localisation'!$C26="","",'3.5 Exposition-Im. Localisation'!$C26)</f>
        <v/>
      </c>
      <c r="R439" s="1386"/>
      <c r="S439" s="1386"/>
      <c r="T439" s="1386"/>
      <c r="U439" s="1386"/>
      <c r="V439" s="1387" t="str">
        <f>IF('3.5 Exposition-Im. Localisation'!$D26="","",'3.5 Exposition-Im. Localisation'!$D26)</f>
        <v/>
      </c>
      <c r="W439" s="1386"/>
      <c r="X439" s="1386"/>
      <c r="Y439" s="1386"/>
      <c r="Z439" s="1386"/>
      <c r="AA439" s="1386" t="str">
        <f>IF('3.5 Exposition-Im. Localisation'!$G26="","",'3.5 Exposition-Im. Localisation'!$G26)</f>
        <v/>
      </c>
      <c r="AB439" s="1386"/>
      <c r="AC439" s="1386"/>
      <c r="AD439" s="1386"/>
      <c r="AE439" s="1386"/>
      <c r="AF439" s="1386" t="str">
        <f>IF('3.5 Exposition-Im. Localisation'!$H26="","",'3.5 Exposition-Im. Localisation'!$H26)</f>
        <v/>
      </c>
      <c r="AG439" s="1386"/>
      <c r="AH439" s="1386"/>
      <c r="AI439" s="1386"/>
      <c r="AJ439" s="1386"/>
      <c r="AK439" s="1386" t="str">
        <f>IF('3.5 Exposition-Im. Localisation'!$I26="","",'3.5 Exposition-Im. Localisation'!$I26)</f>
        <v/>
      </c>
      <c r="AL439" s="1386"/>
      <c r="AM439" s="1386"/>
      <c r="AN439" s="1386"/>
      <c r="AO439" s="1386"/>
      <c r="AP439" s="1386"/>
      <c r="AQ439" s="1386"/>
      <c r="AR439" s="1386"/>
      <c r="AS439" s="1386"/>
      <c r="AT439" s="1388" t="str">
        <f>IF('3.5 Exposition-Im. Localisation'!$J26="","",'3.5 Exposition-Im. Localisation'!$J26)</f>
        <v/>
      </c>
      <c r="AU439" s="1388"/>
      <c r="AV439" s="1388"/>
      <c r="AW439" s="1388"/>
      <c r="AX439" s="1388"/>
      <c r="AY439" s="1388"/>
      <c r="AZ439" s="1388"/>
      <c r="BA439" s="1276"/>
      <c r="BB439" s="1277"/>
      <c r="BC439" s="717"/>
    </row>
    <row r="440" spans="1:58" ht="24.75" customHeight="1">
      <c r="A440" s="1376" t="s">
        <v>184</v>
      </c>
      <c r="B440" s="1377"/>
      <c r="C440" s="1377"/>
      <c r="D440" s="1377"/>
      <c r="E440" s="1377"/>
      <c r="F440" s="1377"/>
      <c r="G440" s="1377"/>
      <c r="H440" s="1377"/>
      <c r="I440" s="1377"/>
      <c r="J440" s="1378"/>
      <c r="K440" s="1381" t="str">
        <f>IF('3.5 Exposition-Im. Localisation'!B27="","",'3.5 Exposition-Im. Localisation'!B27)</f>
        <v/>
      </c>
      <c r="L440" s="1382"/>
      <c r="M440" s="1382"/>
      <c r="N440" s="1382"/>
      <c r="O440" s="1382"/>
      <c r="P440" s="1383"/>
      <c r="Q440" s="1365" t="str">
        <f>IF('3.5 Exposition-Im. Localisation'!$C27="","",'3.5 Exposition-Im. Localisation'!$C27)</f>
        <v/>
      </c>
      <c r="R440" s="1365"/>
      <c r="S440" s="1365"/>
      <c r="T440" s="1365"/>
      <c r="U440" s="1365"/>
      <c r="V440" s="1384" t="str">
        <f>IF('3.5 Exposition-Im. Localisation'!$D27="","",'3.5 Exposition-Im. Localisation'!$D27)</f>
        <v/>
      </c>
      <c r="W440" s="1365"/>
      <c r="X440" s="1365"/>
      <c r="Y440" s="1365"/>
      <c r="Z440" s="1365"/>
      <c r="AA440" s="1365" t="str">
        <f>IF('3.5 Exposition-Im. Localisation'!$G27="","",'3.5 Exposition-Im. Localisation'!$G27)</f>
        <v/>
      </c>
      <c r="AB440" s="1365"/>
      <c r="AC440" s="1365"/>
      <c r="AD440" s="1365"/>
      <c r="AE440" s="1365"/>
      <c r="AF440" s="1365" t="str">
        <f>IF('3.5 Exposition-Im. Localisation'!$H27="","",'3.5 Exposition-Im. Localisation'!$H27)</f>
        <v/>
      </c>
      <c r="AG440" s="1365"/>
      <c r="AH440" s="1365"/>
      <c r="AI440" s="1365"/>
      <c r="AJ440" s="1365"/>
      <c r="AK440" s="1365" t="str">
        <f>IF('3.5 Exposition-Im. Localisation'!$I27="","",'3.5 Exposition-Im. Localisation'!$I27)</f>
        <v/>
      </c>
      <c r="AL440" s="1365"/>
      <c r="AM440" s="1365"/>
      <c r="AN440" s="1365"/>
      <c r="AO440" s="1365"/>
      <c r="AP440" s="1365"/>
      <c r="AQ440" s="1365"/>
      <c r="AR440" s="1365"/>
      <c r="AS440" s="1365"/>
      <c r="AT440" s="1366" t="str">
        <f>IF('3.5 Exposition-Im. Localisation'!$J27="","",'3.5 Exposition-Im. Localisation'!$J27)</f>
        <v/>
      </c>
      <c r="AU440" s="1366"/>
      <c r="AV440" s="1366"/>
      <c r="AW440" s="1366"/>
      <c r="AX440" s="1366"/>
      <c r="AY440" s="1366"/>
      <c r="AZ440" s="1366"/>
      <c r="BA440" s="1273"/>
      <c r="BB440" s="1252"/>
      <c r="BC440" s="717"/>
    </row>
    <row r="441" spans="1:58" ht="24.75" customHeight="1">
      <c r="A441" s="1379"/>
      <c r="B441" s="1379"/>
      <c r="C441" s="1379"/>
      <c r="D441" s="1379"/>
      <c r="E441" s="1379"/>
      <c r="F441" s="1379"/>
      <c r="G441" s="1379"/>
      <c r="H441" s="1379"/>
      <c r="I441" s="1379"/>
      <c r="J441" s="1380"/>
      <c r="K441" s="1367" t="str">
        <f>IF('3.5 Exposition-Im. Localisation'!B28="","",'3.5 Exposition-Im. Localisation'!B28)</f>
        <v/>
      </c>
      <c r="L441" s="1368"/>
      <c r="M441" s="1368"/>
      <c r="N441" s="1368"/>
      <c r="O441" s="1369"/>
      <c r="P441" s="1370"/>
      <c r="Q441" s="1371" t="str">
        <f>IF('3.5 Exposition-Im. Localisation'!$C28="","",'3.5 Exposition-Im. Localisation'!$C28)</f>
        <v/>
      </c>
      <c r="R441" s="1371"/>
      <c r="S441" s="1371"/>
      <c r="T441" s="1371"/>
      <c r="U441" s="1371"/>
      <c r="V441" s="1372" t="str">
        <f>IF('3.5 Exposition-Im. Localisation'!$D28="","",'3.5 Exposition-Im. Localisation'!$D28)</f>
        <v/>
      </c>
      <c r="W441" s="1371"/>
      <c r="X441" s="1371"/>
      <c r="Y441" s="1371"/>
      <c r="Z441" s="1371"/>
      <c r="AA441" s="1371" t="str">
        <f>IF('3.5 Exposition-Im. Localisation'!$G28="","",'3.5 Exposition-Im. Localisation'!$G28)</f>
        <v/>
      </c>
      <c r="AB441" s="1371"/>
      <c r="AC441" s="1371"/>
      <c r="AD441" s="1371"/>
      <c r="AE441" s="1371"/>
      <c r="AF441" s="1371" t="str">
        <f>IF('3.5 Exposition-Im. Localisation'!$H28="","",'3.5 Exposition-Im. Localisation'!$H28)</f>
        <v/>
      </c>
      <c r="AG441" s="1371"/>
      <c r="AH441" s="1371"/>
      <c r="AI441" s="1371"/>
      <c r="AJ441" s="1371"/>
      <c r="AK441" s="1371" t="str">
        <f>IF('3.5 Exposition-Im. Localisation'!$I28="","",'3.5 Exposition-Im. Localisation'!$I28)</f>
        <v/>
      </c>
      <c r="AL441" s="1371"/>
      <c r="AM441" s="1371"/>
      <c r="AN441" s="1371"/>
      <c r="AO441" s="1371"/>
      <c r="AP441" s="1371"/>
      <c r="AQ441" s="1371"/>
      <c r="AR441" s="1371"/>
      <c r="AS441" s="1371"/>
      <c r="AT441" s="1373" t="str">
        <f>IF('3.5 Exposition-Im. Localisation'!$J28="","",'3.5 Exposition-Im. Localisation'!$J28)</f>
        <v/>
      </c>
      <c r="AU441" s="1373"/>
      <c r="AV441" s="1373"/>
      <c r="AW441" s="1373"/>
      <c r="AX441" s="1373"/>
      <c r="AY441" s="1373"/>
      <c r="AZ441" s="1373"/>
      <c r="BA441" s="1374"/>
      <c r="BB441" s="1375"/>
      <c r="BC441" s="717"/>
    </row>
    <row r="442" spans="1:58" ht="24.75" customHeight="1">
      <c r="A442" s="853" t="s">
        <v>746</v>
      </c>
      <c r="B442" s="939"/>
      <c r="C442" s="939"/>
      <c r="D442" s="939"/>
      <c r="E442" s="939"/>
      <c r="F442" s="939"/>
      <c r="G442" s="939"/>
      <c r="H442" s="939"/>
      <c r="I442" s="939"/>
      <c r="J442" s="939"/>
      <c r="K442" s="939"/>
      <c r="L442" s="939"/>
      <c r="M442" s="939"/>
      <c r="N442" s="939"/>
      <c r="O442" s="1361" t="str">
        <f>IF('3.5 Exposition-Im. Localisation'!B29="","",'3.5 Exposition-Im. Localisation'!B29)</f>
        <v/>
      </c>
      <c r="P442" s="1362"/>
      <c r="Q442" s="1362"/>
      <c r="R442" s="1362"/>
      <c r="S442" s="1362"/>
      <c r="T442" s="1362"/>
      <c r="U442" s="1362"/>
      <c r="V442" s="1362"/>
      <c r="W442" s="1362"/>
      <c r="X442" s="1362"/>
      <c r="Y442" s="1362"/>
      <c r="Z442" s="1362"/>
      <c r="AA442" s="1362"/>
      <c r="AB442" s="1362"/>
      <c r="AC442" s="1362"/>
      <c r="AD442" s="1362"/>
      <c r="AE442" s="1362"/>
      <c r="AF442" s="1362"/>
      <c r="AG442" s="1362"/>
      <c r="AH442" s="1362"/>
      <c r="AI442" s="1362"/>
      <c r="AJ442" s="1362"/>
      <c r="AK442" s="1362"/>
      <c r="AL442" s="1362"/>
      <c r="AM442" s="1362"/>
      <c r="AN442" s="1362"/>
      <c r="AO442" s="1362"/>
      <c r="AP442" s="1362"/>
      <c r="AQ442" s="1362"/>
      <c r="AR442" s="1362"/>
      <c r="AS442" s="1362"/>
      <c r="AT442" s="1362"/>
      <c r="AU442" s="1362"/>
      <c r="AV442" s="1362"/>
      <c r="AW442" s="1362"/>
      <c r="AX442" s="1362"/>
      <c r="AY442" s="1362"/>
      <c r="AZ442" s="1362"/>
      <c r="BA442" s="1362"/>
      <c r="BB442" s="1363"/>
      <c r="BC442" s="349"/>
    </row>
    <row r="443" spans="1:58" ht="24.95" customHeight="1">
      <c r="A443" s="853" t="s">
        <v>73</v>
      </c>
      <c r="B443" s="939"/>
      <c r="C443" s="939"/>
      <c r="D443" s="939"/>
      <c r="E443" s="939"/>
      <c r="F443" s="939"/>
      <c r="G443" s="939"/>
      <c r="H443" s="939"/>
      <c r="I443" s="939"/>
      <c r="J443" s="939"/>
      <c r="K443" s="939"/>
      <c r="L443" s="939"/>
      <c r="M443" s="939"/>
      <c r="N443" s="939"/>
      <c r="O443" s="1213" t="str">
        <f>IF('3.5 Exposition-Im. Localisation'!B30="","",'3.5 Exposition-Im. Localisation'!B30)</f>
        <v/>
      </c>
      <c r="P443" s="1214"/>
      <c r="Q443" s="1214"/>
      <c r="R443" s="1214"/>
      <c r="S443" s="1214"/>
      <c r="T443" s="1214"/>
      <c r="U443" s="1214"/>
      <c r="V443" s="1214"/>
      <c r="W443" s="1214"/>
      <c r="X443" s="1214"/>
      <c r="Y443" s="1214"/>
      <c r="Z443" s="1214"/>
      <c r="AA443" s="1214"/>
      <c r="AB443" s="1214"/>
      <c r="AC443" s="1214"/>
      <c r="AD443" s="1214"/>
      <c r="AE443" s="1214"/>
      <c r="AF443" s="1214"/>
      <c r="AG443" s="1214"/>
      <c r="AH443" s="1214"/>
      <c r="AI443" s="1214"/>
      <c r="AJ443" s="1214"/>
      <c r="AK443" s="1214"/>
      <c r="AL443" s="1214"/>
      <c r="AM443" s="1214"/>
      <c r="AN443" s="1214"/>
      <c r="AO443" s="1214"/>
      <c r="AP443" s="1214"/>
      <c r="AQ443" s="1214"/>
      <c r="AR443" s="1214"/>
      <c r="AS443" s="1214"/>
      <c r="AT443" s="1214"/>
      <c r="AU443" s="1214"/>
      <c r="AV443" s="1214"/>
      <c r="AW443" s="1214"/>
      <c r="AX443" s="1214"/>
      <c r="AY443" s="1214"/>
      <c r="AZ443" s="1214"/>
      <c r="BA443" s="1214"/>
      <c r="BB443" s="1364"/>
      <c r="BC443" s="349"/>
      <c r="BD443" s="717"/>
      <c r="BE443" s="717"/>
      <c r="BF443" s="717"/>
    </row>
    <row r="444" spans="1:58" ht="24.95" customHeight="1">
      <c r="A444" s="853" t="s">
        <v>71</v>
      </c>
      <c r="B444" s="939"/>
      <c r="C444" s="939"/>
      <c r="D444" s="939"/>
      <c r="E444" s="939"/>
      <c r="F444" s="939"/>
      <c r="G444" s="939"/>
      <c r="H444" s="939"/>
      <c r="I444" s="939"/>
      <c r="J444" s="939"/>
      <c r="K444" s="939"/>
      <c r="L444" s="939"/>
      <c r="M444" s="939"/>
      <c r="N444" s="939"/>
      <c r="O444" s="1094" t="str">
        <f>IF('3.5 Exposition-Im. Localisation'!B31="","",'3.5 Exposition-Im. Localisation'!B31)</f>
        <v/>
      </c>
      <c r="P444" s="981"/>
      <c r="Q444" s="981"/>
      <c r="R444" s="981"/>
      <c r="S444" s="981"/>
      <c r="T444" s="981"/>
      <c r="U444" s="981"/>
      <c r="V444" s="981"/>
      <c r="W444" s="981"/>
      <c r="X444" s="981"/>
      <c r="Y444" s="981"/>
      <c r="Z444" s="981"/>
      <c r="AA444" s="981"/>
      <c r="AB444" s="981"/>
      <c r="AC444" s="981"/>
      <c r="AD444" s="981"/>
      <c r="AE444" s="981"/>
      <c r="AF444" s="981"/>
      <c r="AG444" s="981"/>
      <c r="AH444" s="981"/>
      <c r="AI444" s="981"/>
      <c r="AJ444" s="981"/>
      <c r="AK444" s="981"/>
      <c r="AL444" s="981"/>
      <c r="AM444" s="981"/>
      <c r="AN444" s="981"/>
      <c r="AO444" s="981"/>
      <c r="AP444" s="981"/>
      <c r="AQ444" s="981"/>
      <c r="AR444" s="981"/>
      <c r="AS444" s="981"/>
      <c r="AT444" s="981"/>
      <c r="AU444" s="981"/>
      <c r="AV444" s="981"/>
      <c r="AW444" s="981"/>
      <c r="AX444" s="981"/>
      <c r="AY444" s="981"/>
      <c r="AZ444" s="981"/>
      <c r="BA444" s="981"/>
      <c r="BB444" s="982"/>
      <c r="BC444" s="371"/>
      <c r="BD444" s="717"/>
      <c r="BE444" s="717"/>
      <c r="BF444" s="717"/>
    </row>
    <row r="445" spans="1:58" ht="24.95" customHeight="1">
      <c r="A445" s="310" t="s">
        <v>740</v>
      </c>
      <c r="B445" s="369"/>
      <c r="C445" s="369"/>
      <c r="D445" s="369"/>
      <c r="E445" s="369"/>
      <c r="F445" s="370"/>
      <c r="G445" s="369"/>
      <c r="H445" s="370"/>
      <c r="I445" s="370"/>
      <c r="J445" s="370"/>
      <c r="K445" s="370"/>
      <c r="L445" s="370"/>
      <c r="M445" s="370"/>
      <c r="N445" s="370"/>
      <c r="O445" s="370"/>
      <c r="P445" s="370"/>
      <c r="Q445" s="370"/>
      <c r="R445" s="370"/>
      <c r="S445" s="370"/>
      <c r="T445" s="370"/>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5"/>
      <c r="AY445" s="65"/>
      <c r="AZ445" s="348"/>
      <c r="BD445" s="717"/>
      <c r="BE445" s="717"/>
      <c r="BF445" s="717"/>
    </row>
    <row r="446" spans="1:58" ht="24.95" customHeight="1">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c r="AT446" s="65"/>
      <c r="AU446" s="65"/>
      <c r="AV446" s="65"/>
      <c r="AW446" s="65"/>
      <c r="AX446" s="65"/>
      <c r="AY446" s="65"/>
      <c r="AZ446" s="348"/>
      <c r="BD446" s="717"/>
      <c r="BE446" s="717"/>
      <c r="BF446" s="717"/>
    </row>
    <row r="447" spans="1:58" ht="24.95" customHeight="1">
      <c r="A447" s="1096" t="s">
        <v>680</v>
      </c>
      <c r="B447" s="1097"/>
      <c r="C447" s="1097"/>
      <c r="D447" s="1097"/>
      <c r="E447" s="1097"/>
      <c r="F447" s="1097"/>
      <c r="G447" s="1097"/>
      <c r="H447" s="1097"/>
      <c r="I447" s="1097"/>
      <c r="J447" s="1097"/>
      <c r="K447" s="1097"/>
      <c r="L447" s="1098"/>
      <c r="M447" s="716"/>
      <c r="N447" s="716"/>
      <c r="O447" s="716"/>
      <c r="P447" s="716"/>
      <c r="Q447" s="716"/>
      <c r="R447" s="716"/>
      <c r="S447" s="716"/>
      <c r="T447" s="716"/>
      <c r="U447" s="716"/>
      <c r="V447" s="716"/>
      <c r="W447" s="716"/>
      <c r="X447" s="716"/>
      <c r="Y447" s="716"/>
      <c r="Z447" s="716"/>
      <c r="AA447" s="716"/>
      <c r="AB447" s="716"/>
      <c r="AC447" s="716"/>
      <c r="AD447" s="716"/>
      <c r="AE447" s="716"/>
      <c r="AF447" s="716"/>
      <c r="AG447" s="716"/>
      <c r="AH447" s="716"/>
      <c r="AI447" s="716"/>
      <c r="AJ447" s="716"/>
      <c r="AK447" s="716"/>
      <c r="AL447" s="716"/>
      <c r="AM447" s="716"/>
      <c r="AN447" s="716"/>
      <c r="AO447" s="716"/>
      <c r="AP447" s="716"/>
      <c r="AQ447" s="716"/>
      <c r="AR447" s="716"/>
      <c r="AS447" s="716"/>
      <c r="AT447" s="716"/>
      <c r="AU447" s="716"/>
      <c r="AV447" s="716"/>
      <c r="AW447" s="716"/>
      <c r="AX447" s="716"/>
      <c r="AY447" s="716"/>
      <c r="AZ447" s="716"/>
      <c r="BA447" s="307"/>
      <c r="BB447" s="307"/>
      <c r="BC447" s="307"/>
      <c r="BD447" s="717"/>
      <c r="BE447" s="717"/>
      <c r="BF447" s="717"/>
    </row>
    <row r="448" spans="1:58" ht="24.95" customHeight="1">
      <c r="A448" s="356"/>
      <c r="B448" s="356"/>
      <c r="C448" s="356"/>
      <c r="D448" s="356"/>
      <c r="E448" s="356"/>
      <c r="F448" s="356"/>
      <c r="G448" s="356"/>
      <c r="H448" s="356"/>
      <c r="I448" s="356"/>
      <c r="J448" s="356"/>
      <c r="K448" s="344"/>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c r="AJ448" s="307"/>
      <c r="AK448" s="307"/>
      <c r="AL448" s="307"/>
      <c r="AM448" s="307"/>
      <c r="AN448" s="307"/>
      <c r="AO448" s="307"/>
      <c r="AP448" s="307"/>
      <c r="AQ448" s="307"/>
      <c r="AR448" s="307"/>
      <c r="AS448" s="307"/>
      <c r="AT448" s="307"/>
      <c r="AU448" s="307"/>
      <c r="AV448" s="307"/>
      <c r="AW448" s="307"/>
      <c r="AX448" s="307"/>
      <c r="AY448" s="307"/>
      <c r="AZ448" s="307"/>
      <c r="BA448" s="307"/>
      <c r="BB448" s="307"/>
      <c r="BC448" s="307"/>
      <c r="BD448" s="717"/>
      <c r="BE448" s="717"/>
      <c r="BF448" s="717"/>
    </row>
    <row r="449" spans="1:58" ht="24.95" customHeight="1">
      <c r="A449" s="1354" t="s">
        <v>599</v>
      </c>
      <c r="B449" s="1355"/>
      <c r="C449" s="1355"/>
      <c r="D449" s="1355"/>
      <c r="E449" s="1355"/>
      <c r="F449" s="1355"/>
      <c r="G449" s="1355"/>
      <c r="H449" s="1355"/>
      <c r="I449" s="1355"/>
      <c r="J449" s="1355"/>
      <c r="K449" s="1355"/>
      <c r="L449" s="1355"/>
      <c r="M449" s="1355"/>
      <c r="N449" s="1355"/>
      <c r="O449" s="1355"/>
      <c r="P449" s="1355"/>
      <c r="Q449" s="1355"/>
      <c r="R449" s="1355"/>
      <c r="S449" s="1340" t="s">
        <v>550</v>
      </c>
      <c r="T449" s="1341"/>
      <c r="U449" s="1341"/>
      <c r="V449" s="1341"/>
      <c r="W449" s="1341"/>
      <c r="X449" s="1341"/>
      <c r="Y449" s="1341"/>
      <c r="Z449" s="1341"/>
      <c r="AA449" s="1341"/>
      <c r="AB449" s="1341"/>
      <c r="AC449" s="1341"/>
      <c r="AD449" s="1341"/>
      <c r="AE449" s="1341"/>
      <c r="AF449" s="1341"/>
      <c r="AG449" s="1341"/>
      <c r="AH449" s="1341"/>
      <c r="AI449" s="1341"/>
      <c r="AJ449" s="1342"/>
      <c r="AK449" s="1007" t="s">
        <v>549</v>
      </c>
      <c r="AL449" s="1341"/>
      <c r="AM449" s="1341"/>
      <c r="AN449" s="1341"/>
      <c r="AO449" s="1341"/>
      <c r="AP449" s="1341"/>
      <c r="AQ449" s="1341"/>
      <c r="AR449" s="1341"/>
      <c r="AS449" s="1341"/>
      <c r="AT449" s="1341"/>
      <c r="AU449" s="1341"/>
      <c r="AV449" s="1341"/>
      <c r="AW449" s="1341"/>
      <c r="AX449" s="1341"/>
      <c r="AY449" s="1341"/>
      <c r="AZ449" s="1341"/>
      <c r="BA449" s="1341"/>
      <c r="BB449" s="1342"/>
      <c r="BC449" s="368"/>
      <c r="BD449" s="717"/>
      <c r="BE449" s="717"/>
      <c r="BF449" s="717"/>
    </row>
    <row r="450" spans="1:58" ht="24.95" customHeight="1">
      <c r="A450" s="1356"/>
      <c r="B450" s="1348"/>
      <c r="C450" s="1348"/>
      <c r="D450" s="1348"/>
      <c r="E450" s="1348"/>
      <c r="F450" s="1348"/>
      <c r="G450" s="1348"/>
      <c r="H450" s="1348"/>
      <c r="I450" s="1348"/>
      <c r="J450" s="1348"/>
      <c r="K450" s="1348"/>
      <c r="L450" s="1348"/>
      <c r="M450" s="1348"/>
      <c r="N450" s="1348"/>
      <c r="O450" s="1348"/>
      <c r="P450" s="1348"/>
      <c r="Q450" s="1348"/>
      <c r="R450" s="1348"/>
      <c r="S450" s="1357" t="s">
        <v>600</v>
      </c>
      <c r="T450" s="1358"/>
      <c r="U450" s="1358"/>
      <c r="V450" s="1358"/>
      <c r="W450" s="1358"/>
      <c r="X450" s="1358"/>
      <c r="Y450" s="1358"/>
      <c r="Z450" s="1358"/>
      <c r="AA450" s="1358"/>
      <c r="AB450" s="1357" t="s">
        <v>601</v>
      </c>
      <c r="AC450" s="1358"/>
      <c r="AD450" s="1358"/>
      <c r="AE450" s="1358"/>
      <c r="AF450" s="1358"/>
      <c r="AG450" s="1358"/>
      <c r="AH450" s="1358"/>
      <c r="AI450" s="1358"/>
      <c r="AJ450" s="1359"/>
      <c r="AK450" s="1360" t="s">
        <v>600</v>
      </c>
      <c r="AL450" s="1358"/>
      <c r="AM450" s="1358"/>
      <c r="AN450" s="1358"/>
      <c r="AO450" s="1358"/>
      <c r="AP450" s="1358"/>
      <c r="AQ450" s="1358"/>
      <c r="AR450" s="1358"/>
      <c r="AS450" s="1358"/>
      <c r="AT450" s="1357" t="s">
        <v>601</v>
      </c>
      <c r="AU450" s="1358"/>
      <c r="AV450" s="1358"/>
      <c r="AW450" s="1358"/>
      <c r="AX450" s="1358"/>
      <c r="AY450" s="1358"/>
      <c r="AZ450" s="1358"/>
      <c r="BA450" s="1358"/>
      <c r="BB450" s="1359"/>
      <c r="BD450" s="717"/>
      <c r="BE450" s="717"/>
      <c r="BF450" s="717"/>
    </row>
    <row r="451" spans="1:58" ht="24.95" customHeight="1">
      <c r="A451" s="853" t="s">
        <v>46</v>
      </c>
      <c r="B451" s="1093"/>
      <c r="C451" s="1093"/>
      <c r="D451" s="1093"/>
      <c r="E451" s="1093"/>
      <c r="F451" s="1093"/>
      <c r="G451" s="1093"/>
      <c r="H451" s="1093"/>
      <c r="I451" s="1093"/>
      <c r="J451" s="1093"/>
      <c r="K451" s="1093"/>
      <c r="L451" s="1093"/>
      <c r="M451" s="1093"/>
      <c r="N451" s="1093"/>
      <c r="O451" s="1093"/>
      <c r="P451" s="1093"/>
      <c r="Q451" s="1093"/>
      <c r="R451" s="1264"/>
      <c r="S451" s="913" t="str">
        <f>IF('3.6 CTDIvol Adulte'!A$26="","",'3.6 CTDIvol Adulte'!A$26)</f>
        <v/>
      </c>
      <c r="T451" s="913"/>
      <c r="U451" s="913"/>
      <c r="V451" s="913"/>
      <c r="W451" s="913"/>
      <c r="X451" s="913"/>
      <c r="Y451" s="913"/>
      <c r="Z451" s="913"/>
      <c r="AA451" s="913"/>
      <c r="AB451" s="913" t="str">
        <f>IF('3.6 CTDIvol Adulte'!$A$49="","",'3.6 CTDIvol Adulte'!$A$49)</f>
        <v/>
      </c>
      <c r="AC451" s="913"/>
      <c r="AD451" s="913"/>
      <c r="AE451" s="913"/>
      <c r="AF451" s="913"/>
      <c r="AG451" s="913"/>
      <c r="AH451" s="913"/>
      <c r="AI451" s="913"/>
      <c r="AJ451" s="914"/>
      <c r="AK451" s="915" t="str">
        <f>IF('3.6 CTDIvol Pédiatrique'!A$29="","",'3.6 CTDIvol Pédiatrique'!A$29)</f>
        <v/>
      </c>
      <c r="AL451" s="913"/>
      <c r="AM451" s="913"/>
      <c r="AN451" s="913"/>
      <c r="AO451" s="913"/>
      <c r="AP451" s="913"/>
      <c r="AQ451" s="913"/>
      <c r="AR451" s="913"/>
      <c r="AS451" s="913"/>
      <c r="AT451" s="913" t="str">
        <f>IF('3.6 CTDIvol Pédiatrique'!$A$52="","",'3.6 CTDIvol Pédiatrique'!$A$52)</f>
        <v/>
      </c>
      <c r="AU451" s="913"/>
      <c r="AV451" s="913"/>
      <c r="AW451" s="913"/>
      <c r="AX451" s="913"/>
      <c r="AY451" s="913"/>
      <c r="AZ451" s="913"/>
      <c r="BA451" s="913"/>
      <c r="BB451" s="914"/>
      <c r="BD451" s="717"/>
      <c r="BE451" s="717"/>
      <c r="BF451" s="717"/>
    </row>
    <row r="452" spans="1:58" ht="24.95" customHeight="1">
      <c r="A452" s="853" t="s">
        <v>173</v>
      </c>
      <c r="B452" s="1093"/>
      <c r="C452" s="1093"/>
      <c r="D452" s="1093"/>
      <c r="E452" s="1093"/>
      <c r="F452" s="1093"/>
      <c r="G452" s="1093"/>
      <c r="H452" s="1093"/>
      <c r="I452" s="1093"/>
      <c r="J452" s="1093"/>
      <c r="K452" s="1093"/>
      <c r="L452" s="1093"/>
      <c r="M452" s="1093"/>
      <c r="N452" s="1093"/>
      <c r="O452" s="1093"/>
      <c r="P452" s="1093"/>
      <c r="Q452" s="1093"/>
      <c r="R452" s="1093"/>
      <c r="S452" s="913" t="str">
        <f>IF('3.6 CTDIvol Adulte'!$B$26="","",'3.6 CTDIvol Adulte'!$B$26)</f>
        <v/>
      </c>
      <c r="T452" s="913"/>
      <c r="U452" s="913"/>
      <c r="V452" s="913"/>
      <c r="W452" s="913"/>
      <c r="X452" s="913"/>
      <c r="Y452" s="913"/>
      <c r="Z452" s="913"/>
      <c r="AA452" s="913"/>
      <c r="AB452" s="1059" t="str">
        <f>IF('3.6 CTDIvol Adulte'!$B$49="","",'3.6 CTDIvol Adulte'!$B$49)</f>
        <v/>
      </c>
      <c r="AC452" s="1060"/>
      <c r="AD452" s="1060"/>
      <c r="AE452" s="1060"/>
      <c r="AF452" s="1060"/>
      <c r="AG452" s="1060"/>
      <c r="AH452" s="1060"/>
      <c r="AI452" s="1060"/>
      <c r="AJ452" s="1134"/>
      <c r="AK452" s="915" t="str">
        <f>IF('3.6 CTDIvol Pédiatrique'!$B$29="","",'3.6 CTDIvol Pédiatrique'!$B$29)</f>
        <v/>
      </c>
      <c r="AL452" s="913"/>
      <c r="AM452" s="913"/>
      <c r="AN452" s="913"/>
      <c r="AO452" s="913"/>
      <c r="AP452" s="913"/>
      <c r="AQ452" s="913"/>
      <c r="AR452" s="913"/>
      <c r="AS452" s="913"/>
      <c r="AT452" s="913" t="str">
        <f>IF('3.6 CTDIvol Pédiatrique'!$B$52="","",'3.6 CTDIvol Pédiatrique'!$B$52)</f>
        <v/>
      </c>
      <c r="AU452" s="913"/>
      <c r="AV452" s="913"/>
      <c r="AW452" s="913"/>
      <c r="AX452" s="913"/>
      <c r="AY452" s="913"/>
      <c r="AZ452" s="913"/>
      <c r="BA452" s="913"/>
      <c r="BB452" s="914"/>
      <c r="BD452" s="717"/>
      <c r="BE452" s="717"/>
      <c r="BF452" s="717"/>
    </row>
    <row r="453" spans="1:58" ht="24.95" customHeight="1">
      <c r="A453" s="853" t="s">
        <v>602</v>
      </c>
      <c r="B453" s="1093"/>
      <c r="C453" s="1093"/>
      <c r="D453" s="1093"/>
      <c r="E453" s="1093"/>
      <c r="F453" s="1093"/>
      <c r="G453" s="1093"/>
      <c r="H453" s="1093"/>
      <c r="I453" s="1093"/>
      <c r="J453" s="1093"/>
      <c r="K453" s="1093"/>
      <c r="L453" s="1093"/>
      <c r="M453" s="1093"/>
      <c r="N453" s="1093"/>
      <c r="O453" s="1093"/>
      <c r="P453" s="1093"/>
      <c r="Q453" s="1093"/>
      <c r="R453" s="1093"/>
      <c r="S453" s="913" t="str">
        <f>IF('3.6 CTDIvol Adulte'!$C$26="","",'3.6 CTDIvol Adulte'!$C$26)</f>
        <v/>
      </c>
      <c r="T453" s="913"/>
      <c r="U453" s="913"/>
      <c r="V453" s="913"/>
      <c r="W453" s="913"/>
      <c r="X453" s="913"/>
      <c r="Y453" s="913"/>
      <c r="Z453" s="913"/>
      <c r="AA453" s="913"/>
      <c r="AB453" s="913" t="str">
        <f>IF('3.6 CTDIvol Adulte'!$C$49="","",'3.6 CTDIvol Adulte'!$C$49)</f>
        <v/>
      </c>
      <c r="AC453" s="913"/>
      <c r="AD453" s="913"/>
      <c r="AE453" s="913"/>
      <c r="AF453" s="913"/>
      <c r="AG453" s="913"/>
      <c r="AH453" s="913"/>
      <c r="AI453" s="913"/>
      <c r="AJ453" s="914"/>
      <c r="AK453" s="915" t="str">
        <f>IF('3.6 CTDIvol Pédiatrique'!$C$29="","",'3.6 CTDIvol Pédiatrique'!$C$29)</f>
        <v/>
      </c>
      <c r="AL453" s="913"/>
      <c r="AM453" s="913"/>
      <c r="AN453" s="913"/>
      <c r="AO453" s="913"/>
      <c r="AP453" s="913"/>
      <c r="AQ453" s="913"/>
      <c r="AR453" s="913"/>
      <c r="AS453" s="913"/>
      <c r="AT453" s="913" t="str">
        <f>IF('3.6 CTDIvol Pédiatrique'!$C$52="","",'3.6 CTDIvol Pédiatrique'!$C$52)</f>
        <v/>
      </c>
      <c r="AU453" s="913"/>
      <c r="AV453" s="913"/>
      <c r="AW453" s="913"/>
      <c r="AX453" s="913"/>
      <c r="AY453" s="913"/>
      <c r="AZ453" s="913"/>
      <c r="BA453" s="913"/>
      <c r="BB453" s="914"/>
      <c r="BD453" s="717"/>
      <c r="BE453" s="717"/>
      <c r="BF453" s="717"/>
    </row>
    <row r="454" spans="1:58" ht="24.95" customHeight="1">
      <c r="A454" s="853" t="s">
        <v>603</v>
      </c>
      <c r="B454" s="1093"/>
      <c r="C454" s="1093"/>
      <c r="D454" s="1093"/>
      <c r="E454" s="1093"/>
      <c r="F454" s="1093"/>
      <c r="G454" s="1093"/>
      <c r="H454" s="1093"/>
      <c r="I454" s="1093"/>
      <c r="J454" s="1093"/>
      <c r="K454" s="1093"/>
      <c r="L454" s="1093"/>
      <c r="M454" s="1093"/>
      <c r="N454" s="1093"/>
      <c r="O454" s="1093"/>
      <c r="P454" s="1093"/>
      <c r="Q454" s="1093"/>
      <c r="R454" s="1093"/>
      <c r="S454" s="913" t="str">
        <f>IF('3.6 CTDIvol Adulte'!$D$26="","",'3.6 CTDIvol Adulte'!$D$26)</f>
        <v/>
      </c>
      <c r="T454" s="913"/>
      <c r="U454" s="913"/>
      <c r="V454" s="913"/>
      <c r="W454" s="913"/>
      <c r="X454" s="913"/>
      <c r="Y454" s="913"/>
      <c r="Z454" s="913"/>
      <c r="AA454" s="913"/>
      <c r="AB454" s="913" t="str">
        <f>IF('3.6 CTDIvol Adulte'!$D$49="","",'3.6 CTDIvol Adulte'!$D$49)</f>
        <v/>
      </c>
      <c r="AC454" s="913"/>
      <c r="AD454" s="913"/>
      <c r="AE454" s="913"/>
      <c r="AF454" s="913"/>
      <c r="AG454" s="913"/>
      <c r="AH454" s="913"/>
      <c r="AI454" s="913"/>
      <c r="AJ454" s="914"/>
      <c r="AK454" s="915" t="str">
        <f>IF('3.6 CTDIvol Pédiatrique'!$D$29="","",'3.6 CTDIvol Pédiatrique'!$D$29)</f>
        <v/>
      </c>
      <c r="AL454" s="913"/>
      <c r="AM454" s="913"/>
      <c r="AN454" s="913"/>
      <c r="AO454" s="913"/>
      <c r="AP454" s="913"/>
      <c r="AQ454" s="913"/>
      <c r="AR454" s="913"/>
      <c r="AS454" s="913"/>
      <c r="AT454" s="913" t="str">
        <f>IF('3.6 CTDIvol Pédiatrique'!$D$52="","",'3.6 CTDIvol Pédiatrique'!$D$52)</f>
        <v/>
      </c>
      <c r="AU454" s="913"/>
      <c r="AV454" s="913"/>
      <c r="AW454" s="913"/>
      <c r="AX454" s="913"/>
      <c r="AY454" s="913"/>
      <c r="AZ454" s="913"/>
      <c r="BA454" s="913"/>
      <c r="BB454" s="914"/>
      <c r="BD454" s="717"/>
      <c r="BE454" s="717"/>
      <c r="BF454" s="717"/>
    </row>
    <row r="455" spans="1:58" ht="24.95" customHeight="1">
      <c r="A455" s="853" t="s">
        <v>14</v>
      </c>
      <c r="B455" s="1093"/>
      <c r="C455" s="1093"/>
      <c r="D455" s="1093"/>
      <c r="E455" s="1093"/>
      <c r="F455" s="1093"/>
      <c r="G455" s="1093"/>
      <c r="H455" s="1093"/>
      <c r="I455" s="1093"/>
      <c r="J455" s="1093"/>
      <c r="K455" s="1093"/>
      <c r="L455" s="1093"/>
      <c r="M455" s="1093"/>
      <c r="N455" s="1093"/>
      <c r="O455" s="1093"/>
      <c r="P455" s="1093"/>
      <c r="Q455" s="1093"/>
      <c r="R455" s="1093"/>
      <c r="S455" s="913" t="str">
        <f>IF('3.6 CTDIvol Adulte'!$E$26="","",'3.6 CTDIvol Adulte'!$E$26)</f>
        <v/>
      </c>
      <c r="T455" s="913"/>
      <c r="U455" s="913"/>
      <c r="V455" s="913"/>
      <c r="W455" s="913"/>
      <c r="X455" s="913"/>
      <c r="Y455" s="913"/>
      <c r="Z455" s="913"/>
      <c r="AA455" s="913"/>
      <c r="AB455" s="913" t="str">
        <f>IF('3.6 CTDIvol Adulte'!$E$49="","",'3.6 CTDIvol Adulte'!$E$49)</f>
        <v/>
      </c>
      <c r="AC455" s="913"/>
      <c r="AD455" s="913"/>
      <c r="AE455" s="913"/>
      <c r="AF455" s="913"/>
      <c r="AG455" s="913"/>
      <c r="AH455" s="913"/>
      <c r="AI455" s="913"/>
      <c r="AJ455" s="914"/>
      <c r="AK455" s="915" t="str">
        <f>IF('3.6 CTDIvol Pédiatrique'!$E$29="","",'3.6 CTDIvol Pédiatrique'!$E$29)</f>
        <v/>
      </c>
      <c r="AL455" s="913"/>
      <c r="AM455" s="913"/>
      <c r="AN455" s="913"/>
      <c r="AO455" s="913"/>
      <c r="AP455" s="913"/>
      <c r="AQ455" s="913"/>
      <c r="AR455" s="913"/>
      <c r="AS455" s="913"/>
      <c r="AT455" s="913" t="str">
        <f>IF('3.6 CTDIvol Pédiatrique'!$E$52="","",'3.6 CTDIvol Pédiatrique'!$E$52)</f>
        <v/>
      </c>
      <c r="AU455" s="913"/>
      <c r="AV455" s="913"/>
      <c r="AW455" s="913"/>
      <c r="AX455" s="913"/>
      <c r="AY455" s="913"/>
      <c r="AZ455" s="913"/>
      <c r="BA455" s="913"/>
      <c r="BB455" s="914"/>
      <c r="BD455" s="717"/>
      <c r="BE455" s="717"/>
      <c r="BF455" s="717"/>
    </row>
    <row r="456" spans="1:58" ht="24.95" customHeight="1">
      <c r="A456" s="853" t="s">
        <v>195</v>
      </c>
      <c r="B456" s="1093"/>
      <c r="C456" s="1093"/>
      <c r="D456" s="1093"/>
      <c r="E456" s="1093"/>
      <c r="F456" s="1093"/>
      <c r="G456" s="1093"/>
      <c r="H456" s="1093"/>
      <c r="I456" s="1093"/>
      <c r="J456" s="1093"/>
      <c r="K456" s="1093"/>
      <c r="L456" s="1093"/>
      <c r="M456" s="1093"/>
      <c r="N456" s="1093"/>
      <c r="O456" s="1093"/>
      <c r="P456" s="1093"/>
      <c r="Q456" s="1093"/>
      <c r="R456" s="1093"/>
      <c r="S456" s="913" t="str">
        <f>IF('3.6 CTDIvol Adulte'!$F$26="","",'3.6 CTDIvol Adulte'!$F$26)</f>
        <v/>
      </c>
      <c r="T456" s="913"/>
      <c r="U456" s="913"/>
      <c r="V456" s="913"/>
      <c r="W456" s="913"/>
      <c r="X456" s="913"/>
      <c r="Y456" s="913"/>
      <c r="Z456" s="913"/>
      <c r="AA456" s="913"/>
      <c r="AB456" s="913" t="str">
        <f>IF('3.6 CTDIvol Adulte'!$F$49="","",'3.6 CTDIvol Adulte'!$F$49)</f>
        <v/>
      </c>
      <c r="AC456" s="913"/>
      <c r="AD456" s="913"/>
      <c r="AE456" s="913"/>
      <c r="AF456" s="913"/>
      <c r="AG456" s="913"/>
      <c r="AH456" s="913"/>
      <c r="AI456" s="913"/>
      <c r="AJ456" s="914"/>
      <c r="AK456" s="915" t="str">
        <f>IF('3.6 CTDIvol Pédiatrique'!$F$29="","",'3.6 CTDIvol Pédiatrique'!$F$29)</f>
        <v/>
      </c>
      <c r="AL456" s="913"/>
      <c r="AM456" s="913"/>
      <c r="AN456" s="913"/>
      <c r="AO456" s="913"/>
      <c r="AP456" s="913"/>
      <c r="AQ456" s="913"/>
      <c r="AR456" s="913"/>
      <c r="AS456" s="913"/>
      <c r="AT456" s="913" t="str">
        <f>IF('3.6 CTDIvol Pédiatrique'!$F$52="","",'3.6 CTDIvol Pédiatrique'!$F$52)</f>
        <v/>
      </c>
      <c r="AU456" s="913"/>
      <c r="AV456" s="913"/>
      <c r="AW456" s="913"/>
      <c r="AX456" s="913"/>
      <c r="AY456" s="913"/>
      <c r="AZ456" s="913"/>
      <c r="BA456" s="913"/>
      <c r="BB456" s="914"/>
      <c r="BD456" s="717"/>
      <c r="BE456" s="717"/>
      <c r="BF456" s="717"/>
    </row>
    <row r="457" spans="1:58" ht="35.1" customHeight="1">
      <c r="A457" s="853" t="s">
        <v>1</v>
      </c>
      <c r="B457" s="1093"/>
      <c r="C457" s="1093"/>
      <c r="D457" s="1093"/>
      <c r="E457" s="1093"/>
      <c r="F457" s="1093"/>
      <c r="G457" s="1093"/>
      <c r="H457" s="1093"/>
      <c r="I457" s="1093"/>
      <c r="J457" s="1093"/>
      <c r="K457" s="1093"/>
      <c r="L457" s="1093"/>
      <c r="M457" s="1093"/>
      <c r="N457" s="1093"/>
      <c r="O457" s="1093"/>
      <c r="P457" s="1093"/>
      <c r="Q457" s="1093"/>
      <c r="R457" s="1093"/>
      <c r="S457" s="913" t="str">
        <f>IF('3.6 CTDIvol Adulte'!$G$26="","",'3.6 CTDIvol Adulte'!$G$26)</f>
        <v/>
      </c>
      <c r="T457" s="913"/>
      <c r="U457" s="913"/>
      <c r="V457" s="913"/>
      <c r="W457" s="913"/>
      <c r="X457" s="913"/>
      <c r="Y457" s="913"/>
      <c r="Z457" s="913"/>
      <c r="AA457" s="913"/>
      <c r="AB457" s="913" t="str">
        <f>IF('3.6 CTDIvol Adulte'!$G$49="","",'3.6 CTDIvol Adulte'!$G$49)</f>
        <v/>
      </c>
      <c r="AC457" s="913"/>
      <c r="AD457" s="913"/>
      <c r="AE457" s="913"/>
      <c r="AF457" s="913"/>
      <c r="AG457" s="913"/>
      <c r="AH457" s="913"/>
      <c r="AI457" s="913"/>
      <c r="AJ457" s="914"/>
      <c r="AK457" s="915" t="str">
        <f>IF('3.6 CTDIvol Pédiatrique'!$G$29="","",'3.6 CTDIvol Pédiatrique'!$G$29)</f>
        <v/>
      </c>
      <c r="AL457" s="913"/>
      <c r="AM457" s="913"/>
      <c r="AN457" s="913"/>
      <c r="AO457" s="913"/>
      <c r="AP457" s="913"/>
      <c r="AQ457" s="913"/>
      <c r="AR457" s="913"/>
      <c r="AS457" s="913"/>
      <c r="AT457" s="913" t="str">
        <f>IF('3.6 CTDIvol Pédiatrique'!$G$52="","",'3.6 CTDIvol Pédiatrique'!$G$52)</f>
        <v/>
      </c>
      <c r="AU457" s="913"/>
      <c r="AV457" s="913"/>
      <c r="AW457" s="913"/>
      <c r="AX457" s="913"/>
      <c r="AY457" s="913"/>
      <c r="AZ457" s="913"/>
      <c r="BA457" s="913"/>
      <c r="BB457" s="914"/>
    </row>
    <row r="458" spans="1:58" ht="24.95" customHeight="1">
      <c r="A458" s="853" t="s">
        <v>233</v>
      </c>
      <c r="B458" s="1093"/>
      <c r="C458" s="1093"/>
      <c r="D458" s="1093"/>
      <c r="E458" s="1093"/>
      <c r="F458" s="1093"/>
      <c r="G458" s="1093"/>
      <c r="H458" s="1093"/>
      <c r="I458" s="1093"/>
      <c r="J458" s="1093"/>
      <c r="K458" s="1093"/>
      <c r="L458" s="1093"/>
      <c r="M458" s="1093"/>
      <c r="N458" s="1093"/>
      <c r="O458" s="1093"/>
      <c r="P458" s="1093"/>
      <c r="Q458" s="1093"/>
      <c r="R458" s="1093"/>
      <c r="S458" s="913" t="str">
        <f>IF('3.6 CTDIvol Adulte'!A29="","",'3.6 CTDIvol Adulte'!A29)</f>
        <v/>
      </c>
      <c r="T458" s="913"/>
      <c r="U458" s="913"/>
      <c r="V458" s="913"/>
      <c r="W458" s="913"/>
      <c r="X458" s="913"/>
      <c r="Y458" s="913"/>
      <c r="Z458" s="913"/>
      <c r="AA458" s="913"/>
      <c r="AB458" s="913" t="str">
        <f>IF('3.6 CTDIvol Adulte'!A52="","",'3.6 CTDIvol Adulte'!A52)</f>
        <v/>
      </c>
      <c r="AC458" s="913"/>
      <c r="AD458" s="913"/>
      <c r="AE458" s="913"/>
      <c r="AF458" s="913"/>
      <c r="AG458" s="913"/>
      <c r="AH458" s="913"/>
      <c r="AI458" s="913"/>
      <c r="AJ458" s="914"/>
      <c r="AK458" s="915" t="str">
        <f>IF('3.6 CTDIvol Pédiatrique'!A32="","",'3.6 CTDIvol Pédiatrique'!A32)</f>
        <v/>
      </c>
      <c r="AL458" s="913"/>
      <c r="AM458" s="913"/>
      <c r="AN458" s="913"/>
      <c r="AO458" s="913"/>
      <c r="AP458" s="913"/>
      <c r="AQ458" s="913"/>
      <c r="AR458" s="913"/>
      <c r="AS458" s="913"/>
      <c r="AT458" s="913" t="str">
        <f>IF('3.6 CTDIvol Pédiatrique'!A55="","",'3.6 CTDIvol Pédiatrique'!A55)</f>
        <v/>
      </c>
      <c r="AU458" s="913"/>
      <c r="AV458" s="913"/>
      <c r="AW458" s="913"/>
      <c r="AX458" s="913"/>
      <c r="AY458" s="913"/>
      <c r="AZ458" s="913"/>
      <c r="BA458" s="913"/>
      <c r="BB458" s="914"/>
    </row>
    <row r="459" spans="1:58" ht="21.75" customHeight="1">
      <c r="A459" s="1175" t="s">
        <v>604</v>
      </c>
      <c r="B459" s="1265"/>
      <c r="C459" s="1265"/>
      <c r="D459" s="1351"/>
      <c r="E459" s="1152" t="s">
        <v>570</v>
      </c>
      <c r="F459" s="1132"/>
      <c r="G459" s="1132"/>
      <c r="H459" s="1132"/>
      <c r="I459" s="1132"/>
      <c r="J459" s="1132"/>
      <c r="K459" s="1132"/>
      <c r="L459" s="1132"/>
      <c r="M459" s="1132"/>
      <c r="N459" s="1132"/>
      <c r="O459" s="1132"/>
      <c r="P459" s="1132"/>
      <c r="Q459" s="1132"/>
      <c r="R459" s="1177"/>
      <c r="S459" s="913" t="str">
        <f>IF('3.6 CTDIvol Adulte'!$C$29="","",'3.6 CTDIvol Adulte'!$C$29)</f>
        <v/>
      </c>
      <c r="T459" s="913"/>
      <c r="U459" s="913"/>
      <c r="V459" s="913"/>
      <c r="W459" s="913"/>
      <c r="X459" s="913" t="str">
        <f>IF('3.6 CTDIvol Adulte'!$C$30="","",'3.6 CTDIvol Adulte'!$C$30)</f>
        <v/>
      </c>
      <c r="Y459" s="913"/>
      <c r="Z459" s="913"/>
      <c r="AA459" s="913"/>
      <c r="AB459" s="913" t="str">
        <f>IF('3.6 CTDIvol Adulte'!$C$52="","",'3.6 CTDIvol Adulte'!$C$52)</f>
        <v/>
      </c>
      <c r="AC459" s="913"/>
      <c r="AD459" s="913"/>
      <c r="AE459" s="913"/>
      <c r="AF459" s="913"/>
      <c r="AG459" s="913" t="str">
        <f>IF('3.6 CTDIvol Adulte'!$C$53="","",'3.6 CTDIvol Adulte'!$C$53)</f>
        <v/>
      </c>
      <c r="AH459" s="913"/>
      <c r="AI459" s="913"/>
      <c r="AJ459" s="914"/>
      <c r="AK459" s="1353" t="str">
        <f>IF('3.6 CTDIvol Pédiatrique'!$C$32="","",'3.6 CTDIvol Pédiatrique'!$C$32)</f>
        <v/>
      </c>
      <c r="AL459" s="1060"/>
      <c r="AM459" s="1060"/>
      <c r="AN459" s="1060"/>
      <c r="AO459" s="1060"/>
      <c r="AP459" s="1059" t="str">
        <f>IF('3.6 CTDIvol Pédiatrique'!$C$33="","",'3.6 CTDIvol Pédiatrique'!$C$33)</f>
        <v/>
      </c>
      <c r="AQ459" s="1060"/>
      <c r="AR459" s="1060"/>
      <c r="AS459" s="1061"/>
      <c r="AT459" s="1059" t="str">
        <f>IF('3.6 CTDIvol Pédiatrique'!$C$55="","",'3.6 CTDIvol Pédiatrique'!$C$55)</f>
        <v/>
      </c>
      <c r="AU459" s="1060"/>
      <c r="AV459" s="1060"/>
      <c r="AW459" s="1060"/>
      <c r="AX459" s="1060"/>
      <c r="AY459" s="1059" t="str">
        <f>IF('3.6 CTDIvol Pédiatrique'!$C$56="","",'3.6 CTDIvol Pédiatrique'!$C$56)</f>
        <v/>
      </c>
      <c r="AZ459" s="1060"/>
      <c r="BA459" s="1060"/>
      <c r="BB459" s="1134"/>
    </row>
    <row r="460" spans="1:58" ht="21.75" customHeight="1">
      <c r="A460" s="1352"/>
      <c r="B460" s="1265"/>
      <c r="C460" s="1265"/>
      <c r="D460" s="1351"/>
      <c r="E460" s="1152" t="s">
        <v>571</v>
      </c>
      <c r="F460" s="1132"/>
      <c r="G460" s="1132"/>
      <c r="H460" s="1132"/>
      <c r="I460" s="1132"/>
      <c r="J460" s="1132"/>
      <c r="K460" s="1132"/>
      <c r="L460" s="1132"/>
      <c r="M460" s="1132"/>
      <c r="N460" s="1132"/>
      <c r="O460" s="1132"/>
      <c r="P460" s="1132"/>
      <c r="Q460" s="1132"/>
      <c r="R460" s="1177"/>
      <c r="S460" s="913" t="str">
        <f>IF('3.6 CTDIvol Adulte'!$D$29="","",'3.6 CTDIvol Adulte'!$D$29)</f>
        <v/>
      </c>
      <c r="T460" s="913"/>
      <c r="U460" s="913"/>
      <c r="V460" s="913"/>
      <c r="W460" s="913"/>
      <c r="X460" s="913" t="str">
        <f>IF('3.6 CTDIvol Adulte'!$D$30="","",'3.6 CTDIvol Adulte'!$D$30)</f>
        <v/>
      </c>
      <c r="Y460" s="913"/>
      <c r="Z460" s="913"/>
      <c r="AA460" s="913"/>
      <c r="AB460" s="913" t="str">
        <f>IF('3.6 CTDIvol Adulte'!$D$52="","",'3.6 CTDIvol Adulte'!$D$52)</f>
        <v/>
      </c>
      <c r="AC460" s="913"/>
      <c r="AD460" s="913"/>
      <c r="AE460" s="913"/>
      <c r="AF460" s="913"/>
      <c r="AG460" s="913" t="str">
        <f>IF('3.6 CTDIvol Adulte'!$D$53="","",'3.6 CTDIvol Adulte'!$D$53)</f>
        <v/>
      </c>
      <c r="AH460" s="913"/>
      <c r="AI460" s="913"/>
      <c r="AJ460" s="914"/>
      <c r="AK460" s="1353" t="str">
        <f>IF('3.6 CTDIvol Pédiatrique'!$D$32="","",'3.6 CTDIvol Pédiatrique'!$D$32)</f>
        <v/>
      </c>
      <c r="AL460" s="1060"/>
      <c r="AM460" s="1060"/>
      <c r="AN460" s="1060"/>
      <c r="AO460" s="1060"/>
      <c r="AP460" s="1059" t="str">
        <f>IF('3.6 CTDIvol Pédiatrique'!$D$33="","",'3.6 CTDIvol Pédiatrique'!$D$33)</f>
        <v/>
      </c>
      <c r="AQ460" s="1060"/>
      <c r="AR460" s="1060"/>
      <c r="AS460" s="1061"/>
      <c r="AT460" s="1059" t="str">
        <f>IF('3.6 CTDIvol Pédiatrique'!$D$55="","",'3.6 CTDIvol Pédiatrique'!$D$55)</f>
        <v/>
      </c>
      <c r="AU460" s="1060"/>
      <c r="AV460" s="1060"/>
      <c r="AW460" s="1060"/>
      <c r="AX460" s="1060"/>
      <c r="AY460" s="1059" t="str">
        <f>IF('3.6 CTDIvol Pédiatrique'!$D$56="","",'3.6 CTDIvol Pédiatrique'!$D$56)</f>
        <v/>
      </c>
      <c r="AZ460" s="1060"/>
      <c r="BA460" s="1060"/>
      <c r="BB460" s="1134"/>
    </row>
    <row r="461" spans="1:58" ht="24.95" customHeight="1">
      <c r="A461" s="1352"/>
      <c r="B461" s="1265"/>
      <c r="C461" s="1265"/>
      <c r="D461" s="1351"/>
      <c r="E461" s="1152" t="s">
        <v>572</v>
      </c>
      <c r="F461" s="1132"/>
      <c r="G461" s="1132"/>
      <c r="H461" s="1132"/>
      <c r="I461" s="1132"/>
      <c r="J461" s="1132"/>
      <c r="K461" s="1132"/>
      <c r="L461" s="1132"/>
      <c r="M461" s="1132"/>
      <c r="N461" s="1132"/>
      <c r="O461" s="1132"/>
      <c r="P461" s="1132"/>
      <c r="Q461" s="1132"/>
      <c r="R461" s="1177"/>
      <c r="S461" s="913" t="str">
        <f>IF('3.6 CTDIvol Adulte'!$E$29="","",'3.6 CTDIvol Adulte'!$E$29)</f>
        <v/>
      </c>
      <c r="T461" s="913"/>
      <c r="U461" s="913"/>
      <c r="V461" s="913"/>
      <c r="W461" s="913"/>
      <c r="X461" s="913" t="str">
        <f>IF('3.6 CTDIvol Adulte'!$E$30="","",'3.6 CTDIvol Adulte'!$E$30)</f>
        <v/>
      </c>
      <c r="Y461" s="913"/>
      <c r="Z461" s="913"/>
      <c r="AA461" s="913"/>
      <c r="AB461" s="913" t="str">
        <f>IF('3.6 CTDIvol Adulte'!$E$52="","",'3.6 CTDIvol Adulte'!$E$52)</f>
        <v/>
      </c>
      <c r="AC461" s="913"/>
      <c r="AD461" s="913"/>
      <c r="AE461" s="913"/>
      <c r="AF461" s="913"/>
      <c r="AG461" s="913" t="str">
        <f>IF('3.6 CTDIvol Adulte'!$E$53="","",'3.6 CTDIvol Adulte'!$E$53)</f>
        <v/>
      </c>
      <c r="AH461" s="913"/>
      <c r="AI461" s="913"/>
      <c r="AJ461" s="914"/>
      <c r="AK461" s="1353" t="str">
        <f>IF('3.6 CTDIvol Pédiatrique'!$E$32="","",'3.6 CTDIvol Pédiatrique'!$E$32)</f>
        <v/>
      </c>
      <c r="AL461" s="1060"/>
      <c r="AM461" s="1060"/>
      <c r="AN461" s="1060"/>
      <c r="AO461" s="1060"/>
      <c r="AP461" s="1059" t="str">
        <f>IF('3.6 CTDIvol Pédiatrique'!$E$33="","",'3.6 CTDIvol Pédiatrique'!$E$33)</f>
        <v/>
      </c>
      <c r="AQ461" s="1060"/>
      <c r="AR461" s="1060"/>
      <c r="AS461" s="1061"/>
      <c r="AT461" s="1059" t="str">
        <f>IF('3.6 CTDIvol Pédiatrique'!$E$55="","",'3.6 CTDIvol Pédiatrique'!$E$55)</f>
        <v/>
      </c>
      <c r="AU461" s="1060"/>
      <c r="AV461" s="1060"/>
      <c r="AW461" s="1060"/>
      <c r="AX461" s="1060"/>
      <c r="AY461" s="1059" t="str">
        <f>IF('3.6 CTDIvol Pédiatrique'!$E$56="","",'3.6 CTDIvol Pédiatrique'!$E$56)</f>
        <v/>
      </c>
      <c r="AZ461" s="1060"/>
      <c r="BA461" s="1060"/>
      <c r="BB461" s="1134"/>
      <c r="BD461" s="346"/>
    </row>
    <row r="462" spans="1:58" ht="24.95" customHeight="1">
      <c r="A462" s="1352"/>
      <c r="B462" s="1265"/>
      <c r="C462" s="1265"/>
      <c r="D462" s="1351"/>
      <c r="E462" s="1152" t="s">
        <v>605</v>
      </c>
      <c r="F462" s="1132"/>
      <c r="G462" s="1132"/>
      <c r="H462" s="1132"/>
      <c r="I462" s="1132"/>
      <c r="J462" s="1132"/>
      <c r="K462" s="1132"/>
      <c r="L462" s="1132"/>
      <c r="M462" s="1132"/>
      <c r="N462" s="1132"/>
      <c r="O462" s="1132"/>
      <c r="P462" s="1132"/>
      <c r="Q462" s="1132"/>
      <c r="R462" s="1177"/>
      <c r="S462" s="913" t="str">
        <f>IF('3.6 CTDIvol Adulte'!$F$29="","",'3.6 CTDIvol Adulte'!$F$29)</f>
        <v/>
      </c>
      <c r="T462" s="913"/>
      <c r="U462" s="913"/>
      <c r="V462" s="913"/>
      <c r="W462" s="913"/>
      <c r="X462" s="913" t="str">
        <f>IF('3.6 CTDIvol Adulte'!$F$30="","",'3.6 CTDIvol Adulte'!$F$30)</f>
        <v/>
      </c>
      <c r="Y462" s="913"/>
      <c r="Z462" s="913"/>
      <c r="AA462" s="913"/>
      <c r="AB462" s="913" t="str">
        <f>IF('3.6 CTDIvol Adulte'!$F$52="","",'3.6 CTDIvol Adulte'!$F$52)</f>
        <v/>
      </c>
      <c r="AC462" s="913"/>
      <c r="AD462" s="913"/>
      <c r="AE462" s="913"/>
      <c r="AF462" s="913"/>
      <c r="AG462" s="913" t="str">
        <f>IF('3.6 CTDIvol Adulte'!$F$53="","",'3.6 CTDIvol Adulte'!$F$53)</f>
        <v/>
      </c>
      <c r="AH462" s="913"/>
      <c r="AI462" s="913"/>
      <c r="AJ462" s="914"/>
      <c r="AK462" s="1353" t="str">
        <f>IF('3.6 CTDIvol Pédiatrique'!$F$32="","",'3.6 CTDIvol Pédiatrique'!$F$32)</f>
        <v/>
      </c>
      <c r="AL462" s="1060"/>
      <c r="AM462" s="1060"/>
      <c r="AN462" s="1060"/>
      <c r="AO462" s="1060"/>
      <c r="AP462" s="1059" t="str">
        <f>IF('3.6 CTDIvol Pédiatrique'!$F$33="","",'3.6 CTDIvol Pédiatrique'!$F$33)</f>
        <v/>
      </c>
      <c r="AQ462" s="1060"/>
      <c r="AR462" s="1060"/>
      <c r="AS462" s="1061"/>
      <c r="AT462" s="1059" t="str">
        <f>IF('3.6 CTDIvol Pédiatrique'!$F$55="","",'3.6 CTDIvol Pédiatrique'!$F$55)</f>
        <v/>
      </c>
      <c r="AU462" s="1060"/>
      <c r="AV462" s="1060"/>
      <c r="AW462" s="1060"/>
      <c r="AX462" s="1060"/>
      <c r="AY462" s="1059" t="str">
        <f>IF('3.6 CTDIvol Pédiatrique'!$F$56="","",'3.6 CTDIvol Pédiatrique'!$F$56)</f>
        <v/>
      </c>
      <c r="AZ462" s="1060"/>
      <c r="BA462" s="1060"/>
      <c r="BB462" s="1134"/>
      <c r="BD462" s="346"/>
    </row>
    <row r="463" spans="1:58" ht="50.25" customHeight="1">
      <c r="A463" s="853" t="s">
        <v>606</v>
      </c>
      <c r="B463" s="1093"/>
      <c r="C463" s="1093"/>
      <c r="D463" s="1093"/>
      <c r="E463" s="1093"/>
      <c r="F463" s="1093"/>
      <c r="G463" s="1093"/>
      <c r="H463" s="1093"/>
      <c r="I463" s="1093"/>
      <c r="J463" s="1093"/>
      <c r="K463" s="1093"/>
      <c r="L463" s="1093"/>
      <c r="M463" s="1093"/>
      <c r="N463" s="1093"/>
      <c r="O463" s="1093"/>
      <c r="P463" s="1093"/>
      <c r="Q463" s="1093"/>
      <c r="R463" s="1093"/>
      <c r="S463" s="1332" t="str">
        <f>IF('3.6 CTDIvol Adulte'!$C$32="","",'3.6 CTDIvol Adulte'!$C$32)</f>
        <v/>
      </c>
      <c r="T463" s="1332"/>
      <c r="U463" s="1332"/>
      <c r="V463" s="1332"/>
      <c r="W463" s="1332"/>
      <c r="X463" s="1332"/>
      <c r="Y463" s="1332"/>
      <c r="Z463" s="1332"/>
      <c r="AA463" s="1332"/>
      <c r="AB463" s="1332" t="str">
        <f>IF('3.6 CTDIvol Adulte'!$C$55="","",'3.6 CTDIvol Adulte'!$C$55)</f>
        <v/>
      </c>
      <c r="AC463" s="1332"/>
      <c r="AD463" s="1332"/>
      <c r="AE463" s="1332"/>
      <c r="AF463" s="1332"/>
      <c r="AG463" s="1332"/>
      <c r="AH463" s="1332"/>
      <c r="AI463" s="1332"/>
      <c r="AJ463" s="1332"/>
      <c r="AK463" s="1333" t="str">
        <f>IF('3.6 CTDIvol Pédiatrique'!$C$35="","",'3.6 CTDIvol Pédiatrique'!$C$35)</f>
        <v/>
      </c>
      <c r="AL463" s="1332"/>
      <c r="AM463" s="1332"/>
      <c r="AN463" s="1332"/>
      <c r="AO463" s="1332"/>
      <c r="AP463" s="1332"/>
      <c r="AQ463" s="1332"/>
      <c r="AR463" s="1332"/>
      <c r="AS463" s="1332"/>
      <c r="AT463" s="1332" t="str">
        <f>IF('3.6 CTDIvol Pédiatrique'!$C$58="","",'3.6 CTDIvol Pédiatrique'!$C$58)</f>
        <v/>
      </c>
      <c r="AU463" s="1332"/>
      <c r="AV463" s="1332"/>
      <c r="AW463" s="1332"/>
      <c r="AX463" s="1332"/>
      <c r="AY463" s="1332"/>
      <c r="AZ463" s="1332"/>
      <c r="BA463" s="1332"/>
      <c r="BB463" s="1350"/>
      <c r="BD463" s="346"/>
    </row>
    <row r="464" spans="1:58" ht="24.95" customHeight="1">
      <c r="AO464" s="311"/>
      <c r="BD464" s="346"/>
    </row>
    <row r="465" spans="1:56" ht="24.95" customHeight="1">
      <c r="A465" s="1096" t="s">
        <v>941</v>
      </c>
      <c r="B465" s="1097"/>
      <c r="C465" s="1097"/>
      <c r="D465" s="1097"/>
      <c r="E465" s="1097"/>
      <c r="F465" s="1097"/>
      <c r="G465" s="1097"/>
      <c r="H465" s="1097"/>
      <c r="I465" s="1097"/>
      <c r="J465" s="1097"/>
      <c r="K465" s="1097"/>
      <c r="L465" s="1098"/>
      <c r="M465" s="1099"/>
      <c r="N465" s="1099"/>
      <c r="O465" s="1099"/>
      <c r="P465" s="1099"/>
      <c r="Q465" s="1099"/>
      <c r="R465" s="1099"/>
      <c r="S465" s="1099"/>
      <c r="T465" s="1099"/>
      <c r="U465" s="1099"/>
      <c r="V465" s="1099"/>
      <c r="W465" s="1099"/>
      <c r="X465" s="1099"/>
      <c r="Y465" s="1099"/>
      <c r="Z465" s="1099"/>
      <c r="AA465" s="1099"/>
      <c r="AB465" s="1099"/>
      <c r="AC465" s="1099"/>
      <c r="AD465" s="1099"/>
      <c r="AE465" s="1099"/>
      <c r="AF465" s="1099"/>
      <c r="AG465" s="1099"/>
      <c r="AH465" s="1099"/>
      <c r="AI465" s="1099"/>
      <c r="AJ465" s="1099"/>
      <c r="AK465" s="1099"/>
      <c r="AL465" s="1099"/>
      <c r="AM465" s="1099"/>
      <c r="AN465" s="1099"/>
      <c r="AO465" s="1099"/>
      <c r="AP465" s="1099"/>
      <c r="AQ465" s="1099"/>
      <c r="AR465" s="1099"/>
      <c r="AS465" s="716"/>
      <c r="AT465" s="716"/>
      <c r="AU465" s="716"/>
      <c r="AV465" s="716"/>
      <c r="AW465" s="716"/>
      <c r="AX465" s="716"/>
      <c r="AY465" s="716"/>
      <c r="AZ465" s="716"/>
      <c r="BA465" s="307"/>
      <c r="BB465" s="307"/>
      <c r="BC465" s="307"/>
      <c r="BD465" s="346"/>
    </row>
    <row r="466" spans="1:56" ht="19.5" customHeight="1">
      <c r="A466" s="356"/>
      <c r="B466" s="356"/>
      <c r="C466" s="356"/>
      <c r="D466" s="356"/>
      <c r="E466" s="356"/>
      <c r="F466" s="356"/>
      <c r="G466" s="356"/>
      <c r="H466" s="356"/>
      <c r="I466" s="356"/>
      <c r="J466" s="356"/>
      <c r="K466" s="344"/>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c r="AJ466" s="307"/>
      <c r="AK466" s="307"/>
      <c r="AL466" s="307"/>
      <c r="AM466" s="307"/>
      <c r="AN466" s="307"/>
      <c r="AO466" s="307"/>
      <c r="AP466" s="307"/>
      <c r="AQ466" s="307"/>
      <c r="AR466" s="307"/>
      <c r="AS466" s="307"/>
      <c r="AT466" s="307"/>
      <c r="AU466" s="307"/>
      <c r="AV466" s="307"/>
      <c r="AW466" s="307"/>
      <c r="AX466" s="307"/>
      <c r="AY466" s="307"/>
      <c r="AZ466" s="307"/>
      <c r="BA466" s="307"/>
      <c r="BB466" s="307"/>
      <c r="BC466" s="307"/>
      <c r="BD466" s="346"/>
    </row>
    <row r="467" spans="1:56" ht="35.1" customHeight="1">
      <c r="A467" s="1338"/>
      <c r="B467" s="1338"/>
      <c r="C467" s="1338"/>
      <c r="D467" s="1338"/>
      <c r="E467" s="1338"/>
      <c r="F467" s="1338"/>
      <c r="G467" s="1338"/>
      <c r="H467" s="1338"/>
      <c r="I467" s="1338"/>
      <c r="J467" s="1338"/>
      <c r="K467" s="1338"/>
      <c r="L467" s="1338"/>
      <c r="M467" s="1338"/>
      <c r="N467" s="1338"/>
      <c r="O467" s="1338"/>
      <c r="P467" s="1338"/>
      <c r="Q467" s="1338"/>
      <c r="R467" s="1339"/>
      <c r="S467" s="1340" t="s">
        <v>550</v>
      </c>
      <c r="T467" s="1341"/>
      <c r="U467" s="1341"/>
      <c r="V467" s="1341"/>
      <c r="W467" s="1341"/>
      <c r="X467" s="1341"/>
      <c r="Y467" s="1341"/>
      <c r="Z467" s="1341"/>
      <c r="AA467" s="1341"/>
      <c r="AB467" s="1341"/>
      <c r="AC467" s="1341"/>
      <c r="AD467" s="1341"/>
      <c r="AE467" s="1341"/>
      <c r="AF467" s="1341"/>
      <c r="AG467" s="1341"/>
      <c r="AH467" s="1341"/>
      <c r="AI467" s="1341"/>
      <c r="AJ467" s="1342"/>
      <c r="AK467" s="1007" t="s">
        <v>549</v>
      </c>
      <c r="AL467" s="1341"/>
      <c r="AM467" s="1341"/>
      <c r="AN467" s="1341"/>
      <c r="AO467" s="1341"/>
      <c r="AP467" s="1341"/>
      <c r="AQ467" s="1341"/>
      <c r="AR467" s="1341"/>
      <c r="AS467" s="1341"/>
      <c r="AT467" s="1341"/>
      <c r="AU467" s="1341"/>
      <c r="AV467" s="1341"/>
      <c r="AW467" s="1341"/>
      <c r="AX467" s="1341"/>
      <c r="AY467" s="1341"/>
      <c r="AZ467" s="1341"/>
      <c r="BA467" s="1341"/>
      <c r="BB467" s="1342"/>
      <c r="BC467" s="373"/>
    </row>
    <row r="468" spans="1:56" ht="35.1" customHeight="1">
      <c r="A468" s="1338"/>
      <c r="B468" s="1338"/>
      <c r="C468" s="1338"/>
      <c r="D468" s="1338"/>
      <c r="E468" s="1338"/>
      <c r="F468" s="1338"/>
      <c r="G468" s="1338"/>
      <c r="H468" s="1338"/>
      <c r="I468" s="1338"/>
      <c r="J468" s="1338"/>
      <c r="K468" s="1338"/>
      <c r="L468" s="1338"/>
      <c r="M468" s="1338"/>
      <c r="N468" s="1338"/>
      <c r="O468" s="1338"/>
      <c r="P468" s="1338"/>
      <c r="Q468" s="1338"/>
      <c r="R468" s="1339"/>
      <c r="S468" s="1343" t="s">
        <v>600</v>
      </c>
      <c r="T468" s="1344"/>
      <c r="U468" s="1344"/>
      <c r="V468" s="1344"/>
      <c r="W468" s="1344"/>
      <c r="X468" s="1344"/>
      <c r="Y468" s="1344"/>
      <c r="Z468" s="1344"/>
      <c r="AA468" s="1344"/>
      <c r="AB468" s="1343" t="s">
        <v>601</v>
      </c>
      <c r="AC468" s="1344"/>
      <c r="AD468" s="1344"/>
      <c r="AE468" s="1344"/>
      <c r="AF468" s="1344"/>
      <c r="AG468" s="1344"/>
      <c r="AH468" s="1344"/>
      <c r="AI468" s="1344"/>
      <c r="AJ468" s="1345"/>
      <c r="AK468" s="874" t="s">
        <v>600</v>
      </c>
      <c r="AL468" s="1008"/>
      <c r="AM468" s="1008"/>
      <c r="AN468" s="1008"/>
      <c r="AO468" s="1008"/>
      <c r="AP468" s="1008"/>
      <c r="AQ468" s="1008"/>
      <c r="AR468" s="1008"/>
      <c r="AS468" s="1346"/>
      <c r="AT468" s="1347" t="s">
        <v>601</v>
      </c>
      <c r="AU468" s="1348"/>
      <c r="AV468" s="1348"/>
      <c r="AW468" s="1348"/>
      <c r="AX468" s="1348"/>
      <c r="AY468" s="1348"/>
      <c r="AZ468" s="1348"/>
      <c r="BA468" s="1348"/>
      <c r="BB468" s="1349"/>
      <c r="BC468" s="346"/>
    </row>
    <row r="469" spans="1:56" ht="24.75" customHeight="1">
      <c r="A469" s="1045" t="s">
        <v>558</v>
      </c>
      <c r="B469" s="1045"/>
      <c r="C469" s="1045"/>
      <c r="D469" s="1045"/>
      <c r="E469" s="1045"/>
      <c r="F469" s="1045"/>
      <c r="G469" s="1045"/>
      <c r="H469" s="1045"/>
      <c r="I469" s="1045"/>
      <c r="J469" s="1045"/>
      <c r="K469" s="1045"/>
      <c r="L469" s="1045"/>
      <c r="M469" s="1045"/>
      <c r="N469" s="1045"/>
      <c r="O469" s="1045"/>
      <c r="P469" s="1045"/>
      <c r="Q469" s="1045"/>
      <c r="R469" s="853"/>
      <c r="S469" s="1113" t="str">
        <f>IF('3.6 CTDIvol Adulte'!$C$38="","",'3.6 CTDIvol Adulte'!$C$38)</f>
        <v/>
      </c>
      <c r="T469" s="1113"/>
      <c r="U469" s="1113"/>
      <c r="V469" s="1113"/>
      <c r="W469" s="1113"/>
      <c r="X469" s="1113"/>
      <c r="Y469" s="1113"/>
      <c r="Z469" s="1113"/>
      <c r="AA469" s="1113"/>
      <c r="AB469" s="1113" t="str">
        <f>IF('3.6 CTDIvol Adulte'!$C$61="","",'3.6 CTDIvol Adulte'!$C$61)</f>
        <v/>
      </c>
      <c r="AC469" s="1113"/>
      <c r="AD469" s="1113"/>
      <c r="AE469" s="1113"/>
      <c r="AF469" s="1113"/>
      <c r="AG469" s="1113"/>
      <c r="AH469" s="1113"/>
      <c r="AI469" s="1113"/>
      <c r="AJ469" s="1335"/>
      <c r="AK469" s="1336" t="str">
        <f>IF('3.6 CTDIvol Pédiatrique'!$C$41="","",'3.6 CTDIvol Pédiatrique'!$C$41)</f>
        <v/>
      </c>
      <c r="AL469" s="1337"/>
      <c r="AM469" s="1337"/>
      <c r="AN469" s="1337"/>
      <c r="AO469" s="1337"/>
      <c r="AP469" s="1337"/>
      <c r="AQ469" s="1337"/>
      <c r="AR469" s="1337"/>
      <c r="AS469" s="1337"/>
      <c r="AT469" s="1113" t="str">
        <f>IF('3.6 CTDIvol Pédiatrique'!$C$64="","",'3.6 CTDIvol Pédiatrique'!$C$64)</f>
        <v/>
      </c>
      <c r="AU469" s="1113"/>
      <c r="AV469" s="1113"/>
      <c r="AW469" s="1113"/>
      <c r="AX469" s="1113"/>
      <c r="AY469" s="1113"/>
      <c r="AZ469" s="1113"/>
      <c r="BA469" s="1113"/>
      <c r="BB469" s="1113"/>
      <c r="BC469" s="346"/>
    </row>
    <row r="470" spans="1:56" ht="24.75" customHeight="1">
      <c r="A470" s="1045" t="s">
        <v>559</v>
      </c>
      <c r="B470" s="1045"/>
      <c r="C470" s="1045"/>
      <c r="D470" s="1045"/>
      <c r="E470" s="1045"/>
      <c r="F470" s="1045"/>
      <c r="G470" s="1045"/>
      <c r="H470" s="1045"/>
      <c r="I470" s="1045"/>
      <c r="J470" s="1045"/>
      <c r="K470" s="1045"/>
      <c r="L470" s="1045"/>
      <c r="M470" s="1045"/>
      <c r="N470" s="1045"/>
      <c r="O470" s="1045"/>
      <c r="P470" s="1045"/>
      <c r="Q470" s="1045"/>
      <c r="R470" s="853"/>
      <c r="S470" s="913" t="str">
        <f>IF('3.6 CTDIvol Adulte'!$C$31="","",'3.6 CTDIvol Adulte'!$C$31)</f>
        <v/>
      </c>
      <c r="T470" s="913"/>
      <c r="U470" s="913"/>
      <c r="V470" s="913"/>
      <c r="W470" s="913"/>
      <c r="X470" s="913"/>
      <c r="Y470" s="913"/>
      <c r="Z470" s="913"/>
      <c r="AA470" s="913"/>
      <c r="AB470" s="913" t="str">
        <f>IF('3.6 CTDIvol Adulte'!$C$54="","",'3.6 CTDIvol Adulte'!$C$54)</f>
        <v/>
      </c>
      <c r="AC470" s="913"/>
      <c r="AD470" s="913"/>
      <c r="AE470" s="913"/>
      <c r="AF470" s="913"/>
      <c r="AG470" s="913"/>
      <c r="AH470" s="913"/>
      <c r="AI470" s="913"/>
      <c r="AJ470" s="913"/>
      <c r="AK470" s="915" t="str">
        <f>IF('3.6 CTDIvol Pédiatrique'!$C$34="","",'3.6 CTDIvol Pédiatrique'!$C$34)</f>
        <v/>
      </c>
      <c r="AL470" s="913"/>
      <c r="AM470" s="913"/>
      <c r="AN470" s="913"/>
      <c r="AO470" s="913"/>
      <c r="AP470" s="913"/>
      <c r="AQ470" s="913"/>
      <c r="AR470" s="913"/>
      <c r="AS470" s="913"/>
      <c r="AT470" s="915" t="str">
        <f>IF('3.6 CTDIvol Pédiatrique'!$C$57="","",'3.6 CTDIvol Pédiatrique'!$C$57)</f>
        <v/>
      </c>
      <c r="AU470" s="913"/>
      <c r="AV470" s="913"/>
      <c r="AW470" s="913"/>
      <c r="AX470" s="913"/>
      <c r="AY470" s="913"/>
      <c r="AZ470" s="913"/>
      <c r="BA470" s="913"/>
      <c r="BB470" s="913"/>
      <c r="BC470" s="346"/>
    </row>
    <row r="471" spans="1:56" ht="24.75" customHeight="1">
      <c r="A471" s="1045" t="s">
        <v>58</v>
      </c>
      <c r="B471" s="1045"/>
      <c r="C471" s="1045"/>
      <c r="D471" s="1045"/>
      <c r="E471" s="1045"/>
      <c r="F471" s="1045"/>
      <c r="G471" s="1045"/>
      <c r="H471" s="1045"/>
      <c r="I471" s="1045"/>
      <c r="J471" s="1045"/>
      <c r="K471" s="1045"/>
      <c r="L471" s="1045"/>
      <c r="M471" s="1045"/>
      <c r="N471" s="1045"/>
      <c r="O471" s="1045"/>
      <c r="P471" s="1045"/>
      <c r="Q471" s="1045"/>
      <c r="R471" s="853"/>
      <c r="S471" s="1107" t="str">
        <f>IF('3.6 CTDIvol Adulte'!$C$39="","",'3.6 CTDIvol Adulte'!$C$39)</f>
        <v/>
      </c>
      <c r="T471" s="1107"/>
      <c r="U471" s="1107"/>
      <c r="V471" s="1107"/>
      <c r="W471" s="1107"/>
      <c r="X471" s="1107"/>
      <c r="Y471" s="1107"/>
      <c r="Z471" s="1107"/>
      <c r="AA471" s="1107"/>
      <c r="AB471" s="1107" t="str">
        <f>IF('3.6 CTDIvol Adulte'!$C$62="","",'3.6 CTDIvol Adulte'!$C$62)</f>
        <v/>
      </c>
      <c r="AC471" s="1107"/>
      <c r="AD471" s="1107"/>
      <c r="AE471" s="1107"/>
      <c r="AF471" s="1107"/>
      <c r="AG471" s="1107"/>
      <c r="AH471" s="1107"/>
      <c r="AI471" s="1107"/>
      <c r="AJ471" s="1107"/>
      <c r="AK471" s="1334" t="str">
        <f>IF('3.6 CTDIvol Pédiatrique'!$C$42="","",'3.6 CTDIvol Pédiatrique'!$C$42)</f>
        <v/>
      </c>
      <c r="AL471" s="1107"/>
      <c r="AM471" s="1107"/>
      <c r="AN471" s="1107"/>
      <c r="AO471" s="1107"/>
      <c r="AP471" s="1107"/>
      <c r="AQ471" s="1107"/>
      <c r="AR471" s="1107"/>
      <c r="AS471" s="1107"/>
      <c r="AT471" s="1334" t="str">
        <f>IF('3.6 CTDIvol Pédiatrique'!$C$65="","",'3.6 CTDIvol Pédiatrique'!$C$65)</f>
        <v/>
      </c>
      <c r="AU471" s="1107"/>
      <c r="AV471" s="1107"/>
      <c r="AW471" s="1107"/>
      <c r="AX471" s="1107"/>
      <c r="AY471" s="1107"/>
      <c r="AZ471" s="1107"/>
      <c r="BA471" s="1107"/>
      <c r="BB471" s="1107"/>
      <c r="BC471" s="346"/>
    </row>
    <row r="472" spans="1:56" ht="24.75" customHeight="1">
      <c r="A472" s="1045" t="s">
        <v>1020</v>
      </c>
      <c r="B472" s="1045"/>
      <c r="C472" s="1045"/>
      <c r="D472" s="1045"/>
      <c r="E472" s="1045"/>
      <c r="F472" s="1045"/>
      <c r="G472" s="1045"/>
      <c r="H472" s="1045"/>
      <c r="I472" s="1045"/>
      <c r="J472" s="1045"/>
      <c r="K472" s="1045"/>
      <c r="L472" s="1045"/>
      <c r="M472" s="1045"/>
      <c r="N472" s="1045"/>
      <c r="O472" s="1045"/>
      <c r="P472" s="1045"/>
      <c r="Q472" s="1045"/>
      <c r="R472" s="853"/>
      <c r="S472" s="913" t="str">
        <f>IF('3.6 CTDIvol Adulte'!$C$40="","",'3.6 CTDIvol Adulte'!$C$40)</f>
        <v/>
      </c>
      <c r="T472" s="913"/>
      <c r="U472" s="913"/>
      <c r="V472" s="913"/>
      <c r="W472" s="913"/>
      <c r="X472" s="913"/>
      <c r="Y472" s="913"/>
      <c r="Z472" s="913"/>
      <c r="AA472" s="913"/>
      <c r="AB472" s="913" t="str">
        <f>IF('3.6 CTDIvol Adulte'!$C$63="","",'3.6 CTDIvol Adulte'!$C$63)</f>
        <v/>
      </c>
      <c r="AC472" s="913"/>
      <c r="AD472" s="913"/>
      <c r="AE472" s="913"/>
      <c r="AF472" s="913"/>
      <c r="AG472" s="913"/>
      <c r="AH472" s="913"/>
      <c r="AI472" s="913"/>
      <c r="AJ472" s="913"/>
      <c r="AK472" s="915" t="str">
        <f>IF('3.6 CTDIvol Pédiatrique'!$C$43="","",'3.6 CTDIvol Pédiatrique'!$C$43)</f>
        <v/>
      </c>
      <c r="AL472" s="913"/>
      <c r="AM472" s="913"/>
      <c r="AN472" s="913"/>
      <c r="AO472" s="913"/>
      <c r="AP472" s="913"/>
      <c r="AQ472" s="913"/>
      <c r="AR472" s="913"/>
      <c r="AS472" s="913"/>
      <c r="AT472" s="915" t="str">
        <f>IF('3.6 CTDIvol Pédiatrique'!$C$66="","",'3.6 CTDIvol Pédiatrique'!$C$66)</f>
        <v/>
      </c>
      <c r="AU472" s="913"/>
      <c r="AV472" s="913"/>
      <c r="AW472" s="913"/>
      <c r="AX472" s="913"/>
      <c r="AY472" s="913"/>
      <c r="AZ472" s="913"/>
      <c r="BA472" s="913"/>
      <c r="BB472" s="913"/>
      <c r="BC472" s="346"/>
    </row>
    <row r="473" spans="1:56" ht="24.75" customHeight="1">
      <c r="A473" s="1045" t="s">
        <v>73</v>
      </c>
      <c r="B473" s="1045"/>
      <c r="C473" s="1045"/>
      <c r="D473" s="1045"/>
      <c r="E473" s="1045"/>
      <c r="F473" s="1045"/>
      <c r="G473" s="1045"/>
      <c r="H473" s="1045"/>
      <c r="I473" s="1045"/>
      <c r="J473" s="1045"/>
      <c r="K473" s="1045"/>
      <c r="L473" s="1045"/>
      <c r="M473" s="1045"/>
      <c r="N473" s="1045"/>
      <c r="O473" s="1045"/>
      <c r="P473" s="1045"/>
      <c r="Q473" s="1045"/>
      <c r="R473" s="853"/>
      <c r="S473" s="913" t="str">
        <f>IF('3.6 CTDIvol Adulte'!$C$41="","",'3.6 CTDIvol Adulte'!$C$41)</f>
        <v/>
      </c>
      <c r="T473" s="913"/>
      <c r="U473" s="913"/>
      <c r="V473" s="913"/>
      <c r="W473" s="913"/>
      <c r="X473" s="913"/>
      <c r="Y473" s="913"/>
      <c r="Z473" s="913"/>
      <c r="AA473" s="913"/>
      <c r="AB473" s="913" t="str">
        <f>IF('3.6 CTDIvol Adulte'!$C$64="","",'3.6 CTDIvol Adulte'!$C$64)</f>
        <v/>
      </c>
      <c r="AC473" s="913"/>
      <c r="AD473" s="913"/>
      <c r="AE473" s="913"/>
      <c r="AF473" s="913"/>
      <c r="AG473" s="913"/>
      <c r="AH473" s="913"/>
      <c r="AI473" s="913"/>
      <c r="AJ473" s="913"/>
      <c r="AK473" s="915" t="str">
        <f>IF('3.6 CTDIvol Pédiatrique'!$C$44="","",'3.6 CTDIvol Pédiatrique'!$C$44)</f>
        <v/>
      </c>
      <c r="AL473" s="913"/>
      <c r="AM473" s="913"/>
      <c r="AN473" s="913"/>
      <c r="AO473" s="913"/>
      <c r="AP473" s="913"/>
      <c r="AQ473" s="913"/>
      <c r="AR473" s="913"/>
      <c r="AS473" s="913"/>
      <c r="AT473" s="915" t="str">
        <f>IF('3.6 CTDIvol Pédiatrique'!$C$67="","",'3.6 CTDIvol Pédiatrique'!$C$67)</f>
        <v/>
      </c>
      <c r="AU473" s="913"/>
      <c r="AV473" s="913"/>
      <c r="AW473" s="913"/>
      <c r="AX473" s="913"/>
      <c r="AY473" s="913"/>
      <c r="AZ473" s="913"/>
      <c r="BA473" s="913"/>
      <c r="BB473" s="913"/>
      <c r="BC473" s="346"/>
    </row>
    <row r="474" spans="1:56" ht="24.75" customHeight="1">
      <c r="A474" s="1045" t="s">
        <v>71</v>
      </c>
      <c r="B474" s="1045"/>
      <c r="C474" s="1045"/>
      <c r="D474" s="1045"/>
      <c r="E474" s="1045"/>
      <c r="F474" s="1045"/>
      <c r="G474" s="1045"/>
      <c r="H474" s="1045"/>
      <c r="I474" s="1045"/>
      <c r="J474" s="1045"/>
      <c r="K474" s="1045"/>
      <c r="L474" s="1045"/>
      <c r="M474" s="1045"/>
      <c r="N474" s="1045"/>
      <c r="O474" s="1045"/>
      <c r="P474" s="1045"/>
      <c r="Q474" s="1045"/>
      <c r="R474" s="853"/>
      <c r="S474" s="1332" t="str">
        <f>IF('3.6 CTDIvol Adulte'!$C$42="","",'3.6 CTDIvol Adulte'!$C$42)</f>
        <v/>
      </c>
      <c r="T474" s="1332"/>
      <c r="U474" s="1332"/>
      <c r="V474" s="1332"/>
      <c r="W474" s="1332"/>
      <c r="X474" s="1332"/>
      <c r="Y474" s="1332"/>
      <c r="Z474" s="1332"/>
      <c r="AA474" s="1332"/>
      <c r="AB474" s="1332" t="str">
        <f>IF('3.6 CTDIvol Adulte'!$C$65="","",'3.6 CTDIvol Adulte'!$C$65)</f>
        <v/>
      </c>
      <c r="AC474" s="1332"/>
      <c r="AD474" s="1332"/>
      <c r="AE474" s="1332"/>
      <c r="AF474" s="1332"/>
      <c r="AG474" s="1332"/>
      <c r="AH474" s="1332"/>
      <c r="AI474" s="1332"/>
      <c r="AJ474" s="1332"/>
      <c r="AK474" s="1333" t="str">
        <f>IF('3.6 CTDIvol Pédiatrique'!$C$68="","",'3.6 CTDIvol Pédiatrique'!$C$68)</f>
        <v/>
      </c>
      <c r="AL474" s="1332"/>
      <c r="AM474" s="1332"/>
      <c r="AN474" s="1332"/>
      <c r="AO474" s="1332"/>
      <c r="AP474" s="1332"/>
      <c r="AQ474" s="1332"/>
      <c r="AR474" s="1332"/>
      <c r="AS474" s="1332"/>
      <c r="AT474" s="1333" t="str">
        <f>IF('3.6 CTDIvol Pédiatrique'!$C$45="","",'3.6 CTDIvol Pédiatrique'!$C$45)</f>
        <v/>
      </c>
      <c r="AU474" s="1332"/>
      <c r="AV474" s="1332"/>
      <c r="AW474" s="1332"/>
      <c r="AX474" s="1332"/>
      <c r="AY474" s="1332"/>
      <c r="AZ474" s="1332"/>
      <c r="BA474" s="1332"/>
      <c r="BB474" s="1332"/>
      <c r="BC474" s="346"/>
    </row>
    <row r="475" spans="1:56" ht="24.95" customHeight="1">
      <c r="AO475" s="311"/>
    </row>
    <row r="476" spans="1:56" ht="30" customHeight="1">
      <c r="A476" s="310" t="s">
        <v>587</v>
      </c>
      <c r="B476" s="369"/>
      <c r="C476" s="369"/>
      <c r="D476" s="369"/>
      <c r="E476" s="369"/>
      <c r="F476" s="370"/>
      <c r="G476" s="369"/>
      <c r="H476" s="370"/>
      <c r="I476" s="370"/>
      <c r="J476" s="370"/>
      <c r="K476" s="370"/>
      <c r="L476" s="370"/>
      <c r="M476" s="370"/>
      <c r="N476" s="370"/>
      <c r="O476" s="370"/>
      <c r="P476" s="370"/>
      <c r="Q476" s="370"/>
      <c r="R476" s="370"/>
      <c r="S476" s="370"/>
      <c r="T476" s="370"/>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5"/>
      <c r="AY476" s="65"/>
      <c r="AZ476" s="348"/>
    </row>
    <row r="477" spans="1:56" ht="24.95" customHeight="1">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c r="AQ477" s="65"/>
      <c r="AR477" s="65"/>
      <c r="AS477" s="65"/>
      <c r="AT477" s="65"/>
      <c r="AU477" s="65"/>
      <c r="AV477" s="65"/>
      <c r="AW477" s="65"/>
      <c r="AX477" s="65"/>
      <c r="AY477" s="65"/>
      <c r="AZ477" s="348"/>
    </row>
    <row r="478" spans="1:56" ht="24.95" customHeight="1">
      <c r="A478" s="1096" t="s">
        <v>681</v>
      </c>
      <c r="B478" s="1097"/>
      <c r="C478" s="1097"/>
      <c r="D478" s="1097"/>
      <c r="E478" s="1097"/>
      <c r="F478" s="1097"/>
      <c r="G478" s="1097"/>
      <c r="H478" s="1097"/>
      <c r="I478" s="1097"/>
      <c r="J478" s="1097"/>
      <c r="K478" s="1097"/>
      <c r="L478" s="1098"/>
      <c r="M478" s="1099"/>
      <c r="N478" s="1099"/>
      <c r="O478" s="1099"/>
      <c r="P478" s="1099"/>
      <c r="Q478" s="1099"/>
      <c r="R478" s="1099"/>
      <c r="S478" s="1099"/>
      <c r="T478" s="1099"/>
      <c r="U478" s="1099"/>
      <c r="V478" s="1099"/>
      <c r="W478" s="1099"/>
      <c r="X478" s="1099"/>
      <c r="Y478" s="1099"/>
      <c r="Z478" s="1099"/>
      <c r="AA478" s="1099"/>
      <c r="AB478" s="1099"/>
      <c r="AC478" s="1099"/>
      <c r="AD478" s="1099"/>
      <c r="AE478" s="1099"/>
      <c r="AF478" s="1099"/>
      <c r="AG478" s="1099"/>
      <c r="AH478" s="1099"/>
      <c r="AI478" s="1099"/>
      <c r="AJ478" s="1099"/>
      <c r="AK478" s="1099"/>
      <c r="AL478" s="1099"/>
      <c r="AM478" s="1099"/>
      <c r="AN478" s="1099"/>
      <c r="AO478" s="1099"/>
      <c r="AP478" s="1099"/>
      <c r="AQ478" s="1099"/>
      <c r="AR478" s="1099"/>
      <c r="AS478" s="716"/>
      <c r="AT478" s="716"/>
      <c r="AU478" s="716"/>
      <c r="AV478" s="716"/>
      <c r="AW478" s="716"/>
      <c r="AX478" s="716"/>
      <c r="AY478" s="716"/>
      <c r="AZ478" s="716"/>
      <c r="BA478" s="307"/>
      <c r="BB478" s="307"/>
      <c r="BC478" s="307"/>
    </row>
    <row r="479" spans="1:56" ht="24.95" customHeight="1">
      <c r="A479" s="356"/>
      <c r="B479" s="356"/>
      <c r="C479" s="356"/>
      <c r="D479" s="356"/>
      <c r="E479" s="356"/>
      <c r="F479" s="356"/>
      <c r="G479" s="356"/>
      <c r="H479" s="356"/>
      <c r="I479" s="356"/>
      <c r="J479" s="356"/>
      <c r="K479" s="344"/>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c r="AJ479" s="307"/>
      <c r="AK479" s="307"/>
      <c r="AL479" s="307"/>
      <c r="AM479" s="307"/>
      <c r="AN479" s="307"/>
      <c r="AO479" s="307"/>
      <c r="AP479" s="307"/>
      <c r="AQ479" s="307"/>
      <c r="AR479" s="307"/>
      <c r="AS479" s="307"/>
      <c r="AT479" s="307"/>
      <c r="AU479" s="307"/>
      <c r="AV479" s="307"/>
      <c r="AW479" s="307"/>
      <c r="AX479" s="307"/>
      <c r="AY479" s="307"/>
      <c r="AZ479" s="307"/>
      <c r="BA479" s="307"/>
      <c r="BB479" s="307"/>
      <c r="BC479" s="307"/>
    </row>
    <row r="480" spans="1:56" ht="24.95" customHeight="1">
      <c r="A480" s="1004" t="s">
        <v>180</v>
      </c>
      <c r="B480" s="1302"/>
      <c r="C480" s="1302"/>
      <c r="D480" s="1302"/>
      <c r="E480" s="1302"/>
      <c r="F480" s="1302"/>
      <c r="G480" s="1302"/>
      <c r="H480" s="1302"/>
      <c r="I480" s="1302"/>
      <c r="J480" s="1302"/>
      <c r="K480" s="1302"/>
      <c r="L480" s="1302"/>
      <c r="M480" s="1302"/>
      <c r="N480" s="1302"/>
      <c r="O480" s="1302"/>
      <c r="P480" s="1302"/>
      <c r="Q480" s="1302"/>
      <c r="R480" s="1302"/>
      <c r="S480" s="1302"/>
      <c r="T480" s="1302"/>
      <c r="U480" s="1302"/>
      <c r="V480" s="1302"/>
      <c r="W480" s="1302"/>
      <c r="X480" s="1302"/>
      <c r="Y480" s="1302"/>
      <c r="Z480" s="1302"/>
      <c r="AA480" s="1302"/>
      <c r="AB480" s="1302"/>
      <c r="AC480" s="1302"/>
      <c r="AD480" s="1302"/>
      <c r="AE480" s="1302"/>
      <c r="AF480" s="1302"/>
      <c r="AG480" s="1302"/>
      <c r="AH480" s="1302"/>
      <c r="AI480" s="1302"/>
      <c r="AJ480" s="1302"/>
      <c r="AK480" s="1302"/>
      <c r="AL480" s="1302"/>
      <c r="AM480" s="1302"/>
      <c r="AN480" s="1302"/>
      <c r="AO480" s="1302"/>
      <c r="AP480" s="1302"/>
      <c r="AQ480" s="1302"/>
      <c r="AR480" s="1302"/>
      <c r="AS480" s="1302"/>
      <c r="AT480" s="1302"/>
      <c r="AU480" s="1302"/>
      <c r="AV480" s="1302"/>
      <c r="AW480" s="1302"/>
      <c r="AX480" s="1302"/>
      <c r="AY480" s="1302"/>
      <c r="AZ480" s="1302"/>
      <c r="BA480" s="1302"/>
      <c r="BB480" s="1303"/>
    </row>
    <row r="481" spans="1:55" ht="24.95" customHeight="1">
      <c r="A481" s="1320" t="s">
        <v>737</v>
      </c>
      <c r="B481" s="1321"/>
      <c r="C481" s="1321"/>
      <c r="D481" s="1321"/>
      <c r="E481" s="1321"/>
      <c r="F481" s="1321"/>
      <c r="G481" s="1321"/>
      <c r="H481" s="1321"/>
      <c r="I481" s="1321"/>
      <c r="J481" s="1321"/>
      <c r="K481" s="1321"/>
      <c r="L481" s="1322"/>
      <c r="M481" s="1323" t="str">
        <f>IF('3.7 Table et Repères lumineux'!B25="","",'3.7 Table et Repères lumineux'!B25)</f>
        <v/>
      </c>
      <c r="N481" s="1324"/>
      <c r="O481" s="1324"/>
      <c r="P481" s="1324"/>
      <c r="Q481" s="1324"/>
      <c r="R481" s="1324"/>
      <c r="S481" s="1324"/>
      <c r="T481" s="1324"/>
      <c r="U481" s="1324"/>
      <c r="V481" s="1324"/>
      <c r="W481" s="1324"/>
      <c r="X481" s="1324"/>
      <c r="Y481" s="1324"/>
      <c r="Z481" s="1324"/>
      <c r="AA481" s="1324"/>
      <c r="AB481" s="1324"/>
      <c r="AC481" s="1324"/>
      <c r="AD481" s="1324"/>
      <c r="AE481" s="1324"/>
      <c r="AF481" s="1324"/>
      <c r="AG481" s="1324"/>
      <c r="AH481" s="1324"/>
      <c r="AI481" s="1324"/>
      <c r="AJ481" s="1324"/>
      <c r="AK481" s="1324"/>
      <c r="AL481" s="1324"/>
      <c r="AM481" s="1324"/>
      <c r="AN481" s="1324"/>
      <c r="AO481" s="1324"/>
      <c r="AP481" s="1324"/>
      <c r="AQ481" s="1324"/>
      <c r="AR481" s="1324"/>
      <c r="AS481" s="1324"/>
      <c r="AT481" s="1324"/>
      <c r="AU481" s="1324"/>
      <c r="AV481" s="1324"/>
      <c r="AW481" s="1324"/>
      <c r="AX481" s="1324"/>
      <c r="AY481" s="1324"/>
      <c r="AZ481" s="1324"/>
      <c r="BA481" s="1324"/>
      <c r="BB481" s="1325"/>
      <c r="BC481" s="348"/>
    </row>
    <row r="482" spans="1:55" ht="24.95" customHeight="1">
      <c r="A482" s="1326" t="s">
        <v>133</v>
      </c>
      <c r="B482" s="1327"/>
      <c r="C482" s="1327"/>
      <c r="D482" s="1327"/>
      <c r="E482" s="1327"/>
      <c r="F482" s="1327"/>
      <c r="G482" s="1327"/>
      <c r="H482" s="1327"/>
      <c r="I482" s="1327"/>
      <c r="J482" s="1327"/>
      <c r="K482" s="1327"/>
      <c r="L482" s="1328"/>
      <c r="M482" s="1329" t="str">
        <f>IF('3.7 Table et Repères lumineux'!B26="","",'3.7 Table et Repères lumineux'!B26)</f>
        <v/>
      </c>
      <c r="N482" s="1330"/>
      <c r="O482" s="1330"/>
      <c r="P482" s="1330"/>
      <c r="Q482" s="1330"/>
      <c r="R482" s="1330"/>
      <c r="S482" s="1330"/>
      <c r="T482" s="1330"/>
      <c r="U482" s="1330"/>
      <c r="V482" s="1330"/>
      <c r="W482" s="1330"/>
      <c r="X482" s="1330"/>
      <c r="Y482" s="1330"/>
      <c r="Z482" s="1330"/>
      <c r="AA482" s="1330"/>
      <c r="AB482" s="1330"/>
      <c r="AC482" s="1330"/>
      <c r="AD482" s="1330"/>
      <c r="AE482" s="1330"/>
      <c r="AF482" s="1330"/>
      <c r="AG482" s="1330"/>
      <c r="AH482" s="1330"/>
      <c r="AI482" s="1330"/>
      <c r="AJ482" s="1330"/>
      <c r="AK482" s="1330"/>
      <c r="AL482" s="1330"/>
      <c r="AM482" s="1330"/>
      <c r="AN482" s="1330"/>
      <c r="AO482" s="1330"/>
      <c r="AP482" s="1330"/>
      <c r="AQ482" s="1330"/>
      <c r="AR482" s="1330"/>
      <c r="AS482" s="1330"/>
      <c r="AT482" s="1330"/>
      <c r="AU482" s="1330"/>
      <c r="AV482" s="1330"/>
      <c r="AW482" s="1330"/>
      <c r="AX482" s="1330"/>
      <c r="AY482" s="1330"/>
      <c r="AZ482" s="1330"/>
      <c r="BA482" s="1330"/>
      <c r="BB482" s="1331"/>
    </row>
    <row r="483" spans="1:55" ht="24.95" customHeight="1">
      <c r="AO483" s="311"/>
    </row>
    <row r="484" spans="1:55" ht="35.1" customHeight="1">
      <c r="A484" s="1004" t="s">
        <v>546</v>
      </c>
      <c r="B484" s="1302"/>
      <c r="C484" s="1302"/>
      <c r="D484" s="1302"/>
      <c r="E484" s="1302"/>
      <c r="F484" s="1302"/>
      <c r="G484" s="1302"/>
      <c r="H484" s="1302"/>
      <c r="I484" s="1302"/>
      <c r="J484" s="1302"/>
      <c r="K484" s="1302"/>
      <c r="L484" s="1302"/>
      <c r="M484" s="1302"/>
      <c r="N484" s="1302"/>
      <c r="O484" s="1302"/>
      <c r="P484" s="1302"/>
      <c r="Q484" s="1302"/>
      <c r="R484" s="1302"/>
      <c r="S484" s="1302"/>
      <c r="T484" s="1302"/>
      <c r="U484" s="1302"/>
      <c r="V484" s="1302"/>
      <c r="W484" s="1302"/>
      <c r="X484" s="1302"/>
      <c r="Y484" s="1302"/>
      <c r="Z484" s="1302"/>
      <c r="AA484" s="1302"/>
      <c r="AB484" s="1302"/>
      <c r="AC484" s="1302"/>
      <c r="AD484" s="1302"/>
      <c r="AE484" s="1302"/>
      <c r="AF484" s="1302"/>
      <c r="AG484" s="1302"/>
      <c r="AH484" s="1302"/>
      <c r="AI484" s="1302"/>
      <c r="AJ484" s="1302"/>
      <c r="AK484" s="1302"/>
      <c r="AL484" s="1302"/>
      <c r="AM484" s="1302"/>
      <c r="AN484" s="1302"/>
      <c r="AO484" s="1302"/>
      <c r="AP484" s="1302"/>
      <c r="AQ484" s="1302"/>
      <c r="AR484" s="1302"/>
      <c r="AS484" s="1302"/>
      <c r="AT484" s="1302"/>
      <c r="AU484" s="1302"/>
      <c r="AV484" s="1302"/>
      <c r="AW484" s="1302"/>
      <c r="AX484" s="1302"/>
      <c r="AY484" s="1302"/>
      <c r="AZ484" s="1302"/>
      <c r="BA484" s="1302"/>
      <c r="BB484" s="1303"/>
    </row>
    <row r="485" spans="1:55" ht="35.1" customHeight="1">
      <c r="A485" s="1313"/>
      <c r="B485" s="1314"/>
      <c r="C485" s="1314"/>
      <c r="D485" s="1314"/>
      <c r="E485" s="1314"/>
      <c r="F485" s="1314"/>
      <c r="G485" s="1314"/>
      <c r="H485" s="1314"/>
      <c r="I485" s="1314"/>
      <c r="J485" s="1314"/>
      <c r="K485" s="1314"/>
      <c r="L485" s="1314"/>
      <c r="M485" s="1314"/>
      <c r="N485" s="1314"/>
      <c r="O485" s="1315" t="s">
        <v>617</v>
      </c>
      <c r="P485" s="1316"/>
      <c r="Q485" s="1316"/>
      <c r="R485" s="1316"/>
      <c r="S485" s="1316"/>
      <c r="T485" s="1316"/>
      <c r="U485" s="1316"/>
      <c r="V485" s="1316"/>
      <c r="W485" s="1316"/>
      <c r="X485" s="1316"/>
      <c r="Y485" s="1316"/>
      <c r="Z485" s="1316"/>
      <c r="AA485" s="1316"/>
      <c r="AB485" s="1316"/>
      <c r="AC485" s="1316"/>
      <c r="AD485" s="1316"/>
      <c r="AE485" s="1316"/>
      <c r="AF485" s="1316"/>
      <c r="AG485" s="1316"/>
      <c r="AH485" s="1316"/>
      <c r="AI485" s="1316"/>
      <c r="AJ485" s="1316"/>
      <c r="AK485" s="1316"/>
      <c r="AL485" s="1316"/>
      <c r="AM485" s="1316"/>
      <c r="AN485" s="1316"/>
      <c r="AO485" s="1316"/>
      <c r="AP485" s="1316"/>
      <c r="AQ485" s="1316"/>
      <c r="AR485" s="1316"/>
      <c r="AS485" s="1315" t="s">
        <v>618</v>
      </c>
      <c r="AT485" s="1316"/>
      <c r="AU485" s="1316"/>
      <c r="AV485" s="1316"/>
      <c r="AW485" s="1316"/>
      <c r="AX485" s="1316"/>
      <c r="AY485" s="1316"/>
      <c r="AZ485" s="1316"/>
      <c r="BA485" s="1316"/>
      <c r="BB485" s="1317"/>
    </row>
    <row r="486" spans="1:55" ht="24.95" customHeight="1">
      <c r="A486" s="1029" t="s">
        <v>553</v>
      </c>
      <c r="B486" s="1029"/>
      <c r="C486" s="1029"/>
      <c r="D486" s="1029"/>
      <c r="E486" s="1029"/>
      <c r="F486" s="1029"/>
      <c r="G486" s="1029"/>
      <c r="H486" s="1029"/>
      <c r="I486" s="1029"/>
      <c r="J486" s="1029"/>
      <c r="K486" s="1029"/>
      <c r="L486" s="1029"/>
      <c r="M486" s="1029"/>
      <c r="N486" s="858"/>
      <c r="O486" s="1311" t="str">
        <f>IF('3.7 Table et Repères lumineux'!$B$31="","",'3.7 Table et Repères lumineux'!$B$31)</f>
        <v/>
      </c>
      <c r="P486" s="1318"/>
      <c r="Q486" s="1318"/>
      <c r="R486" s="1318"/>
      <c r="S486" s="1319"/>
      <c r="T486" s="1310" t="str">
        <f>IF('3.7 Table et Repères lumineux'!$B$32="","",'3.7 Table et Repères lumineux'!$B$32)</f>
        <v/>
      </c>
      <c r="U486" s="1310"/>
      <c r="V486" s="1310"/>
      <c r="W486" s="1310"/>
      <c r="X486" s="1310"/>
      <c r="Y486" s="1310" t="str">
        <f>IF('3.7 Table et Repères lumineux'!$B$33="","",'3.7 Table et Repères lumineux'!$B$33)</f>
        <v/>
      </c>
      <c r="Z486" s="1310"/>
      <c r="AA486" s="1310"/>
      <c r="AB486" s="1310"/>
      <c r="AC486" s="1310"/>
      <c r="AD486" s="1310" t="str">
        <f>IF('3.7 Table et Repères lumineux'!$B$34="","",'3.7 Table et Repères lumineux'!$B$34)</f>
        <v/>
      </c>
      <c r="AE486" s="1310"/>
      <c r="AF486" s="1310"/>
      <c r="AG486" s="1310"/>
      <c r="AH486" s="1310"/>
      <c r="AI486" s="1310">
        <f>IF('3.7 Table et Repères lumineux'!$B$36="","",'3.7 Table et Repères lumineux'!$B$36)</f>
        <v>500</v>
      </c>
      <c r="AJ486" s="1310"/>
      <c r="AK486" s="1310"/>
      <c r="AL486" s="1310"/>
      <c r="AM486" s="1310"/>
      <c r="AN486" s="1310">
        <f>IF('3.7 Table et Repères lumineux'!$B$37="","",'3.7 Table et Repères lumineux'!$B$37)</f>
        <v>1000</v>
      </c>
      <c r="AO486" s="1310"/>
      <c r="AP486" s="1310"/>
      <c r="AQ486" s="1310"/>
      <c r="AR486" s="1311"/>
      <c r="AS486" s="1310">
        <f>IF('3.7 Table et Repères lumineux'!$B$39="","",'3.7 Table et Repères lumineux'!$B$39)</f>
        <v>500</v>
      </c>
      <c r="AT486" s="1310"/>
      <c r="AU486" s="1310"/>
      <c r="AV486" s="1310"/>
      <c r="AW486" s="1310"/>
      <c r="AX486" s="1310">
        <f>IF('3.7 Table et Repères lumineux'!$B$40="","",'3.7 Table et Repères lumineux'!$B$40)</f>
        <v>1000</v>
      </c>
      <c r="AY486" s="1310"/>
      <c r="AZ486" s="1310"/>
      <c r="BA486" s="1310"/>
      <c r="BB486" s="1312"/>
    </row>
    <row r="487" spans="1:55" ht="24.75" customHeight="1">
      <c r="A487" s="1020" t="s">
        <v>619</v>
      </c>
      <c r="B487" s="1020"/>
      <c r="C487" s="1020"/>
      <c r="D487" s="1020"/>
      <c r="E487" s="1020"/>
      <c r="F487" s="1020"/>
      <c r="G487" s="1020"/>
      <c r="H487" s="1020"/>
      <c r="I487" s="1020"/>
      <c r="J487" s="1020"/>
      <c r="K487" s="1020"/>
      <c r="L487" s="1020"/>
      <c r="M487" s="1020"/>
      <c r="N487" s="1308"/>
      <c r="O487" s="1304" t="str">
        <f>IF('3.7 Table et Repères lumineux'!$C$31="","",'3.7 Table et Repères lumineux'!$C$31)</f>
        <v/>
      </c>
      <c r="P487" s="1304"/>
      <c r="Q487" s="1304"/>
      <c r="R487" s="1304"/>
      <c r="S487" s="1304"/>
      <c r="T487" s="1304" t="str">
        <f>IF('3.7 Table et Repères lumineux'!$C$32="","",'3.7 Table et Repères lumineux'!$C$32)</f>
        <v/>
      </c>
      <c r="U487" s="1304"/>
      <c r="V487" s="1304"/>
      <c r="W487" s="1304"/>
      <c r="X487" s="1304"/>
      <c r="Y487" s="1304" t="str">
        <f>IF('3.7 Table et Repères lumineux'!$C$33="","",'3.7 Table et Repères lumineux'!$C$33)</f>
        <v/>
      </c>
      <c r="Z487" s="1304"/>
      <c r="AA487" s="1304"/>
      <c r="AB487" s="1304"/>
      <c r="AC487" s="1304"/>
      <c r="AD487" s="1304" t="str">
        <f>IF('3.7 Table et Repères lumineux'!$C$34="","",'3.7 Table et Repères lumineux'!$C$34)</f>
        <v/>
      </c>
      <c r="AE487" s="1304"/>
      <c r="AF487" s="1304"/>
      <c r="AG487" s="1304"/>
      <c r="AH487" s="1304"/>
      <c r="AI487" s="1304" t="str">
        <f>IF('3.7 Table et Repères lumineux'!$C$36="","",'3.7 Table et Repères lumineux'!$C$36)</f>
        <v/>
      </c>
      <c r="AJ487" s="1304"/>
      <c r="AK487" s="1304"/>
      <c r="AL487" s="1304"/>
      <c r="AM487" s="1304"/>
      <c r="AN487" s="1304" t="str">
        <f>IF('3.7 Table et Repères lumineux'!$C$37="","",'3.7 Table et Repères lumineux'!$C$37)</f>
        <v/>
      </c>
      <c r="AO487" s="1304"/>
      <c r="AP487" s="1304"/>
      <c r="AQ487" s="1304"/>
      <c r="AR487" s="1309"/>
      <c r="AS487" s="1304" t="str">
        <f>IF('3.7 Table et Repères lumineux'!$C$39="","",'3.7 Table et Repères lumineux'!$C$39)</f>
        <v/>
      </c>
      <c r="AT487" s="1304"/>
      <c r="AU487" s="1304"/>
      <c r="AV487" s="1304"/>
      <c r="AW487" s="1304"/>
      <c r="AX487" s="1304" t="str">
        <f>IF('3.7 Table et Repères lumineux'!$C$40="","",'3.7 Table et Repères lumineux'!$C$40)</f>
        <v/>
      </c>
      <c r="AY487" s="1304"/>
      <c r="AZ487" s="1304"/>
      <c r="BA487" s="1304"/>
      <c r="BB487" s="1305"/>
    </row>
    <row r="488" spans="1:55" ht="24.75" customHeight="1">
      <c r="A488" s="1020" t="s">
        <v>639</v>
      </c>
      <c r="B488" s="1020"/>
      <c r="C488" s="1020"/>
      <c r="D488" s="1020"/>
      <c r="E488" s="1020"/>
      <c r="F488" s="1020"/>
      <c r="G488" s="1020"/>
      <c r="H488" s="1020"/>
      <c r="I488" s="1020"/>
      <c r="J488" s="1020"/>
      <c r="K488" s="1020"/>
      <c r="L488" s="1020"/>
      <c r="M488" s="1020"/>
      <c r="N488" s="1308"/>
      <c r="O488" s="1304" t="str">
        <f>IF('3.7 Table et Repères lumineux'!$D$31="","",'3.7 Table et Repères lumineux'!$D$31)</f>
        <v/>
      </c>
      <c r="P488" s="1304"/>
      <c r="Q488" s="1304"/>
      <c r="R488" s="1304"/>
      <c r="S488" s="1304"/>
      <c r="T488" s="1304" t="str">
        <f>IF('3.7 Table et Repères lumineux'!$D$32="","",'3.7 Table et Repères lumineux'!$D$32)</f>
        <v/>
      </c>
      <c r="U488" s="1304"/>
      <c r="V488" s="1304"/>
      <c r="W488" s="1304"/>
      <c r="X488" s="1304"/>
      <c r="Y488" s="1304" t="str">
        <f>IF('3.7 Table et Repères lumineux'!$D$33="","",'3.7 Table et Repères lumineux'!$D$33)</f>
        <v/>
      </c>
      <c r="Z488" s="1304"/>
      <c r="AA488" s="1304"/>
      <c r="AB488" s="1304"/>
      <c r="AC488" s="1304"/>
      <c r="AD488" s="1304" t="str">
        <f>IF('3.7 Table et Repères lumineux'!$D$34="","",'3.7 Table et Repères lumineux'!$D$34)</f>
        <v/>
      </c>
      <c r="AE488" s="1304"/>
      <c r="AF488" s="1304"/>
      <c r="AG488" s="1304"/>
      <c r="AH488" s="1304"/>
      <c r="AI488" s="1304" t="str">
        <f>IF('3.7 Table et Repères lumineux'!$D$36="","",'3.7 Table et Repères lumineux'!$D$36)</f>
        <v/>
      </c>
      <c r="AJ488" s="1304"/>
      <c r="AK488" s="1304"/>
      <c r="AL488" s="1304"/>
      <c r="AM488" s="1304"/>
      <c r="AN488" s="1304" t="str">
        <f>IF('3.7 Table et Repères lumineux'!$D$37="","",'3.7 Table et Repères lumineux'!$D$37)</f>
        <v/>
      </c>
      <c r="AO488" s="1304"/>
      <c r="AP488" s="1304"/>
      <c r="AQ488" s="1304"/>
      <c r="AR488" s="1309"/>
      <c r="AS488" s="1304" t="str">
        <f>IF('3.7 Table et Repères lumineux'!$D$39="","",'3.7 Table et Repères lumineux'!$D$39)</f>
        <v/>
      </c>
      <c r="AT488" s="1304"/>
      <c r="AU488" s="1304"/>
      <c r="AV488" s="1304"/>
      <c r="AW488" s="1304"/>
      <c r="AX488" s="1304" t="str">
        <f>IF('3.7 Table et Repères lumineux'!$D$40="","",'3.7 Table et Repères lumineux'!$D$40)</f>
        <v/>
      </c>
      <c r="AY488" s="1304"/>
      <c r="AZ488" s="1304"/>
      <c r="BA488" s="1304"/>
      <c r="BB488" s="1305"/>
    </row>
    <row r="489" spans="1:55" ht="24.95" customHeight="1">
      <c r="A489" s="1013" t="s">
        <v>747</v>
      </c>
      <c r="B489" s="1013"/>
      <c r="C489" s="1013"/>
      <c r="D489" s="1013"/>
      <c r="E489" s="1013"/>
      <c r="F489" s="1013"/>
      <c r="G489" s="1013"/>
      <c r="H489" s="1013"/>
      <c r="I489" s="1013"/>
      <c r="J489" s="1013"/>
      <c r="K489" s="1013"/>
      <c r="L489" s="1013"/>
      <c r="M489" s="1013"/>
      <c r="N489" s="864"/>
      <c r="O489" s="1306" t="str">
        <f>IF('3.7 Table et Repères lumineux'!$E$31="","",'3.7 Table et Repères lumineux'!$E$31)</f>
        <v/>
      </c>
      <c r="P489" s="1306"/>
      <c r="Q489" s="1306"/>
      <c r="R489" s="1306"/>
      <c r="S489" s="1306"/>
      <c r="T489" s="1306" t="str">
        <f>IF('3.7 Table et Repères lumineux'!$E$32="","",'3.7 Table et Repères lumineux'!$E$32)</f>
        <v/>
      </c>
      <c r="U489" s="1306"/>
      <c r="V489" s="1306"/>
      <c r="W489" s="1306"/>
      <c r="X489" s="1306"/>
      <c r="Y489" s="1306" t="str">
        <f>IF('3.7 Table et Repères lumineux'!$E$33="","",'3.7 Table et Repères lumineux'!$E$33)</f>
        <v/>
      </c>
      <c r="Z489" s="1306"/>
      <c r="AA489" s="1306"/>
      <c r="AB489" s="1306"/>
      <c r="AC489" s="1306"/>
      <c r="AD489" s="1306" t="str">
        <f>IF('3.7 Table et Repères lumineux'!$E$34="","",'3.7 Table et Repères lumineux'!$E$34)</f>
        <v/>
      </c>
      <c r="AE489" s="1306"/>
      <c r="AF489" s="1306"/>
      <c r="AG489" s="1306"/>
      <c r="AH489" s="1306"/>
      <c r="AI489" s="1306" t="str">
        <f>IF('3.7 Table et Repères lumineux'!$E$36="","",'3.7 Table et Repères lumineux'!$E$36)</f>
        <v/>
      </c>
      <c r="AJ489" s="1306"/>
      <c r="AK489" s="1306"/>
      <c r="AL489" s="1306"/>
      <c r="AM489" s="1306"/>
      <c r="AN489" s="1306" t="str">
        <f>IF('3.7 Table et Repères lumineux'!$E$37="","",'3.7 Table et Repères lumineux'!$E$37)</f>
        <v/>
      </c>
      <c r="AO489" s="1306"/>
      <c r="AP489" s="1306"/>
      <c r="AQ489" s="1306"/>
      <c r="AR489" s="1307"/>
      <c r="AS489" s="1306" t="str">
        <f>IF('3.7 Table et Repères lumineux'!$E$39="","",'3.7 Table et Repères lumineux'!$E$39)</f>
        <v/>
      </c>
      <c r="AT489" s="1306"/>
      <c r="AU489" s="1306"/>
      <c r="AV489" s="1306"/>
      <c r="AW489" s="1306"/>
      <c r="AX489" s="1306" t="str">
        <f>IF('3.7 Table et Repères lumineux'!$E$40="","",'3.7 Table et Repères lumineux'!$E$40)</f>
        <v/>
      </c>
      <c r="AY489" s="1306"/>
      <c r="AZ489" s="1306"/>
      <c r="BA489" s="1306"/>
      <c r="BB489" s="1224"/>
    </row>
    <row r="490" spans="1:55" ht="24.95" customHeight="1">
      <c r="A490" s="1045" t="s">
        <v>73</v>
      </c>
      <c r="B490" s="1045"/>
      <c r="C490" s="1045"/>
      <c r="D490" s="1045"/>
      <c r="E490" s="1045"/>
      <c r="F490" s="1045"/>
      <c r="G490" s="1045"/>
      <c r="H490" s="1045"/>
      <c r="I490" s="1045"/>
      <c r="J490" s="1045"/>
      <c r="K490" s="1045"/>
      <c r="L490" s="1045"/>
      <c r="M490" s="1045"/>
      <c r="N490" s="853"/>
      <c r="O490" s="1104" t="str">
        <f>IF('3.7 Table et Repères lumineux'!$B$41="","",'3.7 Table et Repères lumineux'!$B$41)</f>
        <v/>
      </c>
      <c r="P490" s="1298"/>
      <c r="Q490" s="1298"/>
      <c r="R490" s="1298"/>
      <c r="S490" s="1298"/>
      <c r="T490" s="1298"/>
      <c r="U490" s="1298"/>
      <c r="V490" s="1298"/>
      <c r="W490" s="1298"/>
      <c r="X490" s="1298"/>
      <c r="Y490" s="1298"/>
      <c r="Z490" s="1298"/>
      <c r="AA490" s="1298"/>
      <c r="AB490" s="1298"/>
      <c r="AC490" s="1298"/>
      <c r="AD490" s="1298"/>
      <c r="AE490" s="1298"/>
      <c r="AF490" s="1298"/>
      <c r="AG490" s="1298"/>
      <c r="AH490" s="1298"/>
      <c r="AI490" s="1298"/>
      <c r="AJ490" s="1298"/>
      <c r="AK490" s="1298"/>
      <c r="AL490" s="1298"/>
      <c r="AM490" s="1298"/>
      <c r="AN490" s="1298"/>
      <c r="AO490" s="1298"/>
      <c r="AP490" s="1298"/>
      <c r="AQ490" s="1298"/>
      <c r="AR490" s="1298"/>
      <c r="AS490" s="1298"/>
      <c r="AT490" s="1298"/>
      <c r="AU490" s="1298"/>
      <c r="AV490" s="1298"/>
      <c r="AW490" s="1298"/>
      <c r="AX490" s="1298"/>
      <c r="AY490" s="1298"/>
      <c r="AZ490" s="1298"/>
      <c r="BA490" s="1298"/>
      <c r="BB490" s="1299"/>
    </row>
    <row r="491" spans="1:55" ht="24.95" customHeight="1">
      <c r="A491" s="1045" t="s">
        <v>71</v>
      </c>
      <c r="B491" s="1045"/>
      <c r="C491" s="1045"/>
      <c r="D491" s="1045"/>
      <c r="E491" s="1045"/>
      <c r="F491" s="1045"/>
      <c r="G491" s="1045"/>
      <c r="H491" s="1045"/>
      <c r="I491" s="1045"/>
      <c r="J491" s="1045"/>
      <c r="K491" s="1045"/>
      <c r="L491" s="1045"/>
      <c r="M491" s="1045"/>
      <c r="N491" s="853"/>
      <c r="O491" s="1094" t="str">
        <f>IF('3.7 Table et Repères lumineux'!$B$42="","",'3.7 Table et Repères lumineux'!$B$42)</f>
        <v/>
      </c>
      <c r="P491" s="1300"/>
      <c r="Q491" s="1300"/>
      <c r="R491" s="1300"/>
      <c r="S491" s="1300"/>
      <c r="T491" s="1300"/>
      <c r="U491" s="1300"/>
      <c r="V491" s="1300"/>
      <c r="W491" s="1300"/>
      <c r="X491" s="1300"/>
      <c r="Y491" s="1300"/>
      <c r="Z491" s="1300"/>
      <c r="AA491" s="1300"/>
      <c r="AB491" s="1300"/>
      <c r="AC491" s="1300"/>
      <c r="AD491" s="1300"/>
      <c r="AE491" s="1300"/>
      <c r="AF491" s="1300"/>
      <c r="AG491" s="1300"/>
      <c r="AH491" s="1300"/>
      <c r="AI491" s="1300"/>
      <c r="AJ491" s="1300"/>
      <c r="AK491" s="1300"/>
      <c r="AL491" s="1300"/>
      <c r="AM491" s="1300"/>
      <c r="AN491" s="1300"/>
      <c r="AO491" s="1300"/>
      <c r="AP491" s="1300"/>
      <c r="AQ491" s="1300"/>
      <c r="AR491" s="1300"/>
      <c r="AS491" s="1300"/>
      <c r="AT491" s="1300"/>
      <c r="AU491" s="1300"/>
      <c r="AV491" s="1300"/>
      <c r="AW491" s="1300"/>
      <c r="AX491" s="1300"/>
      <c r="AY491" s="1300"/>
      <c r="AZ491" s="1300"/>
      <c r="BA491" s="1300"/>
      <c r="BB491" s="1301"/>
    </row>
    <row r="492" spans="1:55" ht="30" customHeight="1">
      <c r="AO492" s="311"/>
    </row>
    <row r="493" spans="1:55" ht="24.95" customHeight="1">
      <c r="A493" s="1096" t="s">
        <v>682</v>
      </c>
      <c r="B493" s="1097"/>
      <c r="C493" s="1097"/>
      <c r="D493" s="1097"/>
      <c r="E493" s="1097"/>
      <c r="F493" s="1097"/>
      <c r="G493" s="1097"/>
      <c r="H493" s="1097"/>
      <c r="I493" s="1097"/>
      <c r="J493" s="1097"/>
      <c r="K493" s="1097"/>
      <c r="L493" s="1098"/>
      <c r="M493" s="1099"/>
      <c r="N493" s="1099"/>
      <c r="O493" s="1099"/>
      <c r="P493" s="1099"/>
      <c r="Q493" s="1099"/>
      <c r="R493" s="1099"/>
      <c r="S493" s="1099"/>
      <c r="T493" s="1099"/>
      <c r="U493" s="1099"/>
      <c r="V493" s="1099"/>
      <c r="W493" s="1099"/>
      <c r="X493" s="1099"/>
      <c r="Y493" s="1099"/>
      <c r="Z493" s="1099"/>
      <c r="AA493" s="1099"/>
      <c r="AB493" s="1099"/>
      <c r="AC493" s="1099"/>
      <c r="AD493" s="1099"/>
      <c r="AE493" s="1099"/>
      <c r="AF493" s="1099"/>
      <c r="AG493" s="1099"/>
      <c r="AH493" s="1099"/>
      <c r="AI493" s="1099"/>
      <c r="AJ493" s="1099"/>
      <c r="AK493" s="1099"/>
      <c r="AL493" s="1099"/>
      <c r="AM493" s="1099"/>
      <c r="AN493" s="1099"/>
      <c r="AO493" s="1099"/>
      <c r="AP493" s="1099"/>
      <c r="AQ493" s="1099"/>
      <c r="AR493" s="1099"/>
      <c r="AS493" s="716"/>
      <c r="AT493" s="716"/>
      <c r="AU493" s="716"/>
      <c r="AV493" s="716"/>
      <c r="AW493" s="716"/>
      <c r="AX493" s="716"/>
      <c r="AY493" s="716"/>
      <c r="AZ493" s="716"/>
      <c r="BA493" s="307"/>
      <c r="BB493" s="307"/>
      <c r="BC493" s="307"/>
    </row>
    <row r="494" spans="1:55" ht="19.5" customHeight="1">
      <c r="A494" s="356"/>
      <c r="B494" s="356"/>
      <c r="C494" s="356"/>
      <c r="D494" s="356"/>
      <c r="E494" s="356"/>
      <c r="F494" s="356"/>
      <c r="G494" s="356"/>
      <c r="H494" s="356"/>
      <c r="I494" s="356"/>
      <c r="J494" s="356"/>
      <c r="K494" s="344"/>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c r="AJ494" s="307"/>
      <c r="AK494" s="307"/>
      <c r="AL494" s="307"/>
      <c r="AM494" s="307"/>
      <c r="AN494" s="307"/>
      <c r="AO494" s="307"/>
      <c r="AP494" s="307"/>
      <c r="AQ494" s="307"/>
      <c r="AR494" s="307"/>
      <c r="AS494" s="307"/>
      <c r="AT494" s="307"/>
      <c r="AU494" s="307"/>
      <c r="AV494" s="307"/>
      <c r="AW494" s="307"/>
      <c r="AX494" s="307"/>
      <c r="AY494" s="307"/>
      <c r="AZ494" s="307"/>
      <c r="BA494" s="307"/>
      <c r="BB494" s="307"/>
      <c r="BC494" s="307"/>
    </row>
    <row r="495" spans="1:55" ht="24.95" customHeight="1">
      <c r="A495" s="1004" t="s">
        <v>180</v>
      </c>
      <c r="B495" s="1302"/>
      <c r="C495" s="1302"/>
      <c r="D495" s="1302"/>
      <c r="E495" s="1302"/>
      <c r="F495" s="1302"/>
      <c r="G495" s="1302"/>
      <c r="H495" s="1302"/>
      <c r="I495" s="1302"/>
      <c r="J495" s="1302"/>
      <c r="K495" s="1302"/>
      <c r="L495" s="1302"/>
      <c r="M495" s="1302"/>
      <c r="N495" s="1302"/>
      <c r="O495" s="1302"/>
      <c r="P495" s="1302"/>
      <c r="Q495" s="1302"/>
      <c r="R495" s="1302"/>
      <c r="S495" s="1302"/>
      <c r="T495" s="1302"/>
      <c r="U495" s="1302"/>
      <c r="V495" s="1302"/>
      <c r="W495" s="1302"/>
      <c r="X495" s="1302"/>
      <c r="Y495" s="1302"/>
      <c r="Z495" s="1302"/>
      <c r="AA495" s="1302"/>
      <c r="AB495" s="1302"/>
      <c r="AC495" s="1302"/>
      <c r="AD495" s="1302"/>
      <c r="AE495" s="1302"/>
      <c r="AF495" s="1302"/>
      <c r="AG495" s="1302"/>
      <c r="AH495" s="1302"/>
      <c r="AI495" s="1302"/>
      <c r="AJ495" s="1302"/>
      <c r="AK495" s="1302"/>
      <c r="AL495" s="1302"/>
      <c r="AM495" s="1302"/>
      <c r="AN495" s="1302"/>
      <c r="AO495" s="1302"/>
      <c r="AP495" s="1302"/>
      <c r="AQ495" s="1302"/>
      <c r="AR495" s="1302"/>
      <c r="AS495" s="1302"/>
      <c r="AT495" s="1302"/>
      <c r="AU495" s="1302"/>
      <c r="AV495" s="1302"/>
      <c r="AW495" s="1302"/>
      <c r="AX495" s="1302"/>
      <c r="AY495" s="1302"/>
      <c r="AZ495" s="1302"/>
      <c r="BA495" s="1302"/>
      <c r="BB495" s="1303"/>
    </row>
    <row r="496" spans="1:55" ht="35.1" customHeight="1">
      <c r="A496" s="1175" t="s">
        <v>349</v>
      </c>
      <c r="B496" s="993"/>
      <c r="C496" s="993"/>
      <c r="D496" s="993"/>
      <c r="E496" s="993"/>
      <c r="F496" s="993"/>
      <c r="G496" s="993"/>
      <c r="H496" s="993"/>
      <c r="I496" s="993"/>
      <c r="J496" s="993"/>
      <c r="K496" s="993"/>
      <c r="L496" s="993" t="s">
        <v>46</v>
      </c>
      <c r="M496" s="993"/>
      <c r="N496" s="993"/>
      <c r="O496" s="993"/>
      <c r="P496" s="993"/>
      <c r="Q496" s="993"/>
      <c r="R496" s="993"/>
      <c r="S496" s="993"/>
      <c r="T496" s="993"/>
      <c r="U496" s="993"/>
      <c r="V496" s="993"/>
      <c r="W496" s="993" t="s">
        <v>173</v>
      </c>
      <c r="X496" s="993"/>
      <c r="Y496" s="993"/>
      <c r="Z496" s="993"/>
      <c r="AA496" s="993"/>
      <c r="AB496" s="993"/>
      <c r="AC496" s="993"/>
      <c r="AD496" s="993"/>
      <c r="AE496" s="993"/>
      <c r="AF496" s="993"/>
      <c r="AG496" s="993"/>
      <c r="AH496" s="993" t="s">
        <v>174</v>
      </c>
      <c r="AI496" s="993"/>
      <c r="AJ496" s="993"/>
      <c r="AK496" s="993"/>
      <c r="AL496" s="993"/>
      <c r="AM496" s="993"/>
      <c r="AN496" s="993"/>
      <c r="AO496" s="993"/>
      <c r="AP496" s="993"/>
      <c r="AQ496" s="993"/>
      <c r="AR496" s="993"/>
      <c r="AS496" s="995" t="s">
        <v>119</v>
      </c>
      <c r="AT496" s="995"/>
      <c r="AU496" s="995"/>
      <c r="AV496" s="995"/>
      <c r="AW496" s="995"/>
      <c r="AX496" s="995"/>
      <c r="AY496" s="995"/>
      <c r="AZ496" s="995"/>
      <c r="BA496" s="995"/>
      <c r="BB496" s="1296"/>
    </row>
    <row r="497" spans="1:55" ht="24.75" customHeight="1">
      <c r="A497" s="1297" t="str">
        <f>IF('3.7 Table et Repères lumineux'!$A$48="","",'3.7 Table et Repères lumineux'!$A$48)</f>
        <v/>
      </c>
      <c r="B497" s="1165"/>
      <c r="C497" s="1165"/>
      <c r="D497" s="1165"/>
      <c r="E497" s="1165"/>
      <c r="F497" s="1165"/>
      <c r="G497" s="1165"/>
      <c r="H497" s="1165"/>
      <c r="I497" s="1165"/>
      <c r="J497" s="1165"/>
      <c r="K497" s="1165"/>
      <c r="L497" s="910" t="str">
        <f>IF('3.7 Table et Repères lumineux'!$B$48="","",'3.7 Table et Repères lumineux'!$B$48)</f>
        <v/>
      </c>
      <c r="M497" s="910"/>
      <c r="N497" s="910"/>
      <c r="O497" s="910"/>
      <c r="P497" s="910"/>
      <c r="Q497" s="910"/>
      <c r="R497" s="910"/>
      <c r="S497" s="910"/>
      <c r="T497" s="910"/>
      <c r="U497" s="910"/>
      <c r="V497" s="910"/>
      <c r="W497" s="910" t="str">
        <f>IF('3.7 Table et Repères lumineux'!$C$48="","",'3.7 Table et Repères lumineux'!$C$48)</f>
        <v/>
      </c>
      <c r="X497" s="910"/>
      <c r="Y497" s="910"/>
      <c r="Z497" s="910"/>
      <c r="AA497" s="910"/>
      <c r="AB497" s="910"/>
      <c r="AC497" s="910"/>
      <c r="AD497" s="910"/>
      <c r="AE497" s="910"/>
      <c r="AF497" s="910"/>
      <c r="AG497" s="910"/>
      <c r="AH497" s="910" t="str">
        <f>IF('3.7 Table et Repères lumineux'!$D$48="","",'3.7 Table et Repères lumineux'!$D$48)</f>
        <v/>
      </c>
      <c r="AI497" s="910"/>
      <c r="AJ497" s="910"/>
      <c r="AK497" s="910"/>
      <c r="AL497" s="910"/>
      <c r="AM497" s="910"/>
      <c r="AN497" s="910"/>
      <c r="AO497" s="910"/>
      <c r="AP497" s="910"/>
      <c r="AQ497" s="910"/>
      <c r="AR497" s="910"/>
      <c r="AS497" s="1032" t="str">
        <f>IF('3.7 Table et Repères lumineux'!$E$48="","",'3.7 Table et Repères lumineux'!$E$48)</f>
        <v/>
      </c>
      <c r="AT497" s="1033"/>
      <c r="AU497" s="1033"/>
      <c r="AV497" s="1033"/>
      <c r="AW497" s="1033"/>
      <c r="AX497" s="1033"/>
      <c r="AY497" s="1033"/>
      <c r="AZ497" s="1033"/>
      <c r="BA497" s="1033"/>
      <c r="BB497" s="1148"/>
    </row>
    <row r="498" spans="1:55" ht="24.75" customHeight="1">
      <c r="A498" s="853" t="s">
        <v>133</v>
      </c>
      <c r="B498" s="939"/>
      <c r="C498" s="939"/>
      <c r="D498" s="939"/>
      <c r="E498" s="939"/>
      <c r="F498" s="939"/>
      <c r="G498" s="939"/>
      <c r="H498" s="939"/>
      <c r="I498" s="939"/>
      <c r="J498" s="939"/>
      <c r="K498" s="939"/>
      <c r="L498" s="1217" t="str">
        <f>IF('3.7 Table et Repères lumineux'!B49="","",'3.7 Table et Repères lumineux'!B49)</f>
        <v/>
      </c>
      <c r="M498" s="1218"/>
      <c r="N498" s="1218"/>
      <c r="O498" s="1218"/>
      <c r="P498" s="1218"/>
      <c r="Q498" s="1218"/>
      <c r="R498" s="1218"/>
      <c r="S498" s="1218"/>
      <c r="T498" s="1218"/>
      <c r="U498" s="1218"/>
      <c r="V498" s="1218"/>
      <c r="W498" s="1218"/>
      <c r="X498" s="1218"/>
      <c r="Y498" s="1218"/>
      <c r="Z498" s="1218"/>
      <c r="AA498" s="1218"/>
      <c r="AB498" s="1218"/>
      <c r="AC498" s="1218"/>
      <c r="AD498" s="1218"/>
      <c r="AE498" s="1218"/>
      <c r="AF498" s="1218"/>
      <c r="AG498" s="1218"/>
      <c r="AH498" s="1218"/>
      <c r="AI498" s="1218"/>
      <c r="AJ498" s="1218"/>
      <c r="AK498" s="1218"/>
      <c r="AL498" s="1218"/>
      <c r="AM498" s="1218"/>
      <c r="AN498" s="1218"/>
      <c r="AO498" s="1218"/>
      <c r="AP498" s="1218"/>
      <c r="AQ498" s="1218"/>
      <c r="AR498" s="1218"/>
      <c r="AS498" s="1218"/>
      <c r="AT498" s="1218"/>
      <c r="AU498" s="1218"/>
      <c r="AV498" s="1218"/>
      <c r="AW498" s="1218"/>
      <c r="AX498" s="1218"/>
      <c r="AY498" s="1218"/>
      <c r="AZ498" s="1218"/>
      <c r="BA498" s="1218"/>
      <c r="BB498" s="1245"/>
    </row>
    <row r="499" spans="1:55" ht="19.5" customHeight="1">
      <c r="AO499" s="311"/>
    </row>
    <row r="500" spans="1:55" ht="24.95" customHeight="1">
      <c r="A500" s="1291"/>
      <c r="B500" s="1292"/>
      <c r="C500" s="1292"/>
      <c r="D500" s="1292"/>
      <c r="E500" s="1292"/>
      <c r="F500" s="1292"/>
      <c r="G500" s="1292"/>
      <c r="H500" s="1292"/>
      <c r="I500" s="1292"/>
      <c r="J500" s="1292"/>
      <c r="K500" s="1293"/>
      <c r="L500" s="1283" t="s">
        <v>511</v>
      </c>
      <c r="M500" s="1294"/>
      <c r="N500" s="1294"/>
      <c r="O500" s="1294"/>
      <c r="P500" s="1294"/>
      <c r="Q500" s="1294"/>
      <c r="R500" s="1294"/>
      <c r="S500" s="1294"/>
      <c r="T500" s="1294"/>
      <c r="U500" s="1294"/>
      <c r="V500" s="1294"/>
      <c r="W500" s="1283" t="s">
        <v>204</v>
      </c>
      <c r="X500" s="1295"/>
      <c r="Y500" s="1295"/>
      <c r="Z500" s="1295"/>
      <c r="AA500" s="1295"/>
      <c r="AB500" s="1295"/>
      <c r="AC500" s="1295"/>
      <c r="AD500" s="1295"/>
      <c r="AE500" s="1295"/>
      <c r="AF500" s="1295"/>
      <c r="AG500" s="1295"/>
      <c r="AH500" s="1283" t="s">
        <v>116</v>
      </c>
      <c r="AI500" s="1294"/>
      <c r="AJ500" s="1294"/>
      <c r="AK500" s="1294"/>
      <c r="AL500" s="1294"/>
      <c r="AM500" s="1294"/>
      <c r="AN500" s="1294"/>
      <c r="AO500" s="1294"/>
      <c r="AP500" s="1294"/>
      <c r="AQ500" s="1294"/>
      <c r="AR500" s="1294"/>
      <c r="AS500" s="1283" t="s">
        <v>748</v>
      </c>
      <c r="AT500" s="1283"/>
      <c r="AU500" s="1283"/>
      <c r="AV500" s="1283"/>
      <c r="AW500" s="1283"/>
      <c r="AX500" s="1283"/>
      <c r="AY500" s="1283"/>
      <c r="AZ500" s="1283"/>
      <c r="BA500" s="1283"/>
      <c r="BB500" s="1237"/>
    </row>
    <row r="501" spans="1:55" ht="24.75" customHeight="1">
      <c r="A501" s="1210" t="s">
        <v>620</v>
      </c>
      <c r="B501" s="1259"/>
      <c r="C501" s="1259"/>
      <c r="D501" s="1259"/>
      <c r="E501" s="1259"/>
      <c r="F501" s="1259"/>
      <c r="G501" s="1259"/>
      <c r="H501" s="1259"/>
      <c r="I501" s="1259"/>
      <c r="J501" s="1259"/>
      <c r="K501" s="1269"/>
      <c r="L501" s="1284" t="str">
        <f>IF('3.7 Table et Repères lumineux'!$B$52="","",'3.7 Table et Repères lumineux'!$B$52)</f>
        <v/>
      </c>
      <c r="M501" s="1285"/>
      <c r="N501" s="1285"/>
      <c r="O501" s="1285"/>
      <c r="P501" s="1285"/>
      <c r="Q501" s="1285"/>
      <c r="R501" s="1285"/>
      <c r="S501" s="1285"/>
      <c r="T501" s="1285"/>
      <c r="U501" s="1285"/>
      <c r="V501" s="1285"/>
      <c r="W501" s="1284" t="str">
        <f>IF('3.7 Table et Repères lumineux'!$C$52="","",'3.7 Table et Repères lumineux'!$C$52)</f>
        <v/>
      </c>
      <c r="X501" s="1285"/>
      <c r="Y501" s="1285"/>
      <c r="Z501" s="1285"/>
      <c r="AA501" s="1285"/>
      <c r="AB501" s="1285"/>
      <c r="AC501" s="1285"/>
      <c r="AD501" s="1285"/>
      <c r="AE501" s="1285"/>
      <c r="AF501" s="1285"/>
      <c r="AG501" s="1285"/>
      <c r="AH501" s="1284" t="str">
        <f>IF('3.7 Table et Repères lumineux'!$D$52="","",'3.7 Table et Repères lumineux'!$D$52)</f>
        <v/>
      </c>
      <c r="AI501" s="1285"/>
      <c r="AJ501" s="1285"/>
      <c r="AK501" s="1285"/>
      <c r="AL501" s="1285"/>
      <c r="AM501" s="1285"/>
      <c r="AN501" s="1285"/>
      <c r="AO501" s="1285"/>
      <c r="AP501" s="1285"/>
      <c r="AQ501" s="1285"/>
      <c r="AR501" s="1285"/>
      <c r="AS501" s="1286" t="str">
        <f>IF('3.7 Table et Repères lumineux'!$E$52="","",'3.7 Table et Repères lumineux'!$E$52)</f>
        <v/>
      </c>
      <c r="AT501" s="1286"/>
      <c r="AU501" s="1286"/>
      <c r="AV501" s="1286"/>
      <c r="AW501" s="1286"/>
      <c r="AX501" s="1286"/>
      <c r="AY501" s="1286"/>
      <c r="AZ501" s="1286"/>
      <c r="BA501" s="1286"/>
      <c r="BB501" s="1287"/>
    </row>
    <row r="502" spans="1:55" ht="24.75" customHeight="1">
      <c r="A502" s="853" t="s">
        <v>73</v>
      </c>
      <c r="B502" s="1093"/>
      <c r="C502" s="1093"/>
      <c r="D502" s="1093"/>
      <c r="E502" s="1093"/>
      <c r="F502" s="1093"/>
      <c r="G502" s="1093"/>
      <c r="H502" s="1093"/>
      <c r="I502" s="1093"/>
      <c r="J502" s="1093"/>
      <c r="K502" s="1093"/>
      <c r="L502" s="1288" t="str">
        <f>IF('3.7 Table et Repères lumineux'!$B$53="","",'3.7 Table et Repères lumineux'!$B$53)</f>
        <v/>
      </c>
      <c r="M502" s="1289"/>
      <c r="N502" s="1289"/>
      <c r="O502" s="1289"/>
      <c r="P502" s="1289"/>
      <c r="Q502" s="1289"/>
      <c r="R502" s="1289"/>
      <c r="S502" s="1289"/>
      <c r="T502" s="1289"/>
      <c r="U502" s="1289"/>
      <c r="V502" s="1289"/>
      <c r="W502" s="1289"/>
      <c r="X502" s="1289"/>
      <c r="Y502" s="1289"/>
      <c r="Z502" s="1289"/>
      <c r="AA502" s="1289"/>
      <c r="AB502" s="1289"/>
      <c r="AC502" s="1289"/>
      <c r="AD502" s="1289"/>
      <c r="AE502" s="1289"/>
      <c r="AF502" s="1289"/>
      <c r="AG502" s="1289"/>
      <c r="AH502" s="1289"/>
      <c r="AI502" s="1289"/>
      <c r="AJ502" s="1289"/>
      <c r="AK502" s="1289"/>
      <c r="AL502" s="1289"/>
      <c r="AM502" s="1289"/>
      <c r="AN502" s="1289"/>
      <c r="AO502" s="1289"/>
      <c r="AP502" s="1289"/>
      <c r="AQ502" s="1289"/>
      <c r="AR502" s="1289"/>
      <c r="AS502" s="1289"/>
      <c r="AT502" s="1289"/>
      <c r="AU502" s="1289"/>
      <c r="AV502" s="1289"/>
      <c r="AW502" s="1289"/>
      <c r="AX502" s="1289"/>
      <c r="AY502" s="1289"/>
      <c r="AZ502" s="1289"/>
      <c r="BA502" s="1289"/>
      <c r="BB502" s="1290"/>
    </row>
    <row r="503" spans="1:55" ht="30" customHeight="1">
      <c r="A503" s="853" t="s">
        <v>71</v>
      </c>
      <c r="B503" s="1093"/>
      <c r="C503" s="1093"/>
      <c r="D503" s="1093"/>
      <c r="E503" s="1093"/>
      <c r="F503" s="1093"/>
      <c r="G503" s="1093"/>
      <c r="H503" s="1093"/>
      <c r="I503" s="1093"/>
      <c r="J503" s="1093"/>
      <c r="K503" s="1093"/>
      <c r="L503" s="980" t="str">
        <f>IF('3.7 Table et Repères lumineux'!$B$54="","",'3.7 Table et Repères lumineux'!$B$54)</f>
        <v/>
      </c>
      <c r="M503" s="1278"/>
      <c r="N503" s="1278"/>
      <c r="O503" s="1278"/>
      <c r="P503" s="1278"/>
      <c r="Q503" s="1278"/>
      <c r="R503" s="1278"/>
      <c r="S503" s="1278"/>
      <c r="T503" s="1278"/>
      <c r="U503" s="1278"/>
      <c r="V503" s="1278"/>
      <c r="W503" s="1278"/>
      <c r="X503" s="1278"/>
      <c r="Y503" s="1278"/>
      <c r="Z503" s="1278"/>
      <c r="AA503" s="1278"/>
      <c r="AB503" s="1278"/>
      <c r="AC503" s="1278"/>
      <c r="AD503" s="1278"/>
      <c r="AE503" s="1278"/>
      <c r="AF503" s="1278"/>
      <c r="AG503" s="1278"/>
      <c r="AH503" s="1278"/>
      <c r="AI503" s="1278"/>
      <c r="AJ503" s="1278"/>
      <c r="AK503" s="1278"/>
      <c r="AL503" s="1278"/>
      <c r="AM503" s="1278"/>
      <c r="AN503" s="1278"/>
      <c r="AO503" s="1278"/>
      <c r="AP503" s="1278"/>
      <c r="AQ503" s="1278"/>
      <c r="AR503" s="1278"/>
      <c r="AS503" s="1278"/>
      <c r="AT503" s="1278"/>
      <c r="AU503" s="1278"/>
      <c r="AV503" s="1278"/>
      <c r="AW503" s="1278"/>
      <c r="AX503" s="1278"/>
      <c r="AY503" s="1278"/>
      <c r="AZ503" s="1278"/>
      <c r="BA503" s="1278"/>
      <c r="BB503" s="1279"/>
      <c r="BC503" s="264"/>
    </row>
    <row r="504" spans="1:55" ht="30" customHeight="1">
      <c r="A504" s="71"/>
      <c r="B504" s="356"/>
      <c r="C504" s="356"/>
      <c r="D504" s="356"/>
      <c r="E504" s="356"/>
      <c r="F504" s="356"/>
      <c r="G504" s="356"/>
      <c r="H504" s="356"/>
      <c r="I504" s="356"/>
      <c r="J504" s="356"/>
      <c r="K504" s="356"/>
      <c r="L504" s="717"/>
      <c r="M504" s="71"/>
      <c r="N504" s="71"/>
      <c r="O504" s="71"/>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c r="AT504" s="71"/>
      <c r="AU504" s="71"/>
      <c r="AV504" s="71"/>
      <c r="AW504" s="71"/>
      <c r="AX504" s="71"/>
      <c r="AY504" s="71"/>
      <c r="AZ504" s="71"/>
      <c r="BA504" s="71"/>
      <c r="BB504" s="71"/>
      <c r="BC504" s="264"/>
    </row>
    <row r="505" spans="1:55" ht="30" customHeight="1">
      <c r="A505" s="310" t="s">
        <v>560</v>
      </c>
      <c r="B505" s="369"/>
      <c r="C505" s="369"/>
      <c r="D505" s="369"/>
      <c r="E505" s="369"/>
      <c r="F505" s="370"/>
      <c r="G505" s="369"/>
      <c r="H505" s="370"/>
      <c r="I505" s="370"/>
      <c r="J505" s="370"/>
      <c r="K505" s="370"/>
      <c r="L505" s="370"/>
      <c r="M505" s="370"/>
      <c r="N505" s="370"/>
      <c r="O505" s="370"/>
      <c r="P505" s="370"/>
      <c r="Q505" s="370"/>
      <c r="R505" s="370"/>
      <c r="S505" s="370"/>
      <c r="T505" s="370"/>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5"/>
      <c r="AY505" s="65"/>
      <c r="AZ505" s="348"/>
    </row>
    <row r="506" spans="1:55" ht="30" customHeight="1">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c r="AQ506" s="65"/>
      <c r="AR506" s="65"/>
      <c r="AS506" s="65"/>
      <c r="AT506" s="65"/>
      <c r="AU506" s="65"/>
      <c r="AV506" s="65"/>
      <c r="AW506" s="65"/>
      <c r="AX506" s="65"/>
      <c r="AY506" s="65"/>
      <c r="AZ506" s="348"/>
    </row>
    <row r="507" spans="1:55" ht="24.95" customHeight="1">
      <c r="A507" s="1096" t="s">
        <v>683</v>
      </c>
      <c r="B507" s="1097"/>
      <c r="C507" s="1097"/>
      <c r="D507" s="1097"/>
      <c r="E507" s="1097"/>
      <c r="F507" s="1097"/>
      <c r="G507" s="1097"/>
      <c r="H507" s="1097"/>
      <c r="I507" s="1097"/>
      <c r="J507" s="1097"/>
      <c r="K507" s="1097"/>
      <c r="L507" s="1098"/>
      <c r="M507" s="1099"/>
      <c r="N507" s="1099"/>
      <c r="O507" s="1099"/>
      <c r="P507" s="1099"/>
      <c r="Q507" s="1099"/>
      <c r="R507" s="1099"/>
      <c r="S507" s="1099"/>
      <c r="T507" s="1099"/>
      <c r="U507" s="1099"/>
      <c r="V507" s="1099"/>
      <c r="W507" s="1099"/>
      <c r="X507" s="1099"/>
      <c r="Y507" s="1099"/>
      <c r="Z507" s="1099"/>
      <c r="AA507" s="1099"/>
      <c r="AB507" s="1099"/>
      <c r="AC507" s="1099"/>
      <c r="AD507" s="1099"/>
      <c r="AE507" s="1099"/>
      <c r="AF507" s="1099"/>
      <c r="AG507" s="1099"/>
      <c r="AH507" s="1099"/>
      <c r="AI507" s="1099"/>
      <c r="AJ507" s="1099"/>
      <c r="AK507" s="1099"/>
      <c r="AL507" s="1099"/>
      <c r="AM507" s="1099"/>
      <c r="AN507" s="1099"/>
      <c r="AO507" s="1099"/>
      <c r="AP507" s="1099"/>
      <c r="AQ507" s="1099"/>
      <c r="AR507" s="1099"/>
      <c r="AS507" s="716"/>
      <c r="AT507" s="716"/>
      <c r="AU507" s="716"/>
      <c r="AV507" s="716"/>
      <c r="AW507" s="716"/>
      <c r="AX507" s="716"/>
      <c r="AY507" s="716"/>
      <c r="AZ507" s="716"/>
      <c r="BA507" s="307"/>
      <c r="BB507" s="307"/>
      <c r="BC507" s="307"/>
    </row>
    <row r="508" spans="1:55" ht="30" customHeight="1">
      <c r="A508" s="356"/>
      <c r="B508" s="356"/>
      <c r="C508" s="356"/>
      <c r="D508" s="356"/>
      <c r="E508" s="356"/>
      <c r="F508" s="356"/>
      <c r="G508" s="356"/>
      <c r="H508" s="356"/>
      <c r="I508" s="356"/>
      <c r="J508" s="356"/>
      <c r="K508" s="344"/>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c r="AJ508" s="307"/>
      <c r="AK508" s="307"/>
      <c r="AL508" s="307"/>
      <c r="AM508" s="307"/>
      <c r="AN508" s="307"/>
      <c r="AO508" s="307"/>
      <c r="AP508" s="307"/>
      <c r="AQ508" s="307"/>
      <c r="AR508" s="307"/>
      <c r="AS508" s="307"/>
      <c r="AT508" s="307"/>
      <c r="AU508" s="307"/>
      <c r="AV508" s="307"/>
      <c r="AW508" s="307"/>
      <c r="AX508" s="307"/>
      <c r="AY508" s="307"/>
      <c r="AZ508" s="307"/>
      <c r="BA508" s="307"/>
      <c r="BB508" s="307"/>
      <c r="BC508" s="307"/>
    </row>
    <row r="509" spans="1:55" ht="30" customHeight="1">
      <c r="A509" s="1280" t="s">
        <v>180</v>
      </c>
      <c r="B509" s="1281"/>
      <c r="C509" s="1281"/>
      <c r="D509" s="1281"/>
      <c r="E509" s="1281"/>
      <c r="F509" s="1281"/>
      <c r="G509" s="1281"/>
      <c r="H509" s="1281"/>
      <c r="I509" s="1281"/>
      <c r="J509" s="1281"/>
      <c r="K509" s="1281"/>
      <c r="L509" s="1281"/>
      <c r="M509" s="1281"/>
      <c r="N509" s="1281"/>
      <c r="O509" s="1281"/>
      <c r="P509" s="1281"/>
      <c r="Q509" s="1281"/>
      <c r="R509" s="1281"/>
      <c r="S509" s="1281"/>
      <c r="T509" s="1281"/>
      <c r="U509" s="1281"/>
      <c r="V509" s="1281"/>
      <c r="W509" s="1281"/>
      <c r="X509" s="1281"/>
      <c r="Y509" s="1281"/>
      <c r="Z509" s="1281"/>
      <c r="AA509" s="1281"/>
      <c r="AB509" s="1281"/>
      <c r="AC509" s="1281"/>
      <c r="AD509" s="1281"/>
      <c r="AE509" s="1281"/>
      <c r="AF509" s="1281"/>
      <c r="AG509" s="1281"/>
      <c r="AH509" s="1281"/>
      <c r="AI509" s="1281"/>
      <c r="AJ509" s="1281"/>
      <c r="AK509" s="1281"/>
      <c r="AL509" s="1281"/>
      <c r="AM509" s="1281"/>
      <c r="AN509" s="1281"/>
      <c r="AO509" s="1281"/>
      <c r="AP509" s="1281"/>
      <c r="AQ509" s="1281"/>
      <c r="AR509" s="1281"/>
      <c r="AS509" s="1281"/>
      <c r="AT509" s="1281"/>
      <c r="AU509" s="1281"/>
      <c r="AV509" s="1281"/>
      <c r="AW509" s="1281"/>
      <c r="AX509" s="1281"/>
      <c r="AY509" s="1281"/>
      <c r="AZ509" s="1281"/>
      <c r="BA509" s="1281"/>
      <c r="BB509" s="1282"/>
    </row>
    <row r="510" spans="1:55" ht="30" customHeight="1">
      <c r="A510" s="399"/>
      <c r="B510" s="400"/>
      <c r="C510" s="400"/>
      <c r="D510" s="400"/>
      <c r="E510" s="400"/>
      <c r="F510" s="400"/>
      <c r="G510" s="400"/>
      <c r="H510" s="400"/>
      <c r="I510" s="400"/>
      <c r="J510" s="1283" t="s">
        <v>176</v>
      </c>
      <c r="K510" s="1265"/>
      <c r="L510" s="1265"/>
      <c r="M510" s="1265"/>
      <c r="N510" s="1265"/>
      <c r="O510" s="1265"/>
      <c r="P510" s="1265"/>
      <c r="Q510" s="1265"/>
      <c r="R510" s="1265"/>
      <c r="S510" s="1265"/>
      <c r="T510" s="1265"/>
      <c r="U510" s="1265"/>
      <c r="V510" s="993" t="s">
        <v>561</v>
      </c>
      <c r="W510" s="1265"/>
      <c r="X510" s="1265"/>
      <c r="Y510" s="1265"/>
      <c r="Z510" s="1265"/>
      <c r="AA510" s="1265"/>
      <c r="AB510" s="1265"/>
      <c r="AC510" s="1265"/>
      <c r="AD510" s="1265"/>
      <c r="AE510" s="1265"/>
      <c r="AF510" s="1265"/>
      <c r="AG510" s="1265"/>
      <c r="AH510" s="1265"/>
      <c r="AI510" s="1265"/>
      <c r="AJ510" s="1265"/>
      <c r="AK510" s="1265"/>
      <c r="AL510" s="993" t="s">
        <v>624</v>
      </c>
      <c r="AM510" s="1265"/>
      <c r="AN510" s="1265"/>
      <c r="AO510" s="1265"/>
      <c r="AP510" s="1265"/>
      <c r="AQ510" s="1265"/>
      <c r="AR510" s="1265"/>
      <c r="AS510" s="1265"/>
      <c r="AT510" s="1265"/>
      <c r="AU510" s="1265"/>
      <c r="AV510" s="1265"/>
      <c r="AW510" s="1265"/>
      <c r="AX510" s="1265"/>
      <c r="AY510" s="1265"/>
      <c r="AZ510" s="1265"/>
      <c r="BA510" s="1265"/>
      <c r="BB510" s="1266"/>
    </row>
    <row r="511" spans="1:55" ht="30" customHeight="1">
      <c r="A511" s="1212" t="s">
        <v>737</v>
      </c>
      <c r="B511" s="1093"/>
      <c r="C511" s="1093"/>
      <c r="D511" s="1093"/>
      <c r="E511" s="1093"/>
      <c r="F511" s="1093"/>
      <c r="G511" s="1093"/>
      <c r="H511" s="1093"/>
      <c r="I511" s="1093"/>
      <c r="J511" s="1075" t="str">
        <f>IF('3.8 Performances Protocoles'!$C44="","",'3.8 Performances Protocoles'!$C44)</f>
        <v/>
      </c>
      <c r="K511" s="1273"/>
      <c r="L511" s="1273"/>
      <c r="M511" s="1273"/>
      <c r="N511" s="1273"/>
      <c r="O511" s="1273"/>
      <c r="P511" s="1273"/>
      <c r="Q511" s="1273"/>
      <c r="R511" s="1273"/>
      <c r="S511" s="1273"/>
      <c r="T511" s="1273"/>
      <c r="U511" s="1274"/>
      <c r="V511" s="998" t="str">
        <f>IF('3.8 Performances Protocoles'!$F44="","",'3.8 Performances Protocoles'!$F44)</f>
        <v/>
      </c>
      <c r="W511" s="998"/>
      <c r="X511" s="998"/>
      <c r="Y511" s="998"/>
      <c r="Z511" s="998"/>
      <c r="AA511" s="998"/>
      <c r="AB511" s="998"/>
      <c r="AC511" s="998"/>
      <c r="AD511" s="998"/>
      <c r="AE511" s="998"/>
      <c r="AF511" s="998"/>
      <c r="AG511" s="998"/>
      <c r="AH511" s="998"/>
      <c r="AI511" s="998"/>
      <c r="AJ511" s="998"/>
      <c r="AK511" s="998"/>
      <c r="AL511" s="998" t="str">
        <f>IF('3.8 Performances Protocoles'!$I44="","",'3.8 Performances Protocoles'!$I44)</f>
        <v/>
      </c>
      <c r="AM511" s="998"/>
      <c r="AN511" s="998"/>
      <c r="AO511" s="998"/>
      <c r="AP511" s="998"/>
      <c r="AQ511" s="998"/>
      <c r="AR511" s="998"/>
      <c r="AS511" s="998"/>
      <c r="AT511" s="998"/>
      <c r="AU511" s="998"/>
      <c r="AV511" s="998"/>
      <c r="AW511" s="998"/>
      <c r="AX511" s="998"/>
      <c r="AY511" s="998"/>
      <c r="AZ511" s="998"/>
      <c r="BA511" s="998"/>
      <c r="BB511" s="999"/>
    </row>
    <row r="512" spans="1:55" ht="30" customHeight="1">
      <c r="A512" s="1212" t="s">
        <v>721</v>
      </c>
      <c r="B512" s="1093"/>
      <c r="C512" s="1093"/>
      <c r="D512" s="1093"/>
      <c r="E512" s="1093"/>
      <c r="F512" s="1093"/>
      <c r="G512" s="1093"/>
      <c r="H512" s="1093"/>
      <c r="I512" s="1093"/>
      <c r="J512" s="1275" t="str">
        <f>IF('3.8 Performances Protocoles'!C46="","",'3.8 Performances Protocoles'!C46)</f>
        <v/>
      </c>
      <c r="K512" s="1276"/>
      <c r="L512" s="1276"/>
      <c r="M512" s="1276"/>
      <c r="N512" s="1276"/>
      <c r="O512" s="1276"/>
      <c r="P512" s="1276"/>
      <c r="Q512" s="1276"/>
      <c r="R512" s="1276"/>
      <c r="S512" s="1276"/>
      <c r="T512" s="1276"/>
      <c r="U512" s="1276"/>
      <c r="V512" s="1276"/>
      <c r="W512" s="1276"/>
      <c r="X512" s="1276"/>
      <c r="Y512" s="1276"/>
      <c r="Z512" s="1276"/>
      <c r="AA512" s="1276"/>
      <c r="AB512" s="1276"/>
      <c r="AC512" s="1276"/>
      <c r="AD512" s="1276"/>
      <c r="AE512" s="1276"/>
      <c r="AF512" s="1276"/>
      <c r="AG512" s="1276"/>
      <c r="AH512" s="1276"/>
      <c r="AI512" s="1276"/>
      <c r="AJ512" s="1276"/>
      <c r="AK512" s="1276"/>
      <c r="AL512" s="1276"/>
      <c r="AM512" s="1276"/>
      <c r="AN512" s="1276"/>
      <c r="AO512" s="1276"/>
      <c r="AP512" s="1276"/>
      <c r="AQ512" s="1276"/>
      <c r="AR512" s="1276"/>
      <c r="AS512" s="1276"/>
      <c r="AT512" s="1276"/>
      <c r="AU512" s="1276"/>
      <c r="AV512" s="1276"/>
      <c r="AW512" s="1276"/>
      <c r="AX512" s="1276"/>
      <c r="AY512" s="1276"/>
      <c r="AZ512" s="1276"/>
      <c r="BA512" s="1276"/>
      <c r="BB512" s="1277"/>
    </row>
    <row r="513" spans="1:54" ht="30" customHeight="1">
      <c r="AO513" s="311"/>
    </row>
    <row r="514" spans="1:54" ht="30" customHeight="1">
      <c r="A514" s="1004" t="s">
        <v>1022</v>
      </c>
      <c r="B514" s="1005"/>
      <c r="C514" s="1005"/>
      <c r="D514" s="1005"/>
      <c r="E514" s="1005"/>
      <c r="F514" s="1005"/>
      <c r="G514" s="1005"/>
      <c r="H514" s="1005"/>
      <c r="I514" s="1005"/>
      <c r="J514" s="1005"/>
      <c r="K514" s="1005"/>
      <c r="L514" s="1005"/>
      <c r="M514" s="1005"/>
      <c r="N514" s="1005"/>
      <c r="O514" s="1005"/>
      <c r="P514" s="1005"/>
      <c r="Q514" s="1005"/>
      <c r="R514" s="1005"/>
      <c r="S514" s="1005"/>
      <c r="T514" s="1005"/>
      <c r="U514" s="1005"/>
      <c r="V514" s="1005"/>
      <c r="W514" s="1005"/>
      <c r="X514" s="1005"/>
      <c r="Y514" s="1005"/>
      <c r="Z514" s="1005"/>
      <c r="AA514" s="1005"/>
      <c r="AB514" s="1005"/>
      <c r="AC514" s="1005"/>
      <c r="AD514" s="1005"/>
      <c r="AE514" s="1005"/>
      <c r="AF514" s="1005"/>
      <c r="AG514" s="1005"/>
      <c r="AH514" s="1005"/>
      <c r="AI514" s="1005"/>
      <c r="AJ514" s="1005"/>
      <c r="AK514" s="1005"/>
      <c r="AL514" s="1005"/>
      <c r="AM514" s="1005"/>
      <c r="AN514" s="1005"/>
      <c r="AO514" s="1005"/>
      <c r="AP514" s="1005"/>
      <c r="AQ514" s="1005"/>
      <c r="AR514" s="1005"/>
      <c r="AS514" s="1005"/>
      <c r="AT514" s="1005"/>
      <c r="AU514" s="1005"/>
      <c r="AV514" s="1005"/>
      <c r="AW514" s="1005"/>
      <c r="AX514" s="1005"/>
      <c r="AY514" s="1005"/>
      <c r="AZ514" s="1005"/>
      <c r="BA514" s="1005"/>
      <c r="BB514" s="1006"/>
    </row>
    <row r="515" spans="1:54" ht="22.5" customHeight="1">
      <c r="A515" s="1007" t="s">
        <v>625</v>
      </c>
      <c r="B515" s="1008"/>
      <c r="C515" s="1008"/>
      <c r="D515" s="1008"/>
      <c r="E515" s="1008"/>
      <c r="F515" s="1008"/>
      <c r="G515" s="1008"/>
      <c r="H515" s="1008"/>
      <c r="I515" s="1008"/>
      <c r="J515" s="1008"/>
      <c r="K515" s="1008"/>
      <c r="L515" s="1008"/>
      <c r="M515" s="1008"/>
      <c r="N515" s="1008"/>
      <c r="O515" s="1008"/>
      <c r="P515" s="1008"/>
      <c r="Q515" s="1008"/>
      <c r="R515" s="1008"/>
      <c r="S515" s="1008"/>
      <c r="T515" s="1008"/>
      <c r="U515" s="1008"/>
      <c r="V515" s="1008"/>
      <c r="W515" s="1008"/>
      <c r="X515" s="1008"/>
      <c r="Y515" s="1008"/>
      <c r="Z515" s="1008"/>
      <c r="AA515" s="1008"/>
      <c r="AB515" s="1008"/>
      <c r="AC515" s="1008"/>
      <c r="AD515" s="1008"/>
      <c r="AE515" s="1008"/>
      <c r="AF515" s="1008"/>
      <c r="AG515" s="1008"/>
      <c r="AH515" s="1008"/>
      <c r="AI515" s="1008"/>
      <c r="AJ515" s="1008"/>
      <c r="AK515" s="1008"/>
      <c r="AL515" s="1008"/>
      <c r="AM515" s="1008"/>
      <c r="AN515" s="1008"/>
      <c r="AO515" s="1008"/>
      <c r="AP515" s="1008"/>
      <c r="AQ515" s="1008"/>
      <c r="AR515" s="1008"/>
      <c r="AS515" s="1008"/>
      <c r="AT515" s="1008"/>
      <c r="AU515" s="1008"/>
      <c r="AV515" s="1008"/>
      <c r="AW515" s="1008"/>
      <c r="AX515" s="1008"/>
      <c r="AY515" s="1008"/>
      <c r="AZ515" s="1008"/>
      <c r="BA515" s="1008"/>
      <c r="BB515" s="1009"/>
    </row>
    <row r="516" spans="1:54" ht="30" customHeight="1">
      <c r="A516" s="1010"/>
      <c r="B516" s="1010"/>
      <c r="C516" s="1010"/>
      <c r="D516" s="1010"/>
      <c r="E516" s="991"/>
      <c r="F516" s="993" t="s">
        <v>627</v>
      </c>
      <c r="G516" s="994"/>
      <c r="H516" s="994"/>
      <c r="I516" s="994"/>
      <c r="J516" s="994"/>
      <c r="K516" s="994"/>
      <c r="L516" s="1011" t="s">
        <v>47</v>
      </c>
      <c r="M516" s="1011"/>
      <c r="N516" s="1011"/>
      <c r="O516" s="1011"/>
      <c r="P516" s="1011"/>
      <c r="Q516" s="1011"/>
      <c r="R516" s="993" t="s">
        <v>489</v>
      </c>
      <c r="S516" s="993"/>
      <c r="T516" s="993"/>
      <c r="U516" s="993"/>
      <c r="V516" s="993"/>
      <c r="W516" s="993" t="s">
        <v>628</v>
      </c>
      <c r="X516" s="993"/>
      <c r="Y516" s="993"/>
      <c r="Z516" s="993"/>
      <c r="AA516" s="993" t="s">
        <v>14</v>
      </c>
      <c r="AB516" s="993"/>
      <c r="AC516" s="993"/>
      <c r="AD516" s="1011" t="s">
        <v>195</v>
      </c>
      <c r="AE516" s="1011"/>
      <c r="AF516" s="1011"/>
      <c r="AG516" s="1011"/>
      <c r="AH516" s="993" t="s">
        <v>1</v>
      </c>
      <c r="AI516" s="993"/>
      <c r="AJ516" s="993"/>
      <c r="AK516" s="1012" t="s">
        <v>512</v>
      </c>
      <c r="AL516" s="1012"/>
      <c r="AM516" s="1012"/>
      <c r="AN516" s="1012"/>
      <c r="AO516" s="1012"/>
      <c r="AP516" s="1090" t="s">
        <v>548</v>
      </c>
      <c r="AQ516" s="946"/>
      <c r="AR516" s="946"/>
      <c r="AS516" s="946"/>
      <c r="AT516" s="946"/>
      <c r="AU516" s="946"/>
      <c r="AV516" s="946"/>
      <c r="AW516" s="946"/>
      <c r="AX516" s="946"/>
      <c r="AY516" s="946"/>
      <c r="AZ516" s="946"/>
      <c r="BA516" s="946"/>
      <c r="BB516" s="946"/>
    </row>
    <row r="517" spans="1:54" ht="36" customHeight="1">
      <c r="A517" s="1010"/>
      <c r="B517" s="1010"/>
      <c r="C517" s="1010"/>
      <c r="D517" s="1010"/>
      <c r="E517" s="991"/>
      <c r="F517" s="994"/>
      <c r="G517" s="994"/>
      <c r="H517" s="994"/>
      <c r="I517" s="994"/>
      <c r="J517" s="994"/>
      <c r="K517" s="994"/>
      <c r="L517" s="1011"/>
      <c r="M517" s="1011"/>
      <c r="N517" s="1011"/>
      <c r="O517" s="1011"/>
      <c r="P517" s="1011"/>
      <c r="Q517" s="1011"/>
      <c r="R517" s="993"/>
      <c r="S517" s="993"/>
      <c r="T517" s="993"/>
      <c r="U517" s="993"/>
      <c r="V517" s="993"/>
      <c r="W517" s="993"/>
      <c r="X517" s="993"/>
      <c r="Y517" s="993"/>
      <c r="Z517" s="993"/>
      <c r="AA517" s="993"/>
      <c r="AB517" s="993"/>
      <c r="AC517" s="993"/>
      <c r="AD517" s="1011"/>
      <c r="AE517" s="1011"/>
      <c r="AF517" s="1011"/>
      <c r="AG517" s="1011"/>
      <c r="AH517" s="993"/>
      <c r="AI517" s="993"/>
      <c r="AJ517" s="993"/>
      <c r="AK517" s="1012"/>
      <c r="AL517" s="1012"/>
      <c r="AM517" s="1012"/>
      <c r="AN517" s="1012"/>
      <c r="AO517" s="1012"/>
      <c r="AP517" s="1270" t="str">
        <f>IF('3.8 Performances Protocoles'!$J$52="","",'3.8 Performances Protocoles'!$J$52)</f>
        <v/>
      </c>
      <c r="AQ517" s="1271"/>
      <c r="AR517" s="1271"/>
      <c r="AS517" s="1271"/>
      <c r="AT517" s="1271" t="str">
        <f>IF('3.8 Performances Protocoles'!$K$52="","",'3.8 Performances Protocoles'!$K$52)</f>
        <v/>
      </c>
      <c r="AU517" s="1271"/>
      <c r="AV517" s="1271"/>
      <c r="AW517" s="1271"/>
      <c r="AX517" s="1271"/>
      <c r="AY517" s="1271" t="str">
        <f>IF('3.8 Performances Protocoles'!$L$52="","",'3.8 Performances Protocoles'!$L$52)</f>
        <v/>
      </c>
      <c r="AZ517" s="1271"/>
      <c r="BA517" s="1271"/>
      <c r="BB517" s="1272"/>
    </row>
    <row r="518" spans="1:54" ht="24.75" customHeight="1">
      <c r="A518" s="983" t="s">
        <v>626</v>
      </c>
      <c r="B518" s="984"/>
      <c r="C518" s="984"/>
      <c r="D518" s="984"/>
      <c r="E518" s="984"/>
      <c r="F518" s="911" t="str">
        <f>IF('3.8 Performances Protocoles'!$A$53="","",'3.8 Performances Protocoles'!$A$53)</f>
        <v/>
      </c>
      <c r="G518" s="1000"/>
      <c r="H518" s="1000"/>
      <c r="I518" s="1000"/>
      <c r="J518" s="1000"/>
      <c r="K518" s="1001"/>
      <c r="L518" s="910" t="str">
        <f>IF('3.8 Performances Protocoles'!$B$53="","",'3.8 Performances Protocoles'!$B$53)</f>
        <v/>
      </c>
      <c r="M518" s="910"/>
      <c r="N518" s="910"/>
      <c r="O518" s="910"/>
      <c r="P518" s="910"/>
      <c r="Q518" s="910"/>
      <c r="R518" s="910" t="str">
        <f>IF('3.8 Performances Protocoles'!$C$53="","",'3.8 Performances Protocoles'!$C$53)</f>
        <v/>
      </c>
      <c r="S518" s="910"/>
      <c r="T518" s="910"/>
      <c r="U518" s="910"/>
      <c r="V518" s="910"/>
      <c r="W518" s="910" t="str">
        <f>IF('3.8 Performances Protocoles'!$D$53="","",'3.8 Performances Protocoles'!$D$53)</f>
        <v/>
      </c>
      <c r="X518" s="910"/>
      <c r="Y518" s="910"/>
      <c r="Z518" s="910"/>
      <c r="AA518" s="910" t="str">
        <f>IF('3.8 Performances Protocoles'!$E$53="","",'3.8 Performances Protocoles'!$E$53)</f>
        <v/>
      </c>
      <c r="AB518" s="910"/>
      <c r="AC518" s="910"/>
      <c r="AD518" s="910" t="str">
        <f>IF('3.8 Performances Protocoles'!$F$53="","",'3.8 Performances Protocoles'!$F$53)</f>
        <v/>
      </c>
      <c r="AE518" s="910"/>
      <c r="AF518" s="910"/>
      <c r="AG518" s="910"/>
      <c r="AH518" s="910" t="str">
        <f>IF('3.8 Performances Protocoles'!$G$53="","",'3.8 Performances Protocoles'!$G$53)</f>
        <v/>
      </c>
      <c r="AI518" s="910"/>
      <c r="AJ518" s="910"/>
      <c r="AK518" s="910" t="str">
        <f>IF('3.8 Performances Protocoles'!$H$53="","",'3.8 Performances Protocoles'!$H$53)</f>
        <v/>
      </c>
      <c r="AL518" s="910"/>
      <c r="AM518" s="910"/>
      <c r="AN518" s="910"/>
      <c r="AO518" s="910"/>
      <c r="AP518" s="910" t="str">
        <f>IF('3.8 Performances Protocoles'!$J$53="","",'3.8 Performances Protocoles'!$J$53)</f>
        <v>(valeur)</v>
      </c>
      <c r="AQ518" s="998"/>
      <c r="AR518" s="998"/>
      <c r="AS518" s="998"/>
      <c r="AT518" s="910" t="str">
        <f>IF('3.8 Performances Protocoles'!$K$53="","",'3.8 Performances Protocoles'!$K$53)</f>
        <v>(valeur)</v>
      </c>
      <c r="AU518" s="998"/>
      <c r="AV518" s="998"/>
      <c r="AW518" s="998"/>
      <c r="AX518" s="998"/>
      <c r="AY518" s="910" t="str">
        <f>IF('3.8 Performances Protocoles'!$L$53="","",'3.8 Performances Protocoles'!$L$53)</f>
        <v>(valeur)</v>
      </c>
      <c r="AZ518" s="998"/>
      <c r="BA518" s="998"/>
      <c r="BB518" s="999"/>
    </row>
    <row r="519" spans="1:54" ht="23.25" customHeight="1">
      <c r="A519" s="988" t="s">
        <v>118</v>
      </c>
      <c r="B519" s="989"/>
      <c r="C519" s="989"/>
      <c r="D519" s="989"/>
      <c r="E519" s="989"/>
      <c r="F519" s="989"/>
      <c r="G519" s="989"/>
      <c r="H519" s="989"/>
      <c r="I519" s="989"/>
      <c r="J519" s="989"/>
      <c r="K519" s="989"/>
      <c r="L519" s="989"/>
      <c r="M519" s="989"/>
      <c r="N519" s="989"/>
      <c r="O519" s="989"/>
      <c r="P519" s="989"/>
      <c r="Q519" s="989"/>
      <c r="R519" s="989"/>
      <c r="S519" s="989"/>
      <c r="T519" s="989"/>
      <c r="U519" s="989"/>
      <c r="V519" s="989"/>
      <c r="W519" s="989"/>
      <c r="X519" s="989"/>
      <c r="Y519" s="989"/>
      <c r="Z519" s="989"/>
      <c r="AA519" s="989"/>
      <c r="AB519" s="989"/>
      <c r="AC519" s="989"/>
      <c r="AD519" s="989"/>
      <c r="AE519" s="989"/>
      <c r="AF519" s="989"/>
      <c r="AG519" s="989"/>
      <c r="AH519" s="989"/>
      <c r="AI519" s="989"/>
      <c r="AJ519" s="989"/>
      <c r="AK519" s="989"/>
      <c r="AL519" s="989"/>
      <c r="AM519" s="989"/>
      <c r="AN519" s="989"/>
      <c r="AO519" s="989"/>
      <c r="AP519" s="989"/>
      <c r="AQ519" s="989"/>
      <c r="AR519" s="989"/>
      <c r="AS519" s="989"/>
      <c r="AT519" s="989"/>
      <c r="AU519" s="989"/>
      <c r="AV519" s="989"/>
      <c r="AW519" s="989"/>
      <c r="AX519" s="989"/>
      <c r="AY519" s="989"/>
      <c r="AZ519" s="989"/>
      <c r="BA519" s="989"/>
      <c r="BB519" s="990"/>
    </row>
    <row r="520" spans="1:54" ht="24.75" customHeight="1">
      <c r="A520" s="991"/>
      <c r="B520" s="992"/>
      <c r="C520" s="992"/>
      <c r="D520" s="992"/>
      <c r="E520" s="992"/>
      <c r="F520" s="993" t="s">
        <v>749</v>
      </c>
      <c r="G520" s="994"/>
      <c r="H520" s="994"/>
      <c r="I520" s="994"/>
      <c r="J520" s="994"/>
      <c r="K520" s="994"/>
      <c r="L520" s="993" t="s">
        <v>513</v>
      </c>
      <c r="M520" s="993"/>
      <c r="N520" s="993"/>
      <c r="O520" s="993"/>
      <c r="P520" s="993"/>
      <c r="Q520" s="993"/>
      <c r="R520" s="993" t="s">
        <v>54</v>
      </c>
      <c r="S520" s="993"/>
      <c r="T520" s="993"/>
      <c r="U520" s="993"/>
      <c r="V520" s="993"/>
      <c r="W520" s="993" t="s">
        <v>120</v>
      </c>
      <c r="X520" s="993"/>
      <c r="Y520" s="993"/>
      <c r="Z520" s="993"/>
      <c r="AA520" s="993"/>
      <c r="AB520" s="993"/>
      <c r="AC520" s="993"/>
      <c r="AD520" s="993" t="s">
        <v>367</v>
      </c>
      <c r="AE520" s="994"/>
      <c r="AF520" s="994"/>
      <c r="AG520" s="994"/>
      <c r="AH520" s="994"/>
      <c r="AI520" s="994"/>
      <c r="AJ520" s="994"/>
      <c r="AK520" s="994"/>
      <c r="AL520" s="994"/>
      <c r="AM520" s="995" t="s">
        <v>366</v>
      </c>
      <c r="AN520" s="995"/>
      <c r="AO520" s="995"/>
      <c r="AP520" s="995"/>
      <c r="AQ520" s="995"/>
      <c r="AR520" s="995"/>
      <c r="AS520" s="995"/>
      <c r="AT520" s="995"/>
      <c r="AU520" s="996" t="s">
        <v>365</v>
      </c>
      <c r="AV520" s="996"/>
      <c r="AW520" s="996"/>
      <c r="AX520" s="996"/>
      <c r="AY520" s="996"/>
      <c r="AZ520" s="996"/>
      <c r="BA520" s="996"/>
      <c r="BB520" s="997"/>
    </row>
    <row r="521" spans="1:54" ht="30" customHeight="1">
      <c r="A521" s="983" t="s">
        <v>626</v>
      </c>
      <c r="B521" s="984"/>
      <c r="C521" s="984"/>
      <c r="D521" s="984"/>
      <c r="E521" s="984"/>
      <c r="F521" s="985" t="str">
        <f>IF('3.8 Performances Protocoles'!$A$56="","",'3.8 Performances Protocoles'!$A$56)</f>
        <v/>
      </c>
      <c r="G521" s="986"/>
      <c r="H521" s="986"/>
      <c r="I521" s="986"/>
      <c r="J521" s="986"/>
      <c r="K521" s="987"/>
      <c r="L521" s="910" t="str">
        <f>IF('3.8 Performances Protocoles'!$B$56="","",'3.8 Performances Protocoles'!$B$56)</f>
        <v/>
      </c>
      <c r="M521" s="910"/>
      <c r="N521" s="910"/>
      <c r="O521" s="910"/>
      <c r="P521" s="910"/>
      <c r="Q521" s="910"/>
      <c r="R521" s="910" t="str">
        <f>IF('3.8 Performances Protocoles'!$C$56="","",'3.8 Performances Protocoles'!$C$56)</f>
        <v/>
      </c>
      <c r="S521" s="910"/>
      <c r="T521" s="910"/>
      <c r="U521" s="910"/>
      <c r="V521" s="910"/>
      <c r="W521" s="910" t="str">
        <f>IF('3.8 Performances Protocoles'!$D$56="","",'3.8 Performances Protocoles'!$D$56)</f>
        <v/>
      </c>
      <c r="X521" s="910"/>
      <c r="Y521" s="910"/>
      <c r="Z521" s="910"/>
      <c r="AA521" s="910"/>
      <c r="AB521" s="910"/>
      <c r="AC521" s="910"/>
      <c r="AD521" s="910" t="str">
        <f>IF('3.8 Performances Protocoles'!$E$56="","",'3.8 Performances Protocoles'!$E$56)</f>
        <v/>
      </c>
      <c r="AE521" s="861"/>
      <c r="AF521" s="861"/>
      <c r="AG521" s="861"/>
      <c r="AH521" s="861"/>
      <c r="AI521" s="861"/>
      <c r="AJ521" s="861"/>
      <c r="AK521" s="861"/>
      <c r="AL521" s="861"/>
      <c r="AM521" s="972" t="str">
        <f>IF('3.8 Performances Protocoles'!$G$56="","",'3.8 Performances Protocoles'!$G$56)</f>
        <v/>
      </c>
      <c r="AN521" s="973"/>
      <c r="AO521" s="973"/>
      <c r="AP521" s="973"/>
      <c r="AQ521" s="973"/>
      <c r="AR521" s="973"/>
      <c r="AS521" s="973"/>
      <c r="AT521" s="974"/>
      <c r="AU521" s="975" t="str">
        <f>IF('3.8 Performances Protocoles'!$I$56="","",'3.8 Performances Protocoles'!$I$56)</f>
        <v/>
      </c>
      <c r="AV521" s="976"/>
      <c r="AW521" s="976"/>
      <c r="AX521" s="976"/>
      <c r="AY521" s="976"/>
      <c r="AZ521" s="976"/>
      <c r="BA521" s="976"/>
      <c r="BB521" s="976"/>
    </row>
    <row r="522" spans="1:54" ht="30" customHeight="1">
      <c r="A522" s="977" t="s">
        <v>721</v>
      </c>
      <c r="B522" s="978"/>
      <c r="C522" s="978"/>
      <c r="D522" s="978"/>
      <c r="E522" s="978"/>
      <c r="F522" s="979"/>
      <c r="G522" s="979"/>
      <c r="H522" s="979"/>
      <c r="I522" s="980" t="str">
        <f>IF('3.8 Performances Protocoles'!$B$57="","",'3.8 Performances Protocoles'!$B$57)</f>
        <v/>
      </c>
      <c r="J522" s="981"/>
      <c r="K522" s="981"/>
      <c r="L522" s="981"/>
      <c r="M522" s="981"/>
      <c r="N522" s="981"/>
      <c r="O522" s="981"/>
      <c r="P522" s="981"/>
      <c r="Q522" s="981"/>
      <c r="R522" s="981"/>
      <c r="S522" s="981"/>
      <c r="T522" s="981"/>
      <c r="U522" s="981"/>
      <c r="V522" s="981"/>
      <c r="W522" s="981"/>
      <c r="X522" s="981"/>
      <c r="Y522" s="981"/>
      <c r="Z522" s="981"/>
      <c r="AA522" s="981"/>
      <c r="AB522" s="981"/>
      <c r="AC522" s="981"/>
      <c r="AD522" s="981"/>
      <c r="AE522" s="981"/>
      <c r="AF522" s="981"/>
      <c r="AG522" s="981"/>
      <c r="AH522" s="981"/>
      <c r="AI522" s="981"/>
      <c r="AJ522" s="981"/>
      <c r="AK522" s="981"/>
      <c r="AL522" s="981"/>
      <c r="AM522" s="981"/>
      <c r="AN522" s="981"/>
      <c r="AO522" s="981"/>
      <c r="AP522" s="981"/>
      <c r="AQ522" s="981"/>
      <c r="AR522" s="981"/>
      <c r="AS522" s="981"/>
      <c r="AT522" s="981"/>
      <c r="AU522" s="981"/>
      <c r="AV522" s="981"/>
      <c r="AW522" s="981"/>
      <c r="AX522" s="981"/>
      <c r="AY522" s="981"/>
      <c r="AZ522" s="981"/>
      <c r="BA522" s="981"/>
      <c r="BB522" s="982"/>
    </row>
    <row r="523" spans="1:54" ht="30" customHeight="1">
      <c r="AO523" s="311"/>
    </row>
    <row r="524" spans="1:54" ht="30" customHeight="1">
      <c r="A524" s="1004" t="s">
        <v>1023</v>
      </c>
      <c r="B524" s="1005"/>
      <c r="C524" s="1005"/>
      <c r="D524" s="1005"/>
      <c r="E524" s="1005"/>
      <c r="F524" s="1005"/>
      <c r="G524" s="1005"/>
      <c r="H524" s="1005"/>
      <c r="I524" s="1005"/>
      <c r="J524" s="1005"/>
      <c r="K524" s="1005"/>
      <c r="L524" s="1005"/>
      <c r="M524" s="1005"/>
      <c r="N524" s="1005"/>
      <c r="O524" s="1005"/>
      <c r="P524" s="1005"/>
      <c r="Q524" s="1005"/>
      <c r="R524" s="1005"/>
      <c r="S524" s="1005"/>
      <c r="T524" s="1005"/>
      <c r="U524" s="1005"/>
      <c r="V524" s="1005"/>
      <c r="W524" s="1005"/>
      <c r="X524" s="1005"/>
      <c r="Y524" s="1005"/>
      <c r="Z524" s="1005"/>
      <c r="AA524" s="1005"/>
      <c r="AB524" s="1005"/>
      <c r="AC524" s="1005"/>
      <c r="AD524" s="1005"/>
      <c r="AE524" s="1005"/>
      <c r="AF524" s="1005"/>
      <c r="AG524" s="1005"/>
      <c r="AH524" s="1005"/>
      <c r="AI524" s="1005"/>
      <c r="AJ524" s="1005"/>
      <c r="AK524" s="1005"/>
      <c r="AL524" s="1005"/>
      <c r="AM524" s="1005"/>
      <c r="AN524" s="1005"/>
      <c r="AO524" s="1005"/>
      <c r="AP524" s="1005"/>
      <c r="AQ524" s="1005"/>
      <c r="AR524" s="1005"/>
      <c r="AS524" s="1005"/>
      <c r="AT524" s="1005"/>
      <c r="AU524" s="1005"/>
      <c r="AV524" s="1005"/>
      <c r="AW524" s="1005"/>
      <c r="AX524" s="1005"/>
      <c r="AY524" s="1005"/>
      <c r="AZ524" s="1005"/>
      <c r="BA524" s="1005"/>
      <c r="BB524" s="1006"/>
    </row>
    <row r="525" spans="1:54" ht="22.5" customHeight="1">
      <c r="A525" s="1007" t="s">
        <v>625</v>
      </c>
      <c r="B525" s="1008"/>
      <c r="C525" s="1008"/>
      <c r="D525" s="1008"/>
      <c r="E525" s="1008"/>
      <c r="F525" s="1008"/>
      <c r="G525" s="1008"/>
      <c r="H525" s="1008"/>
      <c r="I525" s="1008"/>
      <c r="J525" s="1008"/>
      <c r="K525" s="1008"/>
      <c r="L525" s="1008"/>
      <c r="M525" s="1008"/>
      <c r="N525" s="1008"/>
      <c r="O525" s="1008"/>
      <c r="P525" s="1008"/>
      <c r="Q525" s="1008"/>
      <c r="R525" s="1008"/>
      <c r="S525" s="1008"/>
      <c r="T525" s="1008"/>
      <c r="U525" s="1008"/>
      <c r="V525" s="1008"/>
      <c r="W525" s="1008"/>
      <c r="X525" s="1008"/>
      <c r="Y525" s="1008"/>
      <c r="Z525" s="1008"/>
      <c r="AA525" s="1008"/>
      <c r="AB525" s="1008"/>
      <c r="AC525" s="1008"/>
      <c r="AD525" s="1008"/>
      <c r="AE525" s="1008"/>
      <c r="AF525" s="1008"/>
      <c r="AG525" s="1008"/>
      <c r="AH525" s="1008"/>
      <c r="AI525" s="1008"/>
      <c r="AJ525" s="1008"/>
      <c r="AK525" s="1008"/>
      <c r="AL525" s="1008"/>
      <c r="AM525" s="1008"/>
      <c r="AN525" s="1008"/>
      <c r="AO525" s="1008"/>
      <c r="AP525" s="1008"/>
      <c r="AQ525" s="1008"/>
      <c r="AR525" s="1008"/>
      <c r="AS525" s="1008"/>
      <c r="AT525" s="1008"/>
      <c r="AU525" s="1008"/>
      <c r="AV525" s="1008"/>
      <c r="AW525" s="1008"/>
      <c r="AX525" s="1008"/>
      <c r="AY525" s="1008"/>
      <c r="AZ525" s="1008"/>
      <c r="BA525" s="1008"/>
      <c r="BB525" s="1009"/>
    </row>
    <row r="526" spans="1:54" ht="30" customHeight="1">
      <c r="A526" s="1010"/>
      <c r="B526" s="1010"/>
      <c r="C526" s="1010"/>
      <c r="D526" s="1010"/>
      <c r="E526" s="991"/>
      <c r="F526" s="993" t="s">
        <v>627</v>
      </c>
      <c r="G526" s="994"/>
      <c r="H526" s="994"/>
      <c r="I526" s="994"/>
      <c r="J526" s="994"/>
      <c r="K526" s="994"/>
      <c r="L526" s="1011" t="s">
        <v>47</v>
      </c>
      <c r="M526" s="1011"/>
      <c r="N526" s="1011"/>
      <c r="O526" s="1011"/>
      <c r="P526" s="1011"/>
      <c r="Q526" s="1011"/>
      <c r="R526" s="993" t="s">
        <v>489</v>
      </c>
      <c r="S526" s="993"/>
      <c r="T526" s="993"/>
      <c r="U526" s="993"/>
      <c r="V526" s="993"/>
      <c r="W526" s="993" t="s">
        <v>628</v>
      </c>
      <c r="X526" s="993"/>
      <c r="Y526" s="993"/>
      <c r="Z526" s="993"/>
      <c r="AA526" s="993" t="s">
        <v>14</v>
      </c>
      <c r="AB526" s="993"/>
      <c r="AC526" s="993"/>
      <c r="AD526" s="1011" t="s">
        <v>195</v>
      </c>
      <c r="AE526" s="1011"/>
      <c r="AF526" s="1011"/>
      <c r="AG526" s="1011"/>
      <c r="AH526" s="993" t="s">
        <v>1</v>
      </c>
      <c r="AI526" s="993"/>
      <c r="AJ526" s="993"/>
      <c r="AK526" s="1012" t="s">
        <v>512</v>
      </c>
      <c r="AL526" s="1012"/>
      <c r="AM526" s="1012"/>
      <c r="AN526" s="1012"/>
      <c r="AO526" s="1012"/>
      <c r="AP526" s="1090" t="s">
        <v>548</v>
      </c>
      <c r="AQ526" s="946"/>
      <c r="AR526" s="946"/>
      <c r="AS526" s="946"/>
      <c r="AT526" s="946"/>
      <c r="AU526" s="946"/>
      <c r="AV526" s="946"/>
      <c r="AW526" s="946"/>
      <c r="AX526" s="946"/>
      <c r="AY526" s="946"/>
      <c r="AZ526" s="946"/>
      <c r="BA526" s="946"/>
      <c r="BB526" s="946"/>
    </row>
    <row r="527" spans="1:54" ht="36" customHeight="1">
      <c r="A527" s="1010"/>
      <c r="B527" s="1010"/>
      <c r="C527" s="1010"/>
      <c r="D527" s="1010"/>
      <c r="E527" s="991"/>
      <c r="F527" s="994"/>
      <c r="G527" s="994"/>
      <c r="H527" s="994"/>
      <c r="I527" s="994"/>
      <c r="J527" s="994"/>
      <c r="K527" s="994"/>
      <c r="L527" s="1011"/>
      <c r="M527" s="1011"/>
      <c r="N527" s="1011"/>
      <c r="O527" s="1011"/>
      <c r="P527" s="1011"/>
      <c r="Q527" s="1011"/>
      <c r="R527" s="993"/>
      <c r="S527" s="993"/>
      <c r="T527" s="993"/>
      <c r="U527" s="993"/>
      <c r="V527" s="993"/>
      <c r="W527" s="993"/>
      <c r="X527" s="993"/>
      <c r="Y527" s="993"/>
      <c r="Z527" s="993"/>
      <c r="AA527" s="993"/>
      <c r="AB527" s="993"/>
      <c r="AC527" s="993"/>
      <c r="AD527" s="1011"/>
      <c r="AE527" s="1011"/>
      <c r="AF527" s="1011"/>
      <c r="AG527" s="1011"/>
      <c r="AH527" s="993"/>
      <c r="AI527" s="993"/>
      <c r="AJ527" s="993"/>
      <c r="AK527" s="1012"/>
      <c r="AL527" s="1012"/>
      <c r="AM527" s="1012"/>
      <c r="AN527" s="1012"/>
      <c r="AO527" s="1012"/>
      <c r="AP527" s="1270" t="str">
        <f>IF('3.8 Performances Protocoles'!$J$63="","",'3.8 Performances Protocoles'!$J$63)</f>
        <v/>
      </c>
      <c r="AQ527" s="1271"/>
      <c r="AR527" s="1271"/>
      <c r="AS527" s="1271"/>
      <c r="AT527" s="1271" t="str">
        <f>IF('3.8 Performances Protocoles'!$K$63="","",'3.8 Performances Protocoles'!$K$63)</f>
        <v/>
      </c>
      <c r="AU527" s="1271"/>
      <c r="AV527" s="1271"/>
      <c r="AW527" s="1271"/>
      <c r="AX527" s="1271"/>
      <c r="AY527" s="1271" t="str">
        <f>IF('3.8 Performances Protocoles'!$L$63="","",'3.8 Performances Protocoles'!$L$63)</f>
        <v/>
      </c>
      <c r="AZ527" s="1271"/>
      <c r="BA527" s="1271"/>
      <c r="BB527" s="1272"/>
    </row>
    <row r="528" spans="1:54" ht="24.75" customHeight="1">
      <c r="A528" s="983" t="s">
        <v>626</v>
      </c>
      <c r="B528" s="984"/>
      <c r="C528" s="984"/>
      <c r="D528" s="984"/>
      <c r="E528" s="984"/>
      <c r="F528" s="911" t="str">
        <f>IF('3.8 Performances Protocoles'!$A$64="","",'3.8 Performances Protocoles'!$A$64)</f>
        <v/>
      </c>
      <c r="G528" s="1000"/>
      <c r="H528" s="1000"/>
      <c r="I528" s="1000"/>
      <c r="J528" s="1000"/>
      <c r="K528" s="1001"/>
      <c r="L528" s="910" t="str">
        <f>IF('3.8 Performances Protocoles'!$B$64="","",'3.8 Performances Protocoles'!$B$64)</f>
        <v/>
      </c>
      <c r="M528" s="910"/>
      <c r="N528" s="910"/>
      <c r="O528" s="910"/>
      <c r="P528" s="910"/>
      <c r="Q528" s="910"/>
      <c r="R528" s="910" t="str">
        <f>IF('3.8 Performances Protocoles'!$C$64="","",'3.8 Performances Protocoles'!$C$64)</f>
        <v/>
      </c>
      <c r="S528" s="910"/>
      <c r="T528" s="910"/>
      <c r="U528" s="910"/>
      <c r="V528" s="910"/>
      <c r="W528" s="910" t="str">
        <f>IF('3.8 Performances Protocoles'!$D$64="","",'3.8 Performances Protocoles'!$D$64)</f>
        <v/>
      </c>
      <c r="X528" s="910"/>
      <c r="Y528" s="910"/>
      <c r="Z528" s="910"/>
      <c r="AA528" s="910" t="str">
        <f>IF('3.8 Performances Protocoles'!$E$64="","",'3.8 Performances Protocoles'!$E$64)</f>
        <v/>
      </c>
      <c r="AB528" s="910"/>
      <c r="AC528" s="910"/>
      <c r="AD528" s="910" t="str">
        <f>IF('3.8 Performances Protocoles'!$F$64="","",'3.8 Performances Protocoles'!$F$64)</f>
        <v/>
      </c>
      <c r="AE528" s="910"/>
      <c r="AF528" s="910"/>
      <c r="AG528" s="910"/>
      <c r="AH528" s="910" t="str">
        <f>IF('3.8 Performances Protocoles'!$G$64="","",'3.8 Performances Protocoles'!$G$64)</f>
        <v/>
      </c>
      <c r="AI528" s="910"/>
      <c r="AJ528" s="910"/>
      <c r="AK528" s="910" t="str">
        <f>IF('3.8 Performances Protocoles'!$H$64="","",'3.8 Performances Protocoles'!$H$64)</f>
        <v/>
      </c>
      <c r="AL528" s="910"/>
      <c r="AM528" s="910"/>
      <c r="AN528" s="910"/>
      <c r="AO528" s="910"/>
      <c r="AP528" s="910" t="str">
        <f>IF('3.8 Performances Protocoles'!$J$64="","",'3.8 Performances Protocoles'!$J$64)</f>
        <v>(valeur)</v>
      </c>
      <c r="AQ528" s="998"/>
      <c r="AR528" s="998"/>
      <c r="AS528" s="998"/>
      <c r="AT528" s="910" t="str">
        <f>IF('3.8 Performances Protocoles'!$K$64="","",'3.8 Performances Protocoles'!$K$64)</f>
        <v>(valeur)</v>
      </c>
      <c r="AU528" s="998"/>
      <c r="AV528" s="998"/>
      <c r="AW528" s="998"/>
      <c r="AX528" s="998"/>
      <c r="AY528" s="910" t="str">
        <f>IF('3.8 Performances Protocoles'!$L$64="","",'3.8 Performances Protocoles'!$L$64)</f>
        <v>(valeur)</v>
      </c>
      <c r="AZ528" s="998"/>
      <c r="BA528" s="998"/>
      <c r="BB528" s="999"/>
    </row>
    <row r="529" spans="1:83" ht="23.25" customHeight="1">
      <c r="A529" s="988" t="s">
        <v>118</v>
      </c>
      <c r="B529" s="989"/>
      <c r="C529" s="989"/>
      <c r="D529" s="989"/>
      <c r="E529" s="989"/>
      <c r="F529" s="989"/>
      <c r="G529" s="989"/>
      <c r="H529" s="989"/>
      <c r="I529" s="989"/>
      <c r="J529" s="989"/>
      <c r="K529" s="989"/>
      <c r="L529" s="989"/>
      <c r="M529" s="989"/>
      <c r="N529" s="989"/>
      <c r="O529" s="989"/>
      <c r="P529" s="989"/>
      <c r="Q529" s="989"/>
      <c r="R529" s="989"/>
      <c r="S529" s="989"/>
      <c r="T529" s="989"/>
      <c r="U529" s="989"/>
      <c r="V529" s="989"/>
      <c r="W529" s="989"/>
      <c r="X529" s="989"/>
      <c r="Y529" s="989"/>
      <c r="Z529" s="989"/>
      <c r="AA529" s="989"/>
      <c r="AB529" s="989"/>
      <c r="AC529" s="989"/>
      <c r="AD529" s="989"/>
      <c r="AE529" s="989"/>
      <c r="AF529" s="989"/>
      <c r="AG529" s="989"/>
      <c r="AH529" s="989"/>
      <c r="AI529" s="989"/>
      <c r="AJ529" s="989"/>
      <c r="AK529" s="989"/>
      <c r="AL529" s="989"/>
      <c r="AM529" s="989"/>
      <c r="AN529" s="989"/>
      <c r="AO529" s="989"/>
      <c r="AP529" s="989"/>
      <c r="AQ529" s="989"/>
      <c r="AR529" s="989"/>
      <c r="AS529" s="989"/>
      <c r="AT529" s="989"/>
      <c r="AU529" s="989"/>
      <c r="AV529" s="989"/>
      <c r="AW529" s="989"/>
      <c r="AX529" s="989"/>
      <c r="AY529" s="989"/>
      <c r="AZ529" s="989"/>
      <c r="BA529" s="989"/>
      <c r="BB529" s="990"/>
    </row>
    <row r="530" spans="1:83" ht="24.75" customHeight="1">
      <c r="A530" s="991"/>
      <c r="B530" s="992"/>
      <c r="C530" s="992"/>
      <c r="D530" s="992"/>
      <c r="E530" s="992"/>
      <c r="F530" s="993" t="s">
        <v>749</v>
      </c>
      <c r="G530" s="994"/>
      <c r="H530" s="994"/>
      <c r="I530" s="994"/>
      <c r="J530" s="994"/>
      <c r="K530" s="994"/>
      <c r="L530" s="993" t="s">
        <v>513</v>
      </c>
      <c r="M530" s="993"/>
      <c r="N530" s="993"/>
      <c r="O530" s="993"/>
      <c r="P530" s="993"/>
      <c r="Q530" s="993"/>
      <c r="R530" s="993" t="s">
        <v>54</v>
      </c>
      <c r="S530" s="993"/>
      <c r="T530" s="993"/>
      <c r="U530" s="993"/>
      <c r="V530" s="993"/>
      <c r="W530" s="993" t="s">
        <v>120</v>
      </c>
      <c r="X530" s="993"/>
      <c r="Y530" s="993"/>
      <c r="Z530" s="993"/>
      <c r="AA530" s="993"/>
      <c r="AB530" s="993"/>
      <c r="AC530" s="993"/>
      <c r="AD530" s="993" t="s">
        <v>367</v>
      </c>
      <c r="AE530" s="994"/>
      <c r="AF530" s="994"/>
      <c r="AG530" s="994"/>
      <c r="AH530" s="994"/>
      <c r="AI530" s="994"/>
      <c r="AJ530" s="994"/>
      <c r="AK530" s="994"/>
      <c r="AL530" s="994"/>
      <c r="AM530" s="995" t="s">
        <v>366</v>
      </c>
      <c r="AN530" s="995"/>
      <c r="AO530" s="995"/>
      <c r="AP530" s="995"/>
      <c r="AQ530" s="995"/>
      <c r="AR530" s="995"/>
      <c r="AS530" s="995"/>
      <c r="AT530" s="995"/>
      <c r="AU530" s="996" t="s">
        <v>365</v>
      </c>
      <c r="AV530" s="996"/>
      <c r="AW530" s="996"/>
      <c r="AX530" s="996"/>
      <c r="AY530" s="996"/>
      <c r="AZ530" s="996"/>
      <c r="BA530" s="996"/>
      <c r="BB530" s="997"/>
    </row>
    <row r="531" spans="1:83" ht="30" customHeight="1">
      <c r="A531" s="983" t="s">
        <v>626</v>
      </c>
      <c r="B531" s="984"/>
      <c r="C531" s="984"/>
      <c r="D531" s="984"/>
      <c r="E531" s="984"/>
      <c r="F531" s="985" t="str">
        <f>IF('3.8 Performances Protocoles'!$A$67="","",'3.8 Performances Protocoles'!$A$67)</f>
        <v/>
      </c>
      <c r="G531" s="986"/>
      <c r="H531" s="986"/>
      <c r="I531" s="986"/>
      <c r="J531" s="986"/>
      <c r="K531" s="987"/>
      <c r="L531" s="910" t="str">
        <f>IF('3.8 Performances Protocoles'!$B$67="","",'3.8 Performances Protocoles'!$B$67)</f>
        <v/>
      </c>
      <c r="M531" s="910"/>
      <c r="N531" s="910"/>
      <c r="O531" s="910"/>
      <c r="P531" s="910"/>
      <c r="Q531" s="910"/>
      <c r="R531" s="910" t="str">
        <f>IF('3.8 Performances Protocoles'!$C$67="","",'3.8 Performances Protocoles'!$C$67)</f>
        <v/>
      </c>
      <c r="S531" s="910"/>
      <c r="T531" s="910"/>
      <c r="U531" s="910"/>
      <c r="V531" s="910"/>
      <c r="W531" s="910" t="str">
        <f>IF('3.8 Performances Protocoles'!$D$67="","",'3.8 Performances Protocoles'!$D$67)</f>
        <v/>
      </c>
      <c r="X531" s="910"/>
      <c r="Y531" s="910"/>
      <c r="Z531" s="910"/>
      <c r="AA531" s="910"/>
      <c r="AB531" s="910"/>
      <c r="AC531" s="910"/>
      <c r="AD531" s="910" t="str">
        <f>IF('3.8 Performances Protocoles'!$E$67="","",'3.8 Performances Protocoles'!$E$67)</f>
        <v/>
      </c>
      <c r="AE531" s="861"/>
      <c r="AF531" s="861"/>
      <c r="AG531" s="861"/>
      <c r="AH531" s="861"/>
      <c r="AI531" s="861"/>
      <c r="AJ531" s="861"/>
      <c r="AK531" s="861"/>
      <c r="AL531" s="861"/>
      <c r="AM531" s="972" t="str">
        <f>IF('3.8 Performances Protocoles'!$G$67="","",'3.8 Performances Protocoles'!$G$67)</f>
        <v/>
      </c>
      <c r="AN531" s="973"/>
      <c r="AO531" s="973"/>
      <c r="AP531" s="973"/>
      <c r="AQ531" s="973"/>
      <c r="AR531" s="973"/>
      <c r="AS531" s="973"/>
      <c r="AT531" s="974"/>
      <c r="AU531" s="975" t="str">
        <f>IF('3.8 Performances Protocoles'!$I$67="","",'3.8 Performances Protocoles'!$I$67)</f>
        <v/>
      </c>
      <c r="AV531" s="976"/>
      <c r="AW531" s="976"/>
      <c r="AX531" s="976"/>
      <c r="AY531" s="976"/>
      <c r="AZ531" s="976"/>
      <c r="BA531" s="976"/>
      <c r="BB531" s="976"/>
    </row>
    <row r="532" spans="1:83" ht="30" customHeight="1">
      <c r="A532" s="977" t="s">
        <v>721</v>
      </c>
      <c r="B532" s="978"/>
      <c r="C532" s="978"/>
      <c r="D532" s="978"/>
      <c r="E532" s="978"/>
      <c r="F532" s="979"/>
      <c r="G532" s="979"/>
      <c r="H532" s="979"/>
      <c r="I532" s="980" t="str">
        <f>IF('3.8 Performances Protocoles'!$B$68="","",'3.8 Performances Protocoles'!$B$68)</f>
        <v/>
      </c>
      <c r="J532" s="981"/>
      <c r="K532" s="981"/>
      <c r="L532" s="981"/>
      <c r="M532" s="981"/>
      <c r="N532" s="981"/>
      <c r="O532" s="981"/>
      <c r="P532" s="981"/>
      <c r="Q532" s="981"/>
      <c r="R532" s="981"/>
      <c r="S532" s="981"/>
      <c r="T532" s="981"/>
      <c r="U532" s="981"/>
      <c r="V532" s="981"/>
      <c r="W532" s="981"/>
      <c r="X532" s="981"/>
      <c r="Y532" s="981"/>
      <c r="Z532" s="981"/>
      <c r="AA532" s="981"/>
      <c r="AB532" s="981"/>
      <c r="AC532" s="981"/>
      <c r="AD532" s="981"/>
      <c r="AE532" s="981"/>
      <c r="AF532" s="981"/>
      <c r="AG532" s="981"/>
      <c r="AH532" s="981"/>
      <c r="AI532" s="981"/>
      <c r="AJ532" s="981"/>
      <c r="AK532" s="981"/>
      <c r="AL532" s="981"/>
      <c r="AM532" s="981"/>
      <c r="AN532" s="981"/>
      <c r="AO532" s="981"/>
      <c r="AP532" s="981"/>
      <c r="AQ532" s="981"/>
      <c r="AR532" s="981"/>
      <c r="AS532" s="981"/>
      <c r="AT532" s="981"/>
      <c r="AU532" s="981"/>
      <c r="AV532" s="981"/>
      <c r="AW532" s="981"/>
      <c r="AX532" s="981"/>
      <c r="AY532" s="981"/>
      <c r="AZ532" s="981"/>
      <c r="BA532" s="981"/>
      <c r="BB532" s="982"/>
    </row>
    <row r="533" spans="1:83" ht="30" customHeight="1">
      <c r="A533" s="1096" t="s">
        <v>685</v>
      </c>
      <c r="B533" s="1097"/>
      <c r="C533" s="1097"/>
      <c r="D533" s="1097"/>
      <c r="E533" s="1097"/>
      <c r="F533" s="1097"/>
      <c r="G533" s="1097"/>
      <c r="H533" s="1097"/>
      <c r="I533" s="1097"/>
      <c r="J533" s="1097"/>
      <c r="K533" s="1097"/>
      <c r="L533" s="1098"/>
      <c r="M533" s="1099"/>
      <c r="N533" s="1099"/>
      <c r="O533" s="1099"/>
      <c r="P533" s="1099"/>
      <c r="Q533" s="1099"/>
      <c r="R533" s="1099"/>
      <c r="S533" s="1099"/>
      <c r="T533" s="1099"/>
      <c r="U533" s="1099"/>
      <c r="V533" s="1099"/>
      <c r="W533" s="1099"/>
      <c r="X533" s="1099"/>
      <c r="Y533" s="1099"/>
      <c r="Z533" s="1099"/>
      <c r="AA533" s="1099"/>
      <c r="AB533" s="1099"/>
      <c r="AC533" s="1099"/>
      <c r="AD533" s="1099"/>
      <c r="AE533" s="1099"/>
      <c r="AF533" s="1099"/>
      <c r="AG533" s="1099"/>
      <c r="AH533" s="1099"/>
      <c r="AI533" s="1099"/>
      <c r="AJ533" s="1099"/>
      <c r="AK533" s="1099"/>
      <c r="AL533" s="1099"/>
      <c r="AM533" s="1099"/>
      <c r="AN533" s="1099"/>
      <c r="AO533" s="1099"/>
      <c r="AP533" s="1099"/>
      <c r="AQ533" s="1099"/>
      <c r="AR533" s="1099"/>
      <c r="AS533" s="716"/>
      <c r="AT533" s="716"/>
      <c r="AU533" s="716"/>
      <c r="AV533" s="716"/>
      <c r="AW533" s="716"/>
      <c r="AX533" s="716"/>
      <c r="AY533" s="716"/>
      <c r="AZ533" s="716"/>
      <c r="BA533" s="307"/>
      <c r="BB533" s="307"/>
      <c r="BC533" s="307"/>
    </row>
    <row r="534" spans="1:83" ht="30" customHeight="1">
      <c r="A534" s="356"/>
      <c r="B534" s="356"/>
      <c r="C534" s="356"/>
      <c r="D534" s="356"/>
      <c r="E534" s="356"/>
      <c r="F534" s="356"/>
      <c r="G534" s="356"/>
      <c r="H534" s="356"/>
      <c r="I534" s="356"/>
      <c r="J534" s="356"/>
      <c r="K534" s="344"/>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c r="AJ534" s="307"/>
      <c r="AK534" s="307"/>
      <c r="AL534" s="307"/>
      <c r="AM534" s="307"/>
      <c r="AN534" s="307"/>
      <c r="AO534" s="307"/>
      <c r="AP534" s="307"/>
      <c r="AQ534" s="307"/>
      <c r="AR534" s="307"/>
      <c r="AS534" s="307"/>
      <c r="AT534" s="307"/>
      <c r="AU534" s="307"/>
      <c r="AV534" s="307"/>
      <c r="AW534" s="307"/>
      <c r="AX534" s="307"/>
      <c r="AY534" s="307"/>
      <c r="AZ534" s="307"/>
      <c r="BA534" s="307"/>
      <c r="BB534" s="307"/>
      <c r="BC534" s="307"/>
    </row>
    <row r="535" spans="1:83" ht="30" customHeight="1">
      <c r="A535" s="1036" t="s">
        <v>629</v>
      </c>
      <c r="B535" s="1036"/>
      <c r="C535" s="1036"/>
      <c r="D535" s="1036"/>
      <c r="E535" s="1036"/>
      <c r="F535" s="1036"/>
      <c r="G535" s="1036"/>
      <c r="H535" s="1036"/>
      <c r="I535" s="1036"/>
      <c r="J535" s="1036"/>
      <c r="K535" s="1036"/>
      <c r="L535" s="1036"/>
      <c r="M535" s="1036"/>
      <c r="N535" s="1036"/>
      <c r="O535" s="1036"/>
      <c r="P535" s="1036"/>
      <c r="Q535" s="1036"/>
      <c r="R535" s="1036"/>
      <c r="S535" s="1036"/>
      <c r="T535" s="1036"/>
      <c r="U535" s="1036"/>
      <c r="V535" s="1036"/>
      <c r="W535" s="1036"/>
      <c r="X535" s="1036"/>
      <c r="Y535" s="1036"/>
      <c r="Z535" s="1036"/>
      <c r="AA535" s="1036"/>
      <c r="AB535" s="1036"/>
      <c r="AC535" s="1036"/>
      <c r="AD535" s="1036"/>
      <c r="AE535" s="1036"/>
      <c r="AF535" s="1036"/>
      <c r="AG535" s="1036"/>
      <c r="AH535" s="1036"/>
      <c r="AI535" s="1036"/>
      <c r="AJ535" s="1036"/>
      <c r="AK535" s="1036"/>
      <c r="AL535" s="1036"/>
      <c r="AM535" s="1036"/>
      <c r="AN535" s="1036"/>
      <c r="AO535" s="1036"/>
      <c r="AP535" s="1036"/>
      <c r="AQ535" s="1036"/>
      <c r="AR535" s="1036"/>
      <c r="AS535" s="1036"/>
      <c r="AT535" s="1036"/>
      <c r="AU535" s="1036"/>
      <c r="AV535" s="1036"/>
      <c r="AW535" s="1036"/>
      <c r="AX535" s="1036"/>
      <c r="AY535" s="1036"/>
      <c r="AZ535" s="1036"/>
      <c r="BA535" s="1036"/>
      <c r="BB535" s="1036"/>
      <c r="BC535" s="347"/>
    </row>
    <row r="536" spans="1:83" ht="30" customHeight="1">
      <c r="A536" s="853" t="s">
        <v>61</v>
      </c>
      <c r="B536" s="1093"/>
      <c r="C536" s="1093"/>
      <c r="D536" s="1093"/>
      <c r="E536" s="1093"/>
      <c r="F536" s="1093"/>
      <c r="G536" s="1093"/>
      <c r="H536" s="1264"/>
      <c r="I536" s="993" t="s">
        <v>55</v>
      </c>
      <c r="J536" s="1265"/>
      <c r="K536" s="1265"/>
      <c r="L536" s="1265"/>
      <c r="M536" s="993" t="s">
        <v>4</v>
      </c>
      <c r="N536" s="1265"/>
      <c r="O536" s="1265"/>
      <c r="P536" s="1265"/>
      <c r="Q536" s="993" t="s">
        <v>5</v>
      </c>
      <c r="R536" s="1265"/>
      <c r="S536" s="1265"/>
      <c r="T536" s="1265"/>
      <c r="U536" s="993" t="s">
        <v>6</v>
      </c>
      <c r="V536" s="1265"/>
      <c r="W536" s="1265"/>
      <c r="X536" s="1265"/>
      <c r="Y536" s="993" t="s">
        <v>7</v>
      </c>
      <c r="Z536" s="993"/>
      <c r="AA536" s="993"/>
      <c r="AB536" s="993"/>
      <c r="AC536" s="993" t="s">
        <v>214</v>
      </c>
      <c r="AD536" s="1265"/>
      <c r="AE536" s="1265"/>
      <c r="AF536" s="1265"/>
      <c r="AG536" s="1265"/>
      <c r="AH536" s="993" t="s">
        <v>361</v>
      </c>
      <c r="AI536" s="993"/>
      <c r="AJ536" s="993"/>
      <c r="AK536" s="993"/>
      <c r="AL536" s="993"/>
      <c r="AM536" s="993"/>
      <c r="AN536" s="993"/>
      <c r="AO536" s="993" t="s">
        <v>8</v>
      </c>
      <c r="AP536" s="993"/>
      <c r="AQ536" s="993"/>
      <c r="AR536" s="993"/>
      <c r="AS536" s="993" t="s">
        <v>750</v>
      </c>
      <c r="AT536" s="1265"/>
      <c r="AU536" s="1265"/>
      <c r="AV536" s="1265"/>
      <c r="AW536" s="1265"/>
      <c r="AX536" s="1265"/>
      <c r="AY536" s="1265"/>
      <c r="AZ536" s="1265"/>
      <c r="BA536" s="1265"/>
      <c r="BB536" s="1266"/>
      <c r="BC536" s="347"/>
    </row>
    <row r="537" spans="1:83" ht="38.25" customHeight="1">
      <c r="A537" s="1045" t="s">
        <v>634</v>
      </c>
      <c r="B537" s="1259"/>
      <c r="C537" s="1259"/>
      <c r="D537" s="1259"/>
      <c r="E537" s="1259"/>
      <c r="F537" s="1259"/>
      <c r="G537" s="1259"/>
      <c r="H537" s="1260"/>
      <c r="I537" s="910" t="str">
        <f>IF('3.8 Performances CTP404'!$B$31="","",'3.8 Performances CTP404'!$B$31)</f>
        <v/>
      </c>
      <c r="J537" s="910"/>
      <c r="K537" s="910"/>
      <c r="L537" s="910"/>
      <c r="M537" s="910"/>
      <c r="N537" s="910"/>
      <c r="O537" s="910"/>
      <c r="P537" s="910"/>
      <c r="Q537" s="910"/>
      <c r="R537" s="910"/>
      <c r="S537" s="910"/>
      <c r="T537" s="910"/>
      <c r="U537" s="910"/>
      <c r="V537" s="910"/>
      <c r="W537" s="910"/>
      <c r="X537" s="910"/>
      <c r="Y537" s="910"/>
      <c r="Z537" s="910"/>
      <c r="AA537" s="910"/>
      <c r="AB537" s="910"/>
      <c r="AC537" s="910"/>
      <c r="AD537" s="910"/>
      <c r="AE537" s="910"/>
      <c r="AF537" s="910"/>
      <c r="AG537" s="910"/>
      <c r="AH537" s="910"/>
      <c r="AI537" s="910"/>
      <c r="AJ537" s="910"/>
      <c r="AK537" s="910"/>
      <c r="AL537" s="910"/>
      <c r="AM537" s="910"/>
      <c r="AN537" s="910"/>
      <c r="AO537" s="910"/>
      <c r="AP537" s="910"/>
      <c r="AQ537" s="910"/>
      <c r="AR537" s="910"/>
      <c r="AS537" s="910"/>
      <c r="AT537" s="910"/>
      <c r="AU537" s="910"/>
      <c r="AV537" s="910"/>
      <c r="AW537" s="910"/>
      <c r="AX537" s="910"/>
      <c r="AY537" s="910"/>
      <c r="AZ537" s="910"/>
      <c r="BA537" s="910"/>
      <c r="BB537" s="911"/>
      <c r="BC537" s="347"/>
    </row>
    <row r="538" spans="1:83" ht="33.75" customHeight="1">
      <c r="A538" s="1045" t="s">
        <v>630</v>
      </c>
      <c r="B538" s="1259"/>
      <c r="C538" s="1259"/>
      <c r="D538" s="1259"/>
      <c r="E538" s="1259"/>
      <c r="F538" s="1259"/>
      <c r="G538" s="1259"/>
      <c r="H538" s="1260"/>
      <c r="I538" s="913" t="str">
        <f>IF('3.8 Performances CTP404'!B32="","",'3.8 Performances CTP404'!B32)</f>
        <v/>
      </c>
      <c r="J538" s="913"/>
      <c r="K538" s="913"/>
      <c r="L538" s="913"/>
      <c r="M538" s="913" t="str">
        <f>IF('3.8 Performances CTP404'!$C$32="","",'3.8 Performances CTP404'!$C$32)</f>
        <v/>
      </c>
      <c r="N538" s="913"/>
      <c r="O538" s="913"/>
      <c r="P538" s="913"/>
      <c r="Q538" s="913" t="str">
        <f>IF('3.8 Performances CTP404'!$D$32="","",'3.8 Performances CTP404'!$D$32)</f>
        <v/>
      </c>
      <c r="R538" s="913"/>
      <c r="S538" s="913"/>
      <c r="T538" s="913"/>
      <c r="U538" s="913" t="str">
        <f>IF('3.8 Performances CTP404'!$E$32="","",'3.8 Performances CTP404'!$E$32)</f>
        <v/>
      </c>
      <c r="V538" s="913"/>
      <c r="W538" s="913"/>
      <c r="X538" s="913"/>
      <c r="Y538" s="913" t="str">
        <f>IF('3.8 Performances CTP404'!$F$32="","",'3.8 Performances CTP404'!$F$32)</f>
        <v/>
      </c>
      <c r="Z538" s="913"/>
      <c r="AA538" s="913"/>
      <c r="AB538" s="913"/>
      <c r="AC538" s="913" t="str">
        <f>IF('3.8 Performances CTP404'!$G$32="","",'3.8 Performances CTP404'!$G$32)</f>
        <v/>
      </c>
      <c r="AD538" s="913"/>
      <c r="AE538" s="913"/>
      <c r="AF538" s="913"/>
      <c r="AG538" s="913"/>
      <c r="AH538" s="913" t="str">
        <f>IF('3.8 Performances CTP404'!$H$32="","",'3.8 Performances CTP404'!$H$32)</f>
        <v/>
      </c>
      <c r="AI538" s="913"/>
      <c r="AJ538" s="913"/>
      <c r="AK538" s="913"/>
      <c r="AL538" s="913"/>
      <c r="AM538" s="913"/>
      <c r="AN538" s="913"/>
      <c r="AO538" s="913" t="str">
        <f>IF('3.8 Performances CTP404'!$I$32="","",'3.8 Performances CTP404'!$I$32)</f>
        <v/>
      </c>
      <c r="AP538" s="913"/>
      <c r="AQ538" s="913"/>
      <c r="AR538" s="913"/>
      <c r="AS538" s="1262" t="str">
        <f>IF('3.8 Performances CTP404'!$J$32="","",'3.8 Performances CTP404'!$J$32)</f>
        <v/>
      </c>
      <c r="AT538" s="1262"/>
      <c r="AU538" s="1262"/>
      <c r="AV538" s="1262"/>
      <c r="AW538" s="1262"/>
      <c r="AX538" s="1262"/>
      <c r="AY538" s="1262"/>
      <c r="AZ538" s="1262"/>
      <c r="BA538" s="1262"/>
      <c r="BB538" s="1263"/>
      <c r="BC538" s="347"/>
    </row>
    <row r="539" spans="1:83" ht="30" customHeight="1">
      <c r="A539" s="1045" t="s">
        <v>636</v>
      </c>
      <c r="B539" s="1259"/>
      <c r="C539" s="1259"/>
      <c r="D539" s="1259"/>
      <c r="E539" s="1259"/>
      <c r="F539" s="1259"/>
      <c r="G539" s="1259"/>
      <c r="H539" s="1260"/>
      <c r="I539" s="913" t="str">
        <f>IF('3.8 Performances CTP404'!$B$38="","",'3.8 Performances CTP404'!$B$38)</f>
        <v/>
      </c>
      <c r="J539" s="913"/>
      <c r="K539" s="913"/>
      <c r="L539" s="913"/>
      <c r="M539" s="913"/>
      <c r="N539" s="913"/>
      <c r="O539" s="913"/>
      <c r="P539" s="913"/>
      <c r="Q539" s="913"/>
      <c r="R539" s="913"/>
      <c r="S539" s="913"/>
      <c r="T539" s="913"/>
      <c r="U539" s="913"/>
      <c r="V539" s="913"/>
      <c r="W539" s="913"/>
      <c r="X539" s="913"/>
      <c r="Y539" s="913"/>
      <c r="Z539" s="913"/>
      <c r="AA539" s="913"/>
      <c r="AB539" s="913"/>
      <c r="AC539" s="913"/>
      <c r="AD539" s="913"/>
      <c r="AE539" s="913"/>
      <c r="AF539" s="913"/>
      <c r="AG539" s="913"/>
      <c r="AH539" s="913"/>
      <c r="AI539" s="913"/>
      <c r="AJ539" s="913"/>
      <c r="AK539" s="913"/>
      <c r="AL539" s="913"/>
      <c r="AM539" s="913"/>
      <c r="AN539" s="913"/>
      <c r="AO539" s="913"/>
      <c r="AP539" s="913"/>
      <c r="AQ539" s="913"/>
      <c r="AR539" s="913"/>
      <c r="AS539" s="913"/>
      <c r="AT539" s="913"/>
      <c r="AU539" s="913"/>
      <c r="AV539" s="913"/>
      <c r="AW539" s="913"/>
      <c r="AX539" s="913"/>
      <c r="AY539" s="913"/>
      <c r="AZ539" s="913"/>
      <c r="BA539" s="913"/>
      <c r="BB539" s="914"/>
      <c r="BC539" s="347"/>
    </row>
    <row r="540" spans="1:83" ht="35.25" customHeight="1">
      <c r="A540" s="1045" t="s">
        <v>630</v>
      </c>
      <c r="B540" s="1259"/>
      <c r="C540" s="1259"/>
      <c r="D540" s="1259"/>
      <c r="E540" s="1259"/>
      <c r="F540" s="1259"/>
      <c r="G540" s="1259"/>
      <c r="H540" s="1260"/>
      <c r="I540" s="913" t="str">
        <f>IF('3.8 Performances CTP404'!B39="","",'3.8 Performances CTP404'!B39)</f>
        <v/>
      </c>
      <c r="J540" s="913"/>
      <c r="K540" s="913"/>
      <c r="L540" s="913"/>
      <c r="M540" s="913" t="str">
        <f>IF('3.8 Performances CTP404'!$C$39="","",'3.8 Performances CTP404'!$C$39)</f>
        <v/>
      </c>
      <c r="N540" s="913"/>
      <c r="O540" s="913"/>
      <c r="P540" s="913"/>
      <c r="Q540" s="913" t="str">
        <f>IF('3.8 Performances CTP404'!$D$39="","",'3.8 Performances CTP404'!$D$39)</f>
        <v/>
      </c>
      <c r="R540" s="913"/>
      <c r="S540" s="913"/>
      <c r="T540" s="913"/>
      <c r="U540" s="913" t="str">
        <f>IF('3.8 Performances CTP404'!$E$39="","",'3.8 Performances CTP404'!$E$39)</f>
        <v/>
      </c>
      <c r="V540" s="913"/>
      <c r="W540" s="913"/>
      <c r="X540" s="913"/>
      <c r="Y540" s="913" t="str">
        <f>IF('3.8 Performances CTP404'!$F$39="","",'3.8 Performances CTP404'!$F$39)</f>
        <v/>
      </c>
      <c r="Z540" s="913"/>
      <c r="AA540" s="913"/>
      <c r="AB540" s="913"/>
      <c r="AC540" s="913" t="str">
        <f>IF('3.8 Performances CTP404'!$G$39="","",'3.8 Performances CTP404'!$G$39)</f>
        <v/>
      </c>
      <c r="AD540" s="913"/>
      <c r="AE540" s="913"/>
      <c r="AF540" s="913"/>
      <c r="AG540" s="913"/>
      <c r="AH540" s="913" t="str">
        <f>IF('3.8 Performances CTP404'!$H$39="","",'3.8 Performances CTP404'!$H$39)</f>
        <v/>
      </c>
      <c r="AI540" s="913"/>
      <c r="AJ540" s="913"/>
      <c r="AK540" s="913"/>
      <c r="AL540" s="913"/>
      <c r="AM540" s="913"/>
      <c r="AN540" s="913"/>
      <c r="AO540" s="913" t="str">
        <f>IF('3.8 Performances CTP404'!$I$39="","",'3.8 Performances CTP404'!$I$39)</f>
        <v/>
      </c>
      <c r="AP540" s="913"/>
      <c r="AQ540" s="913"/>
      <c r="AR540" s="913"/>
      <c r="AS540" s="1262" t="str">
        <f>IF('3.8 Performances CTP404'!$J$39="","",'3.8 Performances CTP404'!$J$39)</f>
        <v/>
      </c>
      <c r="AT540" s="1262"/>
      <c r="AU540" s="1262"/>
      <c r="AV540" s="1262"/>
      <c r="AW540" s="1262"/>
      <c r="AX540" s="1262"/>
      <c r="AY540" s="1262"/>
      <c r="AZ540" s="1262"/>
      <c r="BA540" s="1262"/>
      <c r="BB540" s="1263"/>
      <c r="BC540" s="347"/>
    </row>
    <row r="541" spans="1:83" ht="30" customHeight="1">
      <c r="A541" s="1045" t="s">
        <v>635</v>
      </c>
      <c r="B541" s="1259"/>
      <c r="C541" s="1259"/>
      <c r="D541" s="1259"/>
      <c r="E541" s="1259"/>
      <c r="F541" s="1259"/>
      <c r="G541" s="1259"/>
      <c r="H541" s="1260"/>
      <c r="I541" s="913" t="str">
        <f>IF('3.8 Performances CTP404'!$B$45="","",'3.8 Performances CTP404'!$B$45)</f>
        <v/>
      </c>
      <c r="J541" s="913"/>
      <c r="K541" s="913"/>
      <c r="L541" s="913"/>
      <c r="M541" s="913"/>
      <c r="N541" s="913"/>
      <c r="O541" s="913"/>
      <c r="P541" s="913"/>
      <c r="Q541" s="913"/>
      <c r="R541" s="913"/>
      <c r="S541" s="913"/>
      <c r="T541" s="913"/>
      <c r="U541" s="913"/>
      <c r="V541" s="913"/>
      <c r="W541" s="913"/>
      <c r="X541" s="913"/>
      <c r="Y541" s="913"/>
      <c r="Z541" s="913"/>
      <c r="AA541" s="913"/>
      <c r="AB541" s="913"/>
      <c r="AC541" s="913"/>
      <c r="AD541" s="913"/>
      <c r="AE541" s="913"/>
      <c r="AF541" s="913"/>
      <c r="AG541" s="913"/>
      <c r="AH541" s="913"/>
      <c r="AI541" s="913"/>
      <c r="AJ541" s="913"/>
      <c r="AK541" s="913"/>
      <c r="AL541" s="913"/>
      <c r="AM541" s="913"/>
      <c r="AN541" s="913"/>
      <c r="AO541" s="913"/>
      <c r="AP541" s="913"/>
      <c r="AQ541" s="913"/>
      <c r="AR541" s="913"/>
      <c r="AS541" s="913"/>
      <c r="AT541" s="913"/>
      <c r="AU541" s="913"/>
      <c r="AV541" s="913"/>
      <c r="AW541" s="913"/>
      <c r="AX541" s="913"/>
      <c r="AY541" s="913"/>
      <c r="AZ541" s="913"/>
      <c r="BA541" s="913"/>
      <c r="BB541" s="914"/>
      <c r="BC541" s="347"/>
    </row>
    <row r="542" spans="1:83" ht="33" customHeight="1">
      <c r="A542" s="1045" t="s">
        <v>630</v>
      </c>
      <c r="B542" s="1259"/>
      <c r="C542" s="1259"/>
      <c r="D542" s="1259"/>
      <c r="E542" s="1259"/>
      <c r="F542" s="1259"/>
      <c r="G542" s="1259"/>
      <c r="H542" s="1260"/>
      <c r="I542" s="1002" t="str">
        <f>IF('3.8 Performances CTP404'!B46="","",'3.8 Performances CTP404'!B46)</f>
        <v/>
      </c>
      <c r="J542" s="1002"/>
      <c r="K542" s="1002"/>
      <c r="L542" s="1002"/>
      <c r="M542" s="1002" t="str">
        <f>IF('3.8 Performances CTP404'!$C$46="","",'3.8 Performances CTP404'!$C$46)</f>
        <v/>
      </c>
      <c r="N542" s="1002"/>
      <c r="O542" s="1002"/>
      <c r="P542" s="1002"/>
      <c r="Q542" s="1002" t="str">
        <f>IF('3.8 Performances CTP404'!$D$46="","",'3.8 Performances CTP404'!$D$46)</f>
        <v/>
      </c>
      <c r="R542" s="1002"/>
      <c r="S542" s="1002"/>
      <c r="T542" s="1002"/>
      <c r="U542" s="1002" t="str">
        <f>IF('3.8 Performances CTP404'!$E$46="","",'3.8 Performances CTP404'!$E$46)</f>
        <v/>
      </c>
      <c r="V542" s="1002"/>
      <c r="W542" s="1002"/>
      <c r="X542" s="1002"/>
      <c r="Y542" s="1002" t="str">
        <f>IF('3.8 Performances CTP404'!$F$46="","",'3.8 Performances CTP404'!$F$46)</f>
        <v/>
      </c>
      <c r="Z542" s="1002"/>
      <c r="AA542" s="1002"/>
      <c r="AB542" s="1002"/>
      <c r="AC542" s="1002" t="str">
        <f>IF('3.8 Performances CTP404'!$G$46="","",'3.8 Performances CTP404'!$G$46)</f>
        <v/>
      </c>
      <c r="AD542" s="1002"/>
      <c r="AE542" s="1002"/>
      <c r="AF542" s="1002"/>
      <c r="AG542" s="1002"/>
      <c r="AH542" s="1002" t="str">
        <f>IF('3.8 Performances CTP404'!$H$46="","",'3.8 Performances CTP404'!$H$46)</f>
        <v/>
      </c>
      <c r="AI542" s="1002"/>
      <c r="AJ542" s="1002"/>
      <c r="AK542" s="1002"/>
      <c r="AL542" s="1002"/>
      <c r="AM542" s="1002"/>
      <c r="AN542" s="1002"/>
      <c r="AO542" s="1002" t="str">
        <f>IF('3.8 Performances CTP404'!$I$46="","",'3.8 Performances CTP404'!$I$46)</f>
        <v/>
      </c>
      <c r="AP542" s="1002"/>
      <c r="AQ542" s="1002"/>
      <c r="AR542" s="1002"/>
      <c r="AS542" s="1262" t="str">
        <f>IF('3.8 Performances CTP404'!$J$46="","",'3.8 Performances CTP404'!$J$46)</f>
        <v/>
      </c>
      <c r="AT542" s="1262"/>
      <c r="AU542" s="1262"/>
      <c r="AV542" s="1262"/>
      <c r="AW542" s="1262"/>
      <c r="AX542" s="1262"/>
      <c r="AY542" s="1262"/>
      <c r="AZ542" s="1262"/>
      <c r="BA542" s="1262"/>
      <c r="BB542" s="1263"/>
      <c r="BC542" s="347"/>
    </row>
    <row r="543" spans="1:83" ht="36" customHeight="1">
      <c r="A543" s="853" t="s">
        <v>423</v>
      </c>
      <c r="B543" s="1093"/>
      <c r="C543" s="1093"/>
      <c r="D543" s="1093"/>
      <c r="E543" s="1093"/>
      <c r="F543" s="1093"/>
      <c r="G543" s="1093"/>
      <c r="H543" s="1264"/>
      <c r="I543" s="993" t="s">
        <v>751</v>
      </c>
      <c r="J543" s="1265"/>
      <c r="K543" s="1265"/>
      <c r="L543" s="1265"/>
      <c r="M543" s="1265"/>
      <c r="N543" s="1265"/>
      <c r="O543" s="993" t="s">
        <v>752</v>
      </c>
      <c r="P543" s="993"/>
      <c r="Q543" s="993"/>
      <c r="R543" s="993"/>
      <c r="S543" s="993"/>
      <c r="T543" s="993"/>
      <c r="U543" s="1082" t="s">
        <v>753</v>
      </c>
      <c r="V543" s="1132"/>
      <c r="W543" s="1132"/>
      <c r="X543" s="1132"/>
      <c r="Y543" s="1132"/>
      <c r="Z543" s="1132"/>
      <c r="AA543" s="1132"/>
      <c r="AB543" s="1082" t="s">
        <v>632</v>
      </c>
      <c r="AC543" s="1132"/>
      <c r="AD543" s="1132"/>
      <c r="AE543" s="1132"/>
      <c r="AF543" s="1132"/>
      <c r="AG543" s="1132"/>
      <c r="AH543" s="1132"/>
      <c r="AI543" s="1132"/>
      <c r="AJ543" s="1177"/>
      <c r="AK543" s="993" t="s">
        <v>942</v>
      </c>
      <c r="AL543" s="993"/>
      <c r="AM543" s="993"/>
      <c r="AN543" s="993"/>
      <c r="AO543" s="993"/>
      <c r="AP543" s="993"/>
      <c r="AQ543" s="993"/>
      <c r="AR543" s="993"/>
      <c r="AS543" s="993"/>
      <c r="AT543" s="993" t="s">
        <v>633</v>
      </c>
      <c r="AU543" s="993"/>
      <c r="AV543" s="993"/>
      <c r="AW543" s="993"/>
      <c r="AX543" s="993"/>
      <c r="AY543" s="993"/>
      <c r="AZ543" s="993"/>
      <c r="BA543" s="993"/>
      <c r="BB543" s="1090"/>
      <c r="BC543" s="347"/>
      <c r="BD543" s="347"/>
    </row>
    <row r="544" spans="1:83" s="372" customFormat="1" ht="35.1" customHeight="1">
      <c r="A544" s="1045" t="s">
        <v>367</v>
      </c>
      <c r="B544" s="1259"/>
      <c r="C544" s="1259"/>
      <c r="D544" s="1259"/>
      <c r="E544" s="1259"/>
      <c r="F544" s="1259"/>
      <c r="G544" s="1259"/>
      <c r="H544" s="1260"/>
      <c r="I544" s="913" t="str">
        <f>IF('3.8 Performances CTP404'!$K$32="","",'3.8 Performances CTP404'!$K$32)</f>
        <v/>
      </c>
      <c r="J544" s="913"/>
      <c r="K544" s="913"/>
      <c r="L544" s="913"/>
      <c r="M544" s="913"/>
      <c r="N544" s="913"/>
      <c r="O544" s="913" t="str">
        <f>IF('3.8 Performances CTP404'!$D$33="","",'3.8 Performances CTP404'!$D$33)</f>
        <v/>
      </c>
      <c r="P544" s="913"/>
      <c r="Q544" s="913"/>
      <c r="R544" s="913"/>
      <c r="S544" s="913"/>
      <c r="T544" s="913"/>
      <c r="U544" s="1059" t="str">
        <f>IF('3.8 Performances CTP404'!$B$33="","",'3.8 Performances CTP404'!$B$33)</f>
        <v/>
      </c>
      <c r="V544" s="1060"/>
      <c r="W544" s="1060"/>
      <c r="X544" s="1060"/>
      <c r="Y544" s="1060"/>
      <c r="Z544" s="1060"/>
      <c r="AA544" s="1060"/>
      <c r="AB544" s="1059" t="str">
        <f>IF('3.8 Performances CTP404'!$J$34="","",'3.8 Performances CTP404'!$J$34)</f>
        <v/>
      </c>
      <c r="AC544" s="1060"/>
      <c r="AD544" s="1060"/>
      <c r="AE544" s="1060"/>
      <c r="AF544" s="1060"/>
      <c r="AG544" s="1060"/>
      <c r="AH544" s="1060"/>
      <c r="AI544" s="1060"/>
      <c r="AJ544" s="1061"/>
      <c r="AK544" s="913" t="str">
        <f>IF('3.8 Performances CTP404'!$J$35="","",'3.8 Performances CTP404'!$J$35)</f>
        <v/>
      </c>
      <c r="AL544" s="913"/>
      <c r="AM544" s="913"/>
      <c r="AN544" s="913"/>
      <c r="AO544" s="913"/>
      <c r="AP544" s="913"/>
      <c r="AQ544" s="913"/>
      <c r="AR544" s="913"/>
      <c r="AS544" s="913"/>
      <c r="AT544" s="913" t="str">
        <f>IF('3.8 Performances CTP404'!$J$36="","",'3.8 Performances CTP404'!$J$36)</f>
        <v/>
      </c>
      <c r="AU544" s="913"/>
      <c r="AV544" s="913"/>
      <c r="AW544" s="913"/>
      <c r="AX544" s="913"/>
      <c r="AY544" s="913"/>
      <c r="AZ544" s="913"/>
      <c r="BA544" s="913"/>
      <c r="BB544" s="914"/>
      <c r="BC544" s="347"/>
      <c r="BD544" s="347"/>
      <c r="BE544" s="311"/>
      <c r="BF544" s="311"/>
      <c r="BG544" s="311"/>
      <c r="BH544" s="311"/>
      <c r="BI544" s="311"/>
      <c r="BJ544" s="311"/>
      <c r="BK544" s="311"/>
      <c r="BL544" s="311"/>
      <c r="BM544" s="311"/>
      <c r="BN544" s="311"/>
      <c r="BO544" s="311"/>
      <c r="BP544" s="311"/>
      <c r="BQ544" s="311"/>
      <c r="BR544" s="311"/>
      <c r="BS544" s="311"/>
      <c r="BT544" s="311"/>
      <c r="BU544" s="311"/>
      <c r="BV544" s="311"/>
      <c r="BW544" s="311"/>
      <c r="BX544" s="311"/>
      <c r="BY544" s="311"/>
      <c r="BZ544" s="311"/>
      <c r="CA544" s="311"/>
      <c r="CB544" s="311"/>
      <c r="CC544" s="311"/>
      <c r="CD544" s="311"/>
      <c r="CE544" s="311"/>
    </row>
    <row r="545" spans="1:83" ht="30" customHeight="1">
      <c r="A545" s="1045" t="s">
        <v>366</v>
      </c>
      <c r="B545" s="1259"/>
      <c r="C545" s="1259"/>
      <c r="D545" s="1259"/>
      <c r="E545" s="1259"/>
      <c r="F545" s="1259"/>
      <c r="G545" s="1259"/>
      <c r="H545" s="1260"/>
      <c r="I545" s="913" t="str">
        <f>IF('3.8 Performances CTP404'!$K$39="","",'3.8 Performances CTP404'!$K$39)</f>
        <v/>
      </c>
      <c r="J545" s="913"/>
      <c r="K545" s="913"/>
      <c r="L545" s="913"/>
      <c r="M545" s="913"/>
      <c r="N545" s="913"/>
      <c r="O545" s="913" t="str">
        <f>IF('3.8 Performances CTP404'!$D$40="","",'3.8 Performances CTP404'!$D$40)</f>
        <v/>
      </c>
      <c r="P545" s="913"/>
      <c r="Q545" s="913"/>
      <c r="R545" s="913"/>
      <c r="S545" s="913"/>
      <c r="T545" s="913"/>
      <c r="U545" s="1059" t="str">
        <f>IF('3.8 Performances CTP404'!$B$40="","",'3.8 Performances CTP404'!$B$40)</f>
        <v/>
      </c>
      <c r="V545" s="1060"/>
      <c r="W545" s="1060"/>
      <c r="X545" s="1060"/>
      <c r="Y545" s="1060"/>
      <c r="Z545" s="1060"/>
      <c r="AA545" s="1060"/>
      <c r="AB545" s="1059" t="str">
        <f>IF('3.8 Performances CTP404'!$J$41="","",'3.8 Performances CTP404'!$J$41)</f>
        <v/>
      </c>
      <c r="AC545" s="1060"/>
      <c r="AD545" s="1060"/>
      <c r="AE545" s="1060"/>
      <c r="AF545" s="1060"/>
      <c r="AG545" s="1060"/>
      <c r="AH545" s="1060"/>
      <c r="AI545" s="1060"/>
      <c r="AJ545" s="1061"/>
      <c r="AK545" s="913" t="str">
        <f>IF('3.8 Performances CTP404'!$J$42="","",'3.8 Performances CTP404'!$J$42)</f>
        <v/>
      </c>
      <c r="AL545" s="913"/>
      <c r="AM545" s="913"/>
      <c r="AN545" s="913"/>
      <c r="AO545" s="913"/>
      <c r="AP545" s="913"/>
      <c r="AQ545" s="913"/>
      <c r="AR545" s="913"/>
      <c r="AS545" s="913"/>
      <c r="AT545" s="913" t="str">
        <f>IF('3.8 Performances CTP404'!$J$43="","",'3.8 Performances CTP404'!$J$43)</f>
        <v/>
      </c>
      <c r="AU545" s="913"/>
      <c r="AV545" s="913"/>
      <c r="AW545" s="913"/>
      <c r="AX545" s="913"/>
      <c r="AY545" s="913"/>
      <c r="AZ545" s="913"/>
      <c r="BA545" s="913"/>
      <c r="BB545" s="914"/>
      <c r="BC545" s="347"/>
    </row>
    <row r="546" spans="1:83" ht="30" customHeight="1">
      <c r="A546" s="853" t="s">
        <v>635</v>
      </c>
      <c r="B546" s="1093"/>
      <c r="C546" s="1093"/>
      <c r="D546" s="1093"/>
      <c r="E546" s="1093"/>
      <c r="F546" s="1093"/>
      <c r="G546" s="1093"/>
      <c r="H546" s="1264"/>
      <c r="I546" s="913" t="str">
        <f>IF('3.8 Performances CTP404'!$K$46="","",'3.8 Performances CTP404'!$K$46)</f>
        <v/>
      </c>
      <c r="J546" s="913"/>
      <c r="K546" s="913"/>
      <c r="L546" s="913"/>
      <c r="M546" s="913"/>
      <c r="N546" s="913"/>
      <c r="O546" s="913" t="str">
        <f>IF('3.8 Performances CTP404'!$D$47="","",'3.8 Performances CTP404'!$D$47)</f>
        <v/>
      </c>
      <c r="P546" s="913"/>
      <c r="Q546" s="913"/>
      <c r="R546" s="913"/>
      <c r="S546" s="913"/>
      <c r="T546" s="913"/>
      <c r="U546" s="1059" t="str">
        <f>IF('3.8 Performances CTP404'!$B$47="","",'3.8 Performances CTP404'!$B$47)</f>
        <v/>
      </c>
      <c r="V546" s="1060"/>
      <c r="W546" s="1060"/>
      <c r="X546" s="1060"/>
      <c r="Y546" s="1060"/>
      <c r="Z546" s="1060"/>
      <c r="AA546" s="1060"/>
      <c r="AB546" s="1059" t="str">
        <f>IF('3.8 Performances CTP404'!$J$48="","",'3.8 Performances CTP404'!$J$48)</f>
        <v/>
      </c>
      <c r="AC546" s="1060"/>
      <c r="AD546" s="1060"/>
      <c r="AE546" s="1060"/>
      <c r="AF546" s="1060"/>
      <c r="AG546" s="1060"/>
      <c r="AH546" s="1060"/>
      <c r="AI546" s="1060"/>
      <c r="AJ546" s="1061"/>
      <c r="AK546" s="913" t="str">
        <f>IF('3.8 Performances CTP404'!$J$49="","",'3.8 Performances CTP404'!$J$49)</f>
        <v/>
      </c>
      <c r="AL546" s="913"/>
      <c r="AM546" s="913"/>
      <c r="AN546" s="913"/>
      <c r="AO546" s="913"/>
      <c r="AP546" s="913"/>
      <c r="AQ546" s="913"/>
      <c r="AR546" s="913"/>
      <c r="AS546" s="913"/>
      <c r="AT546" s="913" t="str">
        <f>IF('3.8 Performances CTP404'!$J$50="","",'3.8 Performances CTP404'!$J$50)</f>
        <v/>
      </c>
      <c r="AU546" s="913"/>
      <c r="AV546" s="913"/>
      <c r="AW546" s="913"/>
      <c r="AX546" s="913"/>
      <c r="AY546" s="913"/>
      <c r="AZ546" s="913"/>
      <c r="BA546" s="913"/>
      <c r="BB546" s="914"/>
      <c r="BC546" s="347"/>
    </row>
    <row r="547" spans="1:83" ht="30" customHeight="1">
      <c r="A547" s="853" t="s">
        <v>607</v>
      </c>
      <c r="B547" s="1093"/>
      <c r="C547" s="1093"/>
      <c r="D547" s="1093"/>
      <c r="E547" s="1093"/>
      <c r="F547" s="1093"/>
      <c r="G547" s="1093"/>
      <c r="H547" s="1093"/>
      <c r="I547" s="1131"/>
      <c r="J547" s="1131"/>
      <c r="K547" s="1131"/>
      <c r="L547" s="1256" t="str">
        <f>IF('3.8 Performances CTP404'!B51="","",'3.8 Performances CTP404'!B51)</f>
        <v/>
      </c>
      <c r="M547" s="1257"/>
      <c r="N547" s="1257"/>
      <c r="O547" s="1257"/>
      <c r="P547" s="1257"/>
      <c r="Q547" s="1257"/>
      <c r="R547" s="1257"/>
      <c r="S547" s="1257"/>
      <c r="T547" s="1257"/>
      <c r="U547" s="1257"/>
      <c r="V547" s="1257"/>
      <c r="W547" s="1257"/>
      <c r="X547" s="1257"/>
      <c r="Y547" s="1257"/>
      <c r="Z547" s="1257"/>
      <c r="AA547" s="1257"/>
      <c r="AB547" s="1257"/>
      <c r="AC547" s="1257"/>
      <c r="AD547" s="1257"/>
      <c r="AE547" s="1257"/>
      <c r="AF547" s="1257"/>
      <c r="AG547" s="1257"/>
      <c r="AH547" s="1257"/>
      <c r="AI547" s="1257"/>
      <c r="AJ547" s="1257"/>
      <c r="AK547" s="1257"/>
      <c r="AL547" s="1257"/>
      <c r="AM547" s="1257"/>
      <c r="AN547" s="1257"/>
      <c r="AO547" s="1257"/>
      <c r="AP547" s="1257"/>
      <c r="AQ547" s="1257"/>
      <c r="AR547" s="1257"/>
      <c r="AS547" s="1257"/>
      <c r="AT547" s="1257"/>
      <c r="AU547" s="1257"/>
      <c r="AV547" s="1257"/>
      <c r="AW547" s="1257"/>
      <c r="AX547" s="1257"/>
      <c r="AY547" s="1257"/>
      <c r="AZ547" s="1257"/>
      <c r="BA547" s="1257"/>
      <c r="BB547" s="1258"/>
      <c r="BC547" s="347"/>
    </row>
    <row r="548" spans="1:83" ht="30" customHeight="1">
      <c r="A548" s="853" t="s">
        <v>71</v>
      </c>
      <c r="B548" s="1093"/>
      <c r="C548" s="1093"/>
      <c r="D548" s="1093"/>
      <c r="E548" s="1093"/>
      <c r="F548" s="1093"/>
      <c r="G548" s="1093"/>
      <c r="H548" s="1093"/>
      <c r="I548" s="1093"/>
      <c r="J548" s="1093"/>
      <c r="K548" s="1093"/>
      <c r="L548" s="1253" t="str">
        <f>IF('3.8 Performances CTP404'!B52="","",'3.8 Performances CTP404'!B52)</f>
        <v/>
      </c>
      <c r="M548" s="1254"/>
      <c r="N548" s="1254"/>
      <c r="O548" s="1254"/>
      <c r="P548" s="1254"/>
      <c r="Q548" s="1254"/>
      <c r="R548" s="1254"/>
      <c r="S548" s="1254"/>
      <c r="T548" s="1254"/>
      <c r="U548" s="1254"/>
      <c r="V548" s="1254"/>
      <c r="W548" s="1254"/>
      <c r="X548" s="1254"/>
      <c r="Y548" s="1254"/>
      <c r="Z548" s="1254"/>
      <c r="AA548" s="1254"/>
      <c r="AB548" s="1254"/>
      <c r="AC548" s="1254"/>
      <c r="AD548" s="1254"/>
      <c r="AE548" s="1254"/>
      <c r="AF548" s="1254"/>
      <c r="AG548" s="1254"/>
      <c r="AH548" s="1254"/>
      <c r="AI548" s="1254"/>
      <c r="AJ548" s="1254"/>
      <c r="AK548" s="1254"/>
      <c r="AL548" s="1254"/>
      <c r="AM548" s="1254"/>
      <c r="AN548" s="1254"/>
      <c r="AO548" s="1254"/>
      <c r="AP548" s="1254"/>
      <c r="AQ548" s="1254"/>
      <c r="AR548" s="1254"/>
      <c r="AS548" s="1254"/>
      <c r="AT548" s="1254"/>
      <c r="AU548" s="1254"/>
      <c r="AV548" s="1254"/>
      <c r="AW548" s="1254"/>
      <c r="AX548" s="1254"/>
      <c r="AY548" s="1254"/>
      <c r="AZ548" s="1254"/>
      <c r="BA548" s="1254"/>
      <c r="BB548" s="1255"/>
      <c r="BC548" s="347"/>
    </row>
    <row r="549" spans="1:83" ht="30" customHeight="1">
      <c r="AO549" s="311"/>
    </row>
    <row r="550" spans="1:83" ht="30" customHeight="1">
      <c r="A550" s="1036" t="s">
        <v>637</v>
      </c>
      <c r="B550" s="1036"/>
      <c r="C550" s="1036"/>
      <c r="D550" s="1036"/>
      <c r="E550" s="1036"/>
      <c r="F550" s="1036"/>
      <c r="G550" s="1036"/>
      <c r="H550" s="1036"/>
      <c r="I550" s="1036"/>
      <c r="J550" s="1036"/>
      <c r="K550" s="1036"/>
      <c r="L550" s="1036"/>
      <c r="M550" s="1036"/>
      <c r="N550" s="1036"/>
      <c r="O550" s="1036"/>
      <c r="P550" s="1036"/>
      <c r="Q550" s="1036"/>
      <c r="R550" s="1036"/>
      <c r="S550" s="1036"/>
      <c r="T550" s="1036"/>
      <c r="U550" s="1036"/>
      <c r="V550" s="1036"/>
      <c r="W550" s="1036"/>
      <c r="X550" s="1036"/>
      <c r="Y550" s="1036"/>
      <c r="Z550" s="1036"/>
      <c r="AA550" s="1036"/>
      <c r="AB550" s="1036"/>
      <c r="AC550" s="1036"/>
      <c r="AD550" s="1036"/>
      <c r="AE550" s="1036"/>
      <c r="AF550" s="1036"/>
      <c r="AG550" s="1036"/>
      <c r="AH550" s="1036"/>
      <c r="AI550" s="1036"/>
      <c r="AJ550" s="1036"/>
      <c r="AK550" s="1036"/>
      <c r="AL550" s="1036"/>
      <c r="AM550" s="1036"/>
      <c r="AN550" s="1036"/>
      <c r="AO550" s="1036"/>
      <c r="AP550" s="1036"/>
      <c r="AQ550" s="1036"/>
      <c r="AR550" s="1036"/>
      <c r="AS550" s="1036"/>
      <c r="AT550" s="1036"/>
      <c r="AU550" s="1036"/>
      <c r="AV550" s="1036"/>
      <c r="AW550" s="1036"/>
      <c r="AX550" s="1036"/>
      <c r="AY550" s="1036"/>
      <c r="AZ550" s="1036"/>
      <c r="BA550" s="1036"/>
      <c r="BB550" s="1036"/>
    </row>
    <row r="551" spans="1:83" ht="30" customHeight="1">
      <c r="A551" s="1045" t="s">
        <v>61</v>
      </c>
      <c r="B551" s="1259"/>
      <c r="C551" s="1259"/>
      <c r="D551" s="1259"/>
      <c r="E551" s="1259"/>
      <c r="F551" s="1259"/>
      <c r="G551" s="1259"/>
      <c r="H551" s="1269"/>
      <c r="I551" s="993" t="s">
        <v>55</v>
      </c>
      <c r="J551" s="1265"/>
      <c r="K551" s="1265"/>
      <c r="L551" s="1265"/>
      <c r="M551" s="993" t="s">
        <v>4</v>
      </c>
      <c r="N551" s="1265"/>
      <c r="O551" s="1265"/>
      <c r="P551" s="1265"/>
      <c r="Q551" s="993" t="s">
        <v>5</v>
      </c>
      <c r="R551" s="1265"/>
      <c r="S551" s="1265"/>
      <c r="T551" s="1265"/>
      <c r="U551" s="993" t="s">
        <v>6</v>
      </c>
      <c r="V551" s="1265"/>
      <c r="W551" s="1265"/>
      <c r="X551" s="1265"/>
      <c r="Y551" s="993" t="s">
        <v>7</v>
      </c>
      <c r="Z551" s="993"/>
      <c r="AA551" s="993"/>
      <c r="AB551" s="993"/>
      <c r="AC551" s="993" t="s">
        <v>214</v>
      </c>
      <c r="AD551" s="1265"/>
      <c r="AE551" s="1265"/>
      <c r="AF551" s="1265"/>
      <c r="AG551" s="1265"/>
      <c r="AH551" s="993" t="s">
        <v>361</v>
      </c>
      <c r="AI551" s="993"/>
      <c r="AJ551" s="993"/>
      <c r="AK551" s="993"/>
      <c r="AL551" s="993"/>
      <c r="AM551" s="993"/>
      <c r="AN551" s="993"/>
      <c r="AO551" s="993" t="s">
        <v>8</v>
      </c>
      <c r="AP551" s="993"/>
      <c r="AQ551" s="993"/>
      <c r="AR551" s="993"/>
      <c r="AS551" s="993" t="s">
        <v>631</v>
      </c>
      <c r="AT551" s="1265"/>
      <c r="AU551" s="1265"/>
      <c r="AV551" s="1265"/>
      <c r="AW551" s="1265"/>
      <c r="AX551" s="1265"/>
      <c r="AY551" s="1265"/>
      <c r="AZ551" s="1265"/>
      <c r="BA551" s="1265"/>
      <c r="BB551" s="1266"/>
    </row>
    <row r="552" spans="1:83" ht="30" customHeight="1">
      <c r="A552" s="1267" t="s">
        <v>634</v>
      </c>
      <c r="B552" s="1038"/>
      <c r="C552" s="1038"/>
      <c r="D552" s="1038"/>
      <c r="E552" s="1038"/>
      <c r="F552" s="1038"/>
      <c r="G552" s="1038"/>
      <c r="H552" s="1268"/>
      <c r="I552" s="910" t="str">
        <f>IF('3.8 Performances CTP404'!$B$71="","",'3.8 Performances CTP404'!$B$71)</f>
        <v/>
      </c>
      <c r="J552" s="910"/>
      <c r="K552" s="910"/>
      <c r="L552" s="910"/>
      <c r="M552" s="910"/>
      <c r="N552" s="910"/>
      <c r="O552" s="910"/>
      <c r="P552" s="910"/>
      <c r="Q552" s="910"/>
      <c r="R552" s="910"/>
      <c r="S552" s="910"/>
      <c r="T552" s="910"/>
      <c r="U552" s="910"/>
      <c r="V552" s="910"/>
      <c r="W552" s="910"/>
      <c r="X552" s="910"/>
      <c r="Y552" s="910"/>
      <c r="Z552" s="910"/>
      <c r="AA552" s="910"/>
      <c r="AB552" s="910"/>
      <c r="AC552" s="910"/>
      <c r="AD552" s="910"/>
      <c r="AE552" s="910"/>
      <c r="AF552" s="910"/>
      <c r="AG552" s="910"/>
      <c r="AH552" s="910"/>
      <c r="AI552" s="910"/>
      <c r="AJ552" s="910"/>
      <c r="AK552" s="910"/>
      <c r="AL552" s="910"/>
      <c r="AM552" s="910"/>
      <c r="AN552" s="910"/>
      <c r="AO552" s="910"/>
      <c r="AP552" s="910"/>
      <c r="AQ552" s="910"/>
      <c r="AR552" s="910"/>
      <c r="AS552" s="910"/>
      <c r="AT552" s="910"/>
      <c r="AU552" s="910"/>
      <c r="AV552" s="910"/>
      <c r="AW552" s="910"/>
      <c r="AX552" s="910"/>
      <c r="AY552" s="910"/>
      <c r="AZ552" s="910"/>
      <c r="BA552" s="910"/>
      <c r="BB552" s="911"/>
    </row>
    <row r="553" spans="1:83" ht="34.5" customHeight="1">
      <c r="A553" s="1045" t="s">
        <v>630</v>
      </c>
      <c r="B553" s="1259"/>
      <c r="C553" s="1259"/>
      <c r="D553" s="1259"/>
      <c r="E553" s="1259"/>
      <c r="F553" s="1259"/>
      <c r="G553" s="1259"/>
      <c r="H553" s="1260"/>
      <c r="I553" s="913" t="str">
        <f>IF('3.8 Performances CTP404'!B72="","",'3.8 Performances CTP404'!B72)</f>
        <v/>
      </c>
      <c r="J553" s="913"/>
      <c r="K553" s="913"/>
      <c r="L553" s="913"/>
      <c r="M553" s="913" t="str">
        <f>IF('3.8 Performances CTP404'!$C$72="","",'3.8 Performances CTP404'!$C$72)</f>
        <v/>
      </c>
      <c r="N553" s="913"/>
      <c r="O553" s="913"/>
      <c r="P553" s="913"/>
      <c r="Q553" s="913" t="str">
        <f>IF('3.8 Performances CTP404'!$D$72="","",'3.8 Performances CTP404'!$D$72)</f>
        <v/>
      </c>
      <c r="R553" s="913"/>
      <c r="S553" s="913"/>
      <c r="T553" s="913"/>
      <c r="U553" s="913" t="str">
        <f>IF('3.8 Performances CTP404'!$E$72="","",'3.8 Performances CTP404'!$E$72)</f>
        <v/>
      </c>
      <c r="V553" s="913"/>
      <c r="W553" s="913"/>
      <c r="X553" s="913"/>
      <c r="Y553" s="913" t="str">
        <f>IF('3.8 Performances CTP404'!$F$72="","",'3.8 Performances CTP404'!$F$72)</f>
        <v/>
      </c>
      <c r="Z553" s="913"/>
      <c r="AA553" s="913"/>
      <c r="AB553" s="913"/>
      <c r="AC553" s="913" t="str">
        <f>IF('3.8 Performances CTP404'!$G$72="","",'3.8 Performances CTP404'!$G$72)</f>
        <v/>
      </c>
      <c r="AD553" s="913"/>
      <c r="AE553" s="913"/>
      <c r="AF553" s="913"/>
      <c r="AG553" s="913"/>
      <c r="AH553" s="913" t="str">
        <f>IF('3.8 Performances CTP404'!$H$72="","",'3.8 Performances CTP404'!$H$72)</f>
        <v/>
      </c>
      <c r="AI553" s="913"/>
      <c r="AJ553" s="913"/>
      <c r="AK553" s="913"/>
      <c r="AL553" s="913"/>
      <c r="AM553" s="913"/>
      <c r="AN553" s="913"/>
      <c r="AO553" s="913" t="str">
        <f>IF('3.8 Performances CTP404'!$I$72="","",'3.8 Performances CTP404'!$I$72)</f>
        <v/>
      </c>
      <c r="AP553" s="913"/>
      <c r="AQ553" s="913"/>
      <c r="AR553" s="913"/>
      <c r="AS553" s="1262" t="str">
        <f>IF('3.8 Performances CTP404'!$J$72="","",'3.8 Performances CTP404'!$J$72)</f>
        <v/>
      </c>
      <c r="AT553" s="1262"/>
      <c r="AU553" s="1262"/>
      <c r="AV553" s="1262"/>
      <c r="AW553" s="1262"/>
      <c r="AX553" s="1262"/>
      <c r="AY553" s="1262"/>
      <c r="AZ553" s="1262"/>
      <c r="BA553" s="1262"/>
      <c r="BB553" s="1263"/>
    </row>
    <row r="554" spans="1:83" ht="30" customHeight="1">
      <c r="A554" s="1045" t="s">
        <v>636</v>
      </c>
      <c r="B554" s="1259"/>
      <c r="C554" s="1259"/>
      <c r="D554" s="1259"/>
      <c r="E554" s="1259"/>
      <c r="F554" s="1259"/>
      <c r="G554" s="1259"/>
      <c r="H554" s="1260"/>
      <c r="I554" s="913" t="str">
        <f>IF('3.8 Performances CTP404'!$B$78="","",'3.8 Performances CTP404'!$B$78)</f>
        <v/>
      </c>
      <c r="J554" s="913"/>
      <c r="K554" s="913"/>
      <c r="L554" s="913"/>
      <c r="M554" s="913"/>
      <c r="N554" s="913"/>
      <c r="O554" s="913"/>
      <c r="P554" s="913"/>
      <c r="Q554" s="913"/>
      <c r="R554" s="913"/>
      <c r="S554" s="913"/>
      <c r="T554" s="913"/>
      <c r="U554" s="913"/>
      <c r="V554" s="913"/>
      <c r="W554" s="913"/>
      <c r="X554" s="913"/>
      <c r="Y554" s="913"/>
      <c r="Z554" s="913"/>
      <c r="AA554" s="913"/>
      <c r="AB554" s="913"/>
      <c r="AC554" s="913"/>
      <c r="AD554" s="913"/>
      <c r="AE554" s="913"/>
      <c r="AF554" s="913"/>
      <c r="AG554" s="913"/>
      <c r="AH554" s="913"/>
      <c r="AI554" s="913"/>
      <c r="AJ554" s="913"/>
      <c r="AK554" s="913"/>
      <c r="AL554" s="913"/>
      <c r="AM554" s="913"/>
      <c r="AN554" s="913"/>
      <c r="AO554" s="913"/>
      <c r="AP554" s="913"/>
      <c r="AQ554" s="913"/>
      <c r="AR554" s="913"/>
      <c r="AS554" s="913"/>
      <c r="AT554" s="913"/>
      <c r="AU554" s="913"/>
      <c r="AV554" s="913"/>
      <c r="AW554" s="913"/>
      <c r="AX554" s="913"/>
      <c r="AY554" s="913"/>
      <c r="AZ554" s="913"/>
      <c r="BA554" s="913"/>
      <c r="BB554" s="914"/>
    </row>
    <row r="555" spans="1:83" ht="33.75" customHeight="1">
      <c r="A555" s="1045" t="s">
        <v>630</v>
      </c>
      <c r="B555" s="1259"/>
      <c r="C555" s="1259"/>
      <c r="D555" s="1259"/>
      <c r="E555" s="1259"/>
      <c r="F555" s="1259"/>
      <c r="G555" s="1259"/>
      <c r="H555" s="1260"/>
      <c r="I555" s="913" t="str">
        <f>IF('3.8 Performances CTP404'!B79="","",'3.8 Performances CTP404'!B79)</f>
        <v/>
      </c>
      <c r="J555" s="913"/>
      <c r="K555" s="913"/>
      <c r="L555" s="913"/>
      <c r="M555" s="913" t="str">
        <f>IF('3.8 Performances CTP404'!$C$79="","",'3.8 Performances CTP404'!$C$79)</f>
        <v/>
      </c>
      <c r="N555" s="913"/>
      <c r="O555" s="913"/>
      <c r="P555" s="913"/>
      <c r="Q555" s="913" t="str">
        <f>IF('3.8 Performances CTP404'!$D$79="","",'3.8 Performances CTP404'!$D$79)</f>
        <v/>
      </c>
      <c r="R555" s="913"/>
      <c r="S555" s="913"/>
      <c r="T555" s="913"/>
      <c r="U555" s="913" t="str">
        <f>IF('3.8 Performances CTP404'!$E$79="","",'3.8 Performances CTP404'!$E$79)</f>
        <v/>
      </c>
      <c r="V555" s="913"/>
      <c r="W555" s="913"/>
      <c r="X555" s="913"/>
      <c r="Y555" s="913" t="str">
        <f>IF('3.8 Performances CTP404'!$F$79="","",'3.8 Performances CTP404'!$F$79)</f>
        <v/>
      </c>
      <c r="Z555" s="913"/>
      <c r="AA555" s="913"/>
      <c r="AB555" s="913"/>
      <c r="AC555" s="913" t="str">
        <f>IF('3.8 Performances CTP404'!$G$79="","",'3.8 Performances CTP404'!$G$79)</f>
        <v/>
      </c>
      <c r="AD555" s="913"/>
      <c r="AE555" s="913"/>
      <c r="AF555" s="913"/>
      <c r="AG555" s="913"/>
      <c r="AH555" s="913" t="str">
        <f>IF('3.8 Performances CTP404'!$H$79="","",'3.8 Performances CTP404'!$H$79)</f>
        <v/>
      </c>
      <c r="AI555" s="913"/>
      <c r="AJ555" s="913"/>
      <c r="AK555" s="913"/>
      <c r="AL555" s="913"/>
      <c r="AM555" s="913"/>
      <c r="AN555" s="913"/>
      <c r="AO555" s="913" t="str">
        <f>IF('3.8 Performances CTP404'!$I$79="","",'3.8 Performances CTP404'!$I$79)</f>
        <v/>
      </c>
      <c r="AP555" s="913"/>
      <c r="AQ555" s="913"/>
      <c r="AR555" s="913"/>
      <c r="AS555" s="1262" t="str">
        <f>IF('3.8 Performances CTP404'!$J$79="","",'3.8 Performances CTP404'!$J$79)</f>
        <v/>
      </c>
      <c r="AT555" s="1262"/>
      <c r="AU555" s="1262"/>
      <c r="AV555" s="1262"/>
      <c r="AW555" s="1262"/>
      <c r="AX555" s="1262"/>
      <c r="AY555" s="1262"/>
      <c r="AZ555" s="1262"/>
      <c r="BA555" s="1262"/>
      <c r="BB555" s="1263"/>
    </row>
    <row r="556" spans="1:83" ht="30" customHeight="1">
      <c r="A556" s="1045" t="s">
        <v>635</v>
      </c>
      <c r="B556" s="1259"/>
      <c r="C556" s="1259"/>
      <c r="D556" s="1259"/>
      <c r="E556" s="1259"/>
      <c r="F556" s="1259"/>
      <c r="G556" s="1259"/>
      <c r="H556" s="1260"/>
      <c r="I556" s="913" t="str">
        <f>IF('3.8 Performances CTP404'!$B$85="","",'3.8 Performances CTP404'!$B$85)</f>
        <v/>
      </c>
      <c r="J556" s="913"/>
      <c r="K556" s="913"/>
      <c r="L556" s="913"/>
      <c r="M556" s="913"/>
      <c r="N556" s="913"/>
      <c r="O556" s="913"/>
      <c r="P556" s="913"/>
      <c r="Q556" s="913"/>
      <c r="R556" s="913"/>
      <c r="S556" s="913"/>
      <c r="T556" s="913"/>
      <c r="U556" s="913"/>
      <c r="V556" s="913"/>
      <c r="W556" s="913"/>
      <c r="X556" s="913"/>
      <c r="Y556" s="913"/>
      <c r="Z556" s="913"/>
      <c r="AA556" s="913"/>
      <c r="AB556" s="913"/>
      <c r="AC556" s="913"/>
      <c r="AD556" s="913"/>
      <c r="AE556" s="913"/>
      <c r="AF556" s="913"/>
      <c r="AG556" s="913"/>
      <c r="AH556" s="913"/>
      <c r="AI556" s="913"/>
      <c r="AJ556" s="913"/>
      <c r="AK556" s="913"/>
      <c r="AL556" s="913"/>
      <c r="AM556" s="913"/>
      <c r="AN556" s="913"/>
      <c r="AO556" s="913"/>
      <c r="AP556" s="913"/>
      <c r="AQ556" s="913"/>
      <c r="AR556" s="913"/>
      <c r="AS556" s="913"/>
      <c r="AT556" s="913"/>
      <c r="AU556" s="913"/>
      <c r="AV556" s="913"/>
      <c r="AW556" s="913"/>
      <c r="AX556" s="913"/>
      <c r="AY556" s="913"/>
      <c r="AZ556" s="913"/>
      <c r="BA556" s="913"/>
      <c r="BB556" s="914"/>
    </row>
    <row r="557" spans="1:83" ht="34.5" customHeight="1">
      <c r="A557" s="1045" t="s">
        <v>630</v>
      </c>
      <c r="B557" s="1259"/>
      <c r="C557" s="1259"/>
      <c r="D557" s="1259"/>
      <c r="E557" s="1259"/>
      <c r="F557" s="1259"/>
      <c r="G557" s="1259"/>
      <c r="H557" s="1260"/>
      <c r="I557" s="1002" t="str">
        <f>IF('3.8 Performances CTP404'!B86="","",'3.8 Performances CTP404'!B86)</f>
        <v/>
      </c>
      <c r="J557" s="1002"/>
      <c r="K557" s="1002"/>
      <c r="L557" s="1002"/>
      <c r="M557" s="1002" t="str">
        <f>IF('3.8 Performances CTP404'!$C$86="","",'3.8 Performances CTP404'!$C$86)</f>
        <v/>
      </c>
      <c r="N557" s="1002"/>
      <c r="O557" s="1002"/>
      <c r="P557" s="1002"/>
      <c r="Q557" s="1002" t="str">
        <f>IF('3.8 Performances CTP404'!$D$86="","",'3.8 Performances CTP404'!$D$86)</f>
        <v/>
      </c>
      <c r="R557" s="1002"/>
      <c r="S557" s="1002"/>
      <c r="T557" s="1002"/>
      <c r="U557" s="1002" t="str">
        <f>IF('3.8 Performances CTP404'!$E$86="","",'3.8 Performances CTP404'!$E$86)</f>
        <v/>
      </c>
      <c r="V557" s="1002"/>
      <c r="W557" s="1002"/>
      <c r="X557" s="1002"/>
      <c r="Y557" s="1002" t="str">
        <f>IF('3.8 Performances CTP404'!$F$86="","",'3.8 Performances CTP404'!$F$86)</f>
        <v/>
      </c>
      <c r="Z557" s="1002"/>
      <c r="AA557" s="1002"/>
      <c r="AB557" s="1002"/>
      <c r="AC557" s="1002" t="str">
        <f>IF('3.8 Performances CTP404'!$G$86="","",'3.8 Performances CTP404'!$G$86)</f>
        <v/>
      </c>
      <c r="AD557" s="1002"/>
      <c r="AE557" s="1002"/>
      <c r="AF557" s="1002"/>
      <c r="AG557" s="1002"/>
      <c r="AH557" s="1002" t="str">
        <f>IF('3.8 Performances CTP404'!$H$86="","",'3.8 Performances CTP404'!$H$86)</f>
        <v/>
      </c>
      <c r="AI557" s="1002"/>
      <c r="AJ557" s="1002"/>
      <c r="AK557" s="1002"/>
      <c r="AL557" s="1002"/>
      <c r="AM557" s="1002"/>
      <c r="AN557" s="1002"/>
      <c r="AO557" s="1002" t="str">
        <f>IF('3.8 Performances CTP404'!$I$86="","",'3.8 Performances CTP404'!$I$86)</f>
        <v/>
      </c>
      <c r="AP557" s="1002"/>
      <c r="AQ557" s="1002"/>
      <c r="AR557" s="1002"/>
      <c r="AS557" s="1262" t="str">
        <f>IF('3.8 Performances CTP404'!$J$86="","",'3.8 Performances CTP404'!$J$86)</f>
        <v/>
      </c>
      <c r="AT557" s="1262"/>
      <c r="AU557" s="1262"/>
      <c r="AV557" s="1262"/>
      <c r="AW557" s="1262"/>
      <c r="AX557" s="1262"/>
      <c r="AY557" s="1262"/>
      <c r="AZ557" s="1262"/>
      <c r="BA557" s="1262"/>
      <c r="BB557" s="1263"/>
    </row>
    <row r="558" spans="1:83" ht="33.75" customHeight="1">
      <c r="A558" s="853" t="s">
        <v>423</v>
      </c>
      <c r="B558" s="1093"/>
      <c r="C558" s="1093"/>
      <c r="D558" s="1093"/>
      <c r="E558" s="1093"/>
      <c r="F558" s="1093"/>
      <c r="G558" s="1093"/>
      <c r="H558" s="1264"/>
      <c r="I558" s="993" t="s">
        <v>751</v>
      </c>
      <c r="J558" s="1265"/>
      <c r="K558" s="1265"/>
      <c r="L558" s="1265"/>
      <c r="M558" s="1265"/>
      <c r="N558" s="1265"/>
      <c r="O558" s="993" t="s">
        <v>752</v>
      </c>
      <c r="P558" s="993"/>
      <c r="Q558" s="993"/>
      <c r="R558" s="993"/>
      <c r="S558" s="993"/>
      <c r="T558" s="993"/>
      <c r="U558" s="1082" t="s">
        <v>753</v>
      </c>
      <c r="V558" s="1132"/>
      <c r="W558" s="1132"/>
      <c r="X558" s="1132"/>
      <c r="Y558" s="1132"/>
      <c r="Z558" s="1132"/>
      <c r="AA558" s="1177"/>
      <c r="AB558" s="1132" t="s">
        <v>632</v>
      </c>
      <c r="AC558" s="1132"/>
      <c r="AD558" s="1132"/>
      <c r="AE558" s="1132"/>
      <c r="AF558" s="1132"/>
      <c r="AG558" s="1132"/>
      <c r="AH558" s="1132"/>
      <c r="AI558" s="1132"/>
      <c r="AJ558" s="1177"/>
      <c r="AK558" s="993" t="s">
        <v>942</v>
      </c>
      <c r="AL558" s="993"/>
      <c r="AM558" s="993"/>
      <c r="AN558" s="993"/>
      <c r="AO558" s="993"/>
      <c r="AP558" s="993"/>
      <c r="AQ558" s="993"/>
      <c r="AR558" s="993"/>
      <c r="AS558" s="993"/>
      <c r="AT558" s="993" t="s">
        <v>633</v>
      </c>
      <c r="AU558" s="993"/>
      <c r="AV558" s="993"/>
      <c r="AW558" s="993"/>
      <c r="AX558" s="993"/>
      <c r="AY558" s="993"/>
      <c r="AZ558" s="993"/>
      <c r="BA558" s="993"/>
      <c r="BB558" s="1090"/>
    </row>
    <row r="559" spans="1:83" s="372" customFormat="1" ht="35.1" customHeight="1">
      <c r="A559" s="1045" t="s">
        <v>634</v>
      </c>
      <c r="B559" s="1259"/>
      <c r="C559" s="1259"/>
      <c r="D559" s="1259"/>
      <c r="E559" s="1259"/>
      <c r="F559" s="1259"/>
      <c r="G559" s="1259"/>
      <c r="H559" s="1260"/>
      <c r="I559" s="913" t="str">
        <f>IF('3.8 Performances CTP404'!$K$72="","",'3.8 Performances CTP404'!$K$72)</f>
        <v/>
      </c>
      <c r="J559" s="913"/>
      <c r="K559" s="913"/>
      <c r="L559" s="913"/>
      <c r="M559" s="913"/>
      <c r="N559" s="913"/>
      <c r="O559" s="913" t="str">
        <f>IF('3.8 Performances CTP404'!$D$73="","",'3.8 Performances CTP404'!$D$73)</f>
        <v/>
      </c>
      <c r="P559" s="913"/>
      <c r="Q559" s="913"/>
      <c r="R559" s="913"/>
      <c r="S559" s="913"/>
      <c r="T559" s="913"/>
      <c r="U559" s="1059" t="str">
        <f>IF('3.8 Performances CTP404'!$B$73="","",'3.8 Performances CTP404'!$B$73)</f>
        <v/>
      </c>
      <c r="V559" s="1060"/>
      <c r="W559" s="1060"/>
      <c r="X559" s="1060"/>
      <c r="Y559" s="1060"/>
      <c r="Z559" s="1060"/>
      <c r="AA559" s="1061"/>
      <c r="AB559" s="1060" t="str">
        <f>IF('3.8 Performances CTP404'!$J$74="","",'3.8 Performances CTP404'!$J$74)</f>
        <v/>
      </c>
      <c r="AC559" s="1060"/>
      <c r="AD559" s="1060"/>
      <c r="AE559" s="1060"/>
      <c r="AF559" s="1060"/>
      <c r="AG559" s="1060"/>
      <c r="AH559" s="1060"/>
      <c r="AI559" s="1060"/>
      <c r="AJ559" s="1061"/>
      <c r="AK559" s="913" t="str">
        <f>IF('3.8 Performances CTP404'!$J$75="","",'3.8 Performances CTP404'!$J$75)</f>
        <v/>
      </c>
      <c r="AL559" s="913"/>
      <c r="AM559" s="913"/>
      <c r="AN559" s="913"/>
      <c r="AO559" s="913"/>
      <c r="AP559" s="913"/>
      <c r="AQ559" s="913"/>
      <c r="AR559" s="913"/>
      <c r="AS559" s="913"/>
      <c r="AT559" s="913" t="str">
        <f>IF('3.8 Performances CTP404'!$J$76="","",'3.8 Performances CTP404'!$J$76)</f>
        <v/>
      </c>
      <c r="AU559" s="913"/>
      <c r="AV559" s="913"/>
      <c r="AW559" s="913"/>
      <c r="AX559" s="913"/>
      <c r="AY559" s="913"/>
      <c r="AZ559" s="913"/>
      <c r="BA559" s="913"/>
      <c r="BB559" s="914"/>
      <c r="BC559" s="311"/>
      <c r="BD559" s="347"/>
      <c r="BE559" s="311"/>
      <c r="BF559" s="311"/>
      <c r="BG559" s="311"/>
      <c r="BH559" s="311"/>
      <c r="BI559" s="311"/>
      <c r="BJ559" s="311"/>
      <c r="BK559" s="311"/>
      <c r="BL559" s="311"/>
      <c r="BM559" s="311"/>
      <c r="BN559" s="311"/>
      <c r="BO559" s="311"/>
      <c r="BP559" s="311"/>
      <c r="BQ559" s="311"/>
      <c r="BR559" s="311"/>
      <c r="BS559" s="311"/>
      <c r="BT559" s="311"/>
      <c r="BU559" s="311"/>
      <c r="BV559" s="311"/>
      <c r="BW559" s="311"/>
      <c r="BX559" s="311"/>
      <c r="BY559" s="311"/>
      <c r="BZ559" s="311"/>
      <c r="CA559" s="311"/>
      <c r="CB559" s="311"/>
      <c r="CC559" s="311"/>
      <c r="CD559" s="311"/>
      <c r="CE559" s="311"/>
    </row>
    <row r="560" spans="1:83" ht="24.75" customHeight="1">
      <c r="A560" s="1045" t="s">
        <v>366</v>
      </c>
      <c r="B560" s="1259"/>
      <c r="C560" s="1259"/>
      <c r="D560" s="1259"/>
      <c r="E560" s="1259"/>
      <c r="F560" s="1259"/>
      <c r="G560" s="1259"/>
      <c r="H560" s="1260"/>
      <c r="I560" s="913" t="str">
        <f>IF('3.8 Performances CTP404'!$K$79="","",'3.8 Performances CTP404'!$K$79)</f>
        <v/>
      </c>
      <c r="J560" s="913"/>
      <c r="K560" s="913"/>
      <c r="L560" s="913"/>
      <c r="M560" s="913"/>
      <c r="N560" s="913"/>
      <c r="O560" s="913" t="str">
        <f>IF('3.8 Performances CTP404'!$D$80="","",'3.8 Performances CTP404'!$D$80)</f>
        <v/>
      </c>
      <c r="P560" s="913"/>
      <c r="Q560" s="913"/>
      <c r="R560" s="913"/>
      <c r="S560" s="913"/>
      <c r="T560" s="913"/>
      <c r="U560" s="1059" t="str">
        <f>IF('3.8 Performances CTP404'!$B$80="","",'3.8 Performances CTP404'!$B$80)</f>
        <v/>
      </c>
      <c r="V560" s="1060"/>
      <c r="W560" s="1060"/>
      <c r="X560" s="1060"/>
      <c r="Y560" s="1060"/>
      <c r="Z560" s="1060"/>
      <c r="AA560" s="1061"/>
      <c r="AB560" s="1060" t="str">
        <f>IF('3.8 Performances CTP404'!$J$81="","",'3.8 Performances CTP404'!$J$81)</f>
        <v/>
      </c>
      <c r="AC560" s="1060"/>
      <c r="AD560" s="1060"/>
      <c r="AE560" s="1060"/>
      <c r="AF560" s="1060"/>
      <c r="AG560" s="1060"/>
      <c r="AH560" s="1060"/>
      <c r="AI560" s="1060"/>
      <c r="AJ560" s="1061"/>
      <c r="AK560" s="913" t="str">
        <f>IF('3.8 Performances CTP404'!$J$82="","",'3.8 Performances CTP404'!$J$82)</f>
        <v/>
      </c>
      <c r="AL560" s="913"/>
      <c r="AM560" s="913"/>
      <c r="AN560" s="913"/>
      <c r="AO560" s="913"/>
      <c r="AP560" s="913"/>
      <c r="AQ560" s="913"/>
      <c r="AR560" s="913"/>
      <c r="AS560" s="913"/>
      <c r="AT560" s="913" t="str">
        <f>IF('3.8 Performances CTP404'!$J$83="","",'3.8 Performances CTP404'!$J$83)</f>
        <v/>
      </c>
      <c r="AU560" s="913"/>
      <c r="AV560" s="913"/>
      <c r="AW560" s="913"/>
      <c r="AX560" s="913"/>
      <c r="AY560" s="913"/>
      <c r="AZ560" s="913"/>
      <c r="BA560" s="913"/>
      <c r="BB560" s="914"/>
    </row>
    <row r="561" spans="1:56" s="331" customFormat="1" ht="24.95" customHeight="1">
      <c r="A561" s="1136" t="s">
        <v>365</v>
      </c>
      <c r="B561" s="1039"/>
      <c r="C561" s="1039"/>
      <c r="D561" s="1039"/>
      <c r="E561" s="1039"/>
      <c r="F561" s="1039"/>
      <c r="G561" s="1039"/>
      <c r="H561" s="1261"/>
      <c r="I561" s="913" t="str">
        <f>IF('3.8 Performances CTP404'!$K$86="","",'3.8 Performances CTP404'!$K$86)</f>
        <v/>
      </c>
      <c r="J561" s="913"/>
      <c r="K561" s="913"/>
      <c r="L561" s="913"/>
      <c r="M561" s="913"/>
      <c r="N561" s="913"/>
      <c r="O561" s="913" t="str">
        <f>IF('3.8 Performances CTP404'!$D$87="","",'3.8 Performances CTP404'!$D$87)</f>
        <v/>
      </c>
      <c r="P561" s="913"/>
      <c r="Q561" s="913"/>
      <c r="R561" s="913"/>
      <c r="S561" s="913"/>
      <c r="T561" s="913"/>
      <c r="U561" s="1059" t="str">
        <f>IF('3.8 Performances CTP404'!$B$87="","",'3.8 Performances CTP404'!$B$87)</f>
        <v/>
      </c>
      <c r="V561" s="1060"/>
      <c r="W561" s="1060"/>
      <c r="X561" s="1060"/>
      <c r="Y561" s="1060"/>
      <c r="Z561" s="1060"/>
      <c r="AA561" s="1061"/>
      <c r="AB561" s="1060" t="str">
        <f>IF('3.8 Performances CTP404'!$J$88="","",'3.8 Performances CTP404'!$J$88)</f>
        <v/>
      </c>
      <c r="AC561" s="1060"/>
      <c r="AD561" s="1060"/>
      <c r="AE561" s="1060"/>
      <c r="AF561" s="1060"/>
      <c r="AG561" s="1060"/>
      <c r="AH561" s="1060"/>
      <c r="AI561" s="1060"/>
      <c r="AJ561" s="1061"/>
      <c r="AK561" s="913" t="str">
        <f>IF('3.8 Performances CTP404'!$J$89="","",'3.8 Performances CTP404'!$J$89)</f>
        <v/>
      </c>
      <c r="AL561" s="913"/>
      <c r="AM561" s="913"/>
      <c r="AN561" s="913"/>
      <c r="AO561" s="913"/>
      <c r="AP561" s="913"/>
      <c r="AQ561" s="913"/>
      <c r="AR561" s="913"/>
      <c r="AS561" s="913"/>
      <c r="AT561" s="913" t="str">
        <f>IF('3.8 Performances CTP404'!$J$90="","",'3.8 Performances CTP404'!$J$90)</f>
        <v/>
      </c>
      <c r="AU561" s="913"/>
      <c r="AV561" s="913"/>
      <c r="AW561" s="913"/>
      <c r="AX561" s="913"/>
      <c r="AY561" s="913"/>
      <c r="AZ561" s="913"/>
      <c r="BA561" s="913"/>
      <c r="BB561" s="914"/>
      <c r="BC561" s="311"/>
    </row>
    <row r="562" spans="1:56" s="331" customFormat="1" ht="30" customHeight="1">
      <c r="A562" s="853" t="s">
        <v>607</v>
      </c>
      <c r="B562" s="1093"/>
      <c r="C562" s="1093"/>
      <c r="D562" s="1093"/>
      <c r="E562" s="1093"/>
      <c r="F562" s="1093"/>
      <c r="G562" s="1093"/>
      <c r="H562" s="1093"/>
      <c r="I562" s="1131"/>
      <c r="J562" s="1131"/>
      <c r="K562" s="1131"/>
      <c r="L562" s="1256" t="str">
        <f>IF('3.8 Performances CTP404'!B91="","",'3.8 Performances CTP404'!B91)</f>
        <v/>
      </c>
      <c r="M562" s="1257"/>
      <c r="N562" s="1257"/>
      <c r="O562" s="1257"/>
      <c r="P562" s="1257"/>
      <c r="Q562" s="1257"/>
      <c r="R562" s="1257"/>
      <c r="S562" s="1257"/>
      <c r="T562" s="1257"/>
      <c r="U562" s="1257"/>
      <c r="V562" s="1257"/>
      <c r="W562" s="1257"/>
      <c r="X562" s="1257"/>
      <c r="Y562" s="1257"/>
      <c r="Z562" s="1257"/>
      <c r="AA562" s="1257"/>
      <c r="AB562" s="1257"/>
      <c r="AC562" s="1257"/>
      <c r="AD562" s="1257"/>
      <c r="AE562" s="1257"/>
      <c r="AF562" s="1257"/>
      <c r="AG562" s="1257"/>
      <c r="AH562" s="1257"/>
      <c r="AI562" s="1257"/>
      <c r="AJ562" s="1257"/>
      <c r="AK562" s="1257"/>
      <c r="AL562" s="1257"/>
      <c r="AM562" s="1257"/>
      <c r="AN562" s="1257"/>
      <c r="AO562" s="1257"/>
      <c r="AP562" s="1257"/>
      <c r="AQ562" s="1257"/>
      <c r="AR562" s="1257"/>
      <c r="AS562" s="1257"/>
      <c r="AT562" s="1257"/>
      <c r="AU562" s="1257"/>
      <c r="AV562" s="1257"/>
      <c r="AW562" s="1257"/>
      <c r="AX562" s="1257"/>
      <c r="AY562" s="1257"/>
      <c r="AZ562" s="1257"/>
      <c r="BA562" s="1257"/>
      <c r="BB562" s="1258"/>
      <c r="BC562" s="347"/>
    </row>
    <row r="563" spans="1:56" s="331" customFormat="1" ht="30" customHeight="1">
      <c r="A563" s="853" t="s">
        <v>71</v>
      </c>
      <c r="B563" s="1093"/>
      <c r="C563" s="1093"/>
      <c r="D563" s="1093"/>
      <c r="E563" s="1093"/>
      <c r="F563" s="1093"/>
      <c r="G563" s="1093"/>
      <c r="H563" s="1093"/>
      <c r="I563" s="1093"/>
      <c r="J563" s="1093"/>
      <c r="K563" s="1093"/>
      <c r="L563" s="1253" t="str">
        <f>IF('3.8 Performances CTP404'!B92="","",'3.8 Performances CTP404'!B92)</f>
        <v/>
      </c>
      <c r="M563" s="1254"/>
      <c r="N563" s="1254"/>
      <c r="O563" s="1254"/>
      <c r="P563" s="1254"/>
      <c r="Q563" s="1254"/>
      <c r="R563" s="1254"/>
      <c r="S563" s="1254"/>
      <c r="T563" s="1254"/>
      <c r="U563" s="1254"/>
      <c r="V563" s="1254"/>
      <c r="W563" s="1254"/>
      <c r="X563" s="1254"/>
      <c r="Y563" s="1254"/>
      <c r="Z563" s="1254"/>
      <c r="AA563" s="1254"/>
      <c r="AB563" s="1254"/>
      <c r="AC563" s="1254"/>
      <c r="AD563" s="1254"/>
      <c r="AE563" s="1254"/>
      <c r="AF563" s="1254"/>
      <c r="AG563" s="1254"/>
      <c r="AH563" s="1254"/>
      <c r="AI563" s="1254"/>
      <c r="AJ563" s="1254"/>
      <c r="AK563" s="1254"/>
      <c r="AL563" s="1254"/>
      <c r="AM563" s="1254"/>
      <c r="AN563" s="1254"/>
      <c r="AO563" s="1254"/>
      <c r="AP563" s="1254"/>
      <c r="AQ563" s="1254"/>
      <c r="AR563" s="1254"/>
      <c r="AS563" s="1254"/>
      <c r="AT563" s="1254"/>
      <c r="AU563" s="1254"/>
      <c r="AV563" s="1254"/>
      <c r="AW563" s="1254"/>
      <c r="AX563" s="1254"/>
      <c r="AY563" s="1254"/>
      <c r="AZ563" s="1254"/>
      <c r="BA563" s="1254"/>
      <c r="BB563" s="1255"/>
      <c r="BC563" s="347"/>
    </row>
    <row r="564" spans="1:56" s="331" customFormat="1" ht="24.95" customHeight="1">
      <c r="A564" s="311"/>
      <c r="B564" s="311"/>
      <c r="C564" s="311"/>
      <c r="D564" s="311"/>
      <c r="E564" s="311"/>
      <c r="F564" s="311"/>
      <c r="G564" s="311"/>
      <c r="H564" s="311"/>
      <c r="I564" s="311"/>
      <c r="J564" s="311"/>
      <c r="K564" s="311"/>
      <c r="L564" s="311"/>
      <c r="M564" s="311"/>
      <c r="N564" s="311"/>
      <c r="O564" s="311"/>
      <c r="P564" s="311"/>
      <c r="Q564" s="311"/>
      <c r="R564" s="311"/>
      <c r="S564" s="311"/>
      <c r="T564" s="311"/>
      <c r="U564" s="311"/>
      <c r="V564" s="311"/>
      <c r="W564" s="311"/>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c r="AS564" s="311"/>
      <c r="AT564" s="311"/>
      <c r="AU564" s="311"/>
      <c r="AV564" s="311"/>
      <c r="AW564" s="311"/>
      <c r="AX564" s="311"/>
      <c r="AY564" s="311"/>
      <c r="AZ564" s="311"/>
      <c r="BA564" s="311"/>
      <c r="BB564" s="311"/>
      <c r="BC564" s="311"/>
    </row>
    <row r="565" spans="1:56" s="331" customFormat="1" ht="24.95" customHeight="1">
      <c r="A565" s="1096" t="s">
        <v>684</v>
      </c>
      <c r="B565" s="1097"/>
      <c r="C565" s="1097"/>
      <c r="D565" s="1097"/>
      <c r="E565" s="1097"/>
      <c r="F565" s="1097"/>
      <c r="G565" s="1097"/>
      <c r="H565" s="1097"/>
      <c r="I565" s="1097"/>
      <c r="J565" s="1097"/>
      <c r="K565" s="1097"/>
      <c r="L565" s="1098"/>
      <c r="M565" s="1099"/>
      <c r="N565" s="1099"/>
      <c r="O565" s="1099"/>
      <c r="P565" s="1099"/>
      <c r="Q565" s="1099"/>
      <c r="R565" s="1099"/>
      <c r="S565" s="1099"/>
      <c r="T565" s="1099"/>
      <c r="U565" s="1099"/>
      <c r="V565" s="1099"/>
      <c r="W565" s="1099"/>
      <c r="X565" s="1099"/>
      <c r="Y565" s="1099"/>
      <c r="Z565" s="1099"/>
      <c r="AA565" s="1099"/>
      <c r="AB565" s="1099"/>
      <c r="AC565" s="1099"/>
      <c r="AD565" s="1099"/>
      <c r="AE565" s="1099"/>
      <c r="AF565" s="1099"/>
      <c r="AG565" s="1099"/>
      <c r="AH565" s="1099"/>
      <c r="AI565" s="1099"/>
      <c r="AJ565" s="1099"/>
      <c r="AK565" s="1099"/>
      <c r="AL565" s="1099"/>
      <c r="AM565" s="1099"/>
      <c r="AN565" s="1099"/>
      <c r="AO565" s="1099"/>
      <c r="AP565" s="1099"/>
      <c r="AQ565" s="1099"/>
      <c r="AR565" s="1099"/>
      <c r="AS565" s="716"/>
      <c r="AT565" s="716"/>
      <c r="AU565" s="716"/>
      <c r="AV565" s="716"/>
      <c r="AW565" s="716"/>
      <c r="AX565" s="716"/>
      <c r="AY565" s="716"/>
      <c r="AZ565" s="716"/>
      <c r="BA565" s="307"/>
      <c r="BB565" s="307"/>
      <c r="BC565" s="307"/>
    </row>
    <row r="566" spans="1:56" s="331" customFormat="1" ht="24.95" customHeight="1">
      <c r="A566" s="356"/>
      <c r="B566" s="356"/>
      <c r="C566" s="356"/>
      <c r="D566" s="356"/>
      <c r="E566" s="356"/>
      <c r="F566" s="356"/>
      <c r="G566" s="356"/>
      <c r="H566" s="356"/>
      <c r="I566" s="356"/>
      <c r="J566" s="356"/>
      <c r="K566" s="344"/>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c r="AJ566" s="307"/>
      <c r="AK566" s="307"/>
      <c r="AL566" s="307"/>
      <c r="AM566" s="307"/>
      <c r="AN566" s="307"/>
      <c r="AO566" s="307"/>
      <c r="AP566" s="307"/>
      <c r="AQ566" s="307"/>
      <c r="AR566" s="307"/>
      <c r="AS566" s="307"/>
      <c r="AT566" s="307"/>
      <c r="AU566" s="307"/>
      <c r="AV566" s="307"/>
      <c r="AW566" s="307"/>
      <c r="AX566" s="307"/>
      <c r="AY566" s="307"/>
      <c r="AZ566" s="307"/>
      <c r="BA566" s="307"/>
      <c r="BB566" s="307"/>
      <c r="BC566" s="307"/>
    </row>
    <row r="567" spans="1:56" s="331" customFormat="1" ht="24.95" customHeight="1">
      <c r="A567" s="1035" t="s">
        <v>629</v>
      </c>
      <c r="B567" s="1027"/>
      <c r="C567" s="1027"/>
      <c r="D567" s="1027"/>
      <c r="E567" s="1027"/>
      <c r="F567" s="1027"/>
      <c r="G567" s="1027"/>
      <c r="H567" s="1027"/>
      <c r="I567" s="1027"/>
      <c r="J567" s="1027"/>
      <c r="K567" s="1027"/>
      <c r="L567" s="1027"/>
      <c r="M567" s="1027"/>
      <c r="N567" s="1027"/>
      <c r="O567" s="1027"/>
      <c r="P567" s="1027"/>
      <c r="Q567" s="1027"/>
      <c r="R567" s="1027"/>
      <c r="S567" s="1027"/>
      <c r="T567" s="1027"/>
      <c r="U567" s="1027"/>
      <c r="V567" s="1027"/>
      <c r="W567" s="1027"/>
      <c r="X567" s="1027"/>
      <c r="Y567" s="1027"/>
      <c r="Z567" s="1027"/>
      <c r="AA567" s="1027"/>
      <c r="AB567" s="1027"/>
      <c r="AC567" s="1027"/>
      <c r="AD567" s="1027"/>
      <c r="AE567" s="1027"/>
      <c r="AF567" s="1027"/>
      <c r="AG567" s="1027"/>
      <c r="AH567" s="1027"/>
      <c r="AI567" s="1027"/>
      <c r="AJ567" s="1027"/>
      <c r="AK567" s="1027"/>
      <c r="AL567" s="1027"/>
      <c r="AM567" s="1027"/>
      <c r="AN567" s="1027"/>
      <c r="AO567" s="1027"/>
      <c r="AP567" s="1027"/>
      <c r="AQ567" s="1027"/>
      <c r="AR567" s="1027"/>
      <c r="AS567" s="1027"/>
      <c r="AT567" s="1027"/>
      <c r="AU567" s="1027"/>
      <c r="AV567" s="1027"/>
      <c r="AW567" s="1027"/>
      <c r="AX567" s="1027"/>
      <c r="AY567" s="1027"/>
      <c r="AZ567" s="1027"/>
      <c r="BA567" s="1027"/>
      <c r="BB567" s="1027"/>
      <c r="BC567" s="311"/>
    </row>
    <row r="568" spans="1:56" s="331" customFormat="1" ht="24.95" customHeight="1">
      <c r="A568" s="1026"/>
      <c r="B568" s="1026"/>
      <c r="C568" s="1026"/>
      <c r="D568" s="1026"/>
      <c r="E568" s="1026"/>
      <c r="F568" s="1026"/>
      <c r="G568" s="1026"/>
      <c r="H568" s="1026"/>
      <c r="I568" s="1026"/>
      <c r="J568" s="1026"/>
      <c r="K568" s="1026"/>
      <c r="L568" s="1026"/>
      <c r="M568" s="1026"/>
      <c r="N568" s="1026"/>
      <c r="O568" s="1026"/>
      <c r="P568" s="1026"/>
      <c r="Q568" s="1026"/>
      <c r="R568" s="1026"/>
      <c r="S568" s="1026"/>
      <c r="T568" s="1026"/>
      <c r="U568" s="1026"/>
      <c r="V568" s="1125"/>
      <c r="W568" s="1237" t="s">
        <v>367</v>
      </c>
      <c r="X568" s="1026"/>
      <c r="Y568" s="1026"/>
      <c r="Z568" s="1026"/>
      <c r="AA568" s="1026"/>
      <c r="AB568" s="1026"/>
      <c r="AC568" s="1026"/>
      <c r="AD568" s="1026"/>
      <c r="AE568" s="1026"/>
      <c r="AF568" s="1026"/>
      <c r="AG568" s="1125"/>
      <c r="AH568" s="1237" t="s">
        <v>366</v>
      </c>
      <c r="AI568" s="1026"/>
      <c r="AJ568" s="1026"/>
      <c r="AK568" s="1026"/>
      <c r="AL568" s="1026"/>
      <c r="AM568" s="1026"/>
      <c r="AN568" s="1026"/>
      <c r="AO568" s="1026"/>
      <c r="AP568" s="1026"/>
      <c r="AQ568" s="1026"/>
      <c r="AR568" s="1238"/>
      <c r="AS568" s="1129" t="s">
        <v>365</v>
      </c>
      <c r="AT568" s="1027"/>
      <c r="AU568" s="1027"/>
      <c r="AV568" s="1027"/>
      <c r="AW568" s="1027"/>
      <c r="AX568" s="1027"/>
      <c r="AY568" s="1027"/>
      <c r="AZ568" s="1027"/>
      <c r="BA568" s="1027"/>
      <c r="BB568" s="1027"/>
      <c r="BC568" s="311"/>
    </row>
    <row r="569" spans="1:56" ht="24.95" customHeight="1">
      <c r="A569" s="1239" t="s">
        <v>638</v>
      </c>
      <c r="B569" s="1239"/>
      <c r="C569" s="1239"/>
      <c r="D569" s="1239"/>
      <c r="E569" s="1239"/>
      <c r="F569" s="1239"/>
      <c r="G569" s="1239"/>
      <c r="H569" s="1239"/>
      <c r="I569" s="1239"/>
      <c r="J569" s="1239"/>
      <c r="K569" s="1239"/>
      <c r="L569" s="1239"/>
      <c r="M569" s="1239"/>
      <c r="N569" s="1239"/>
      <c r="O569" s="1239"/>
      <c r="P569" s="1239"/>
      <c r="Q569" s="1239"/>
      <c r="R569" s="1239"/>
      <c r="S569" s="1239"/>
      <c r="T569" s="1239"/>
      <c r="U569" s="1239"/>
      <c r="V569" s="1240"/>
      <c r="W569" s="999" t="str">
        <f>IF('3.8 Performances CTP591'!$C$22="","",'3.8 Performances CTP591'!$C$22)</f>
        <v/>
      </c>
      <c r="X569" s="1250"/>
      <c r="Y569" s="1250"/>
      <c r="Z569" s="1250"/>
      <c r="AA569" s="1250"/>
      <c r="AB569" s="1250"/>
      <c r="AC569" s="1250"/>
      <c r="AD569" s="1250"/>
      <c r="AE569" s="1250"/>
      <c r="AF569" s="1250"/>
      <c r="AG569" s="1091"/>
      <c r="AH569" s="999" t="str">
        <f>IF('3.8 Performances CTP591'!$F$22="","",'3.8 Performances CTP591'!$F$22)</f>
        <v/>
      </c>
      <c r="AI569" s="1250"/>
      <c r="AJ569" s="1250"/>
      <c r="AK569" s="1250"/>
      <c r="AL569" s="1250"/>
      <c r="AM569" s="1250"/>
      <c r="AN569" s="1250"/>
      <c r="AO569" s="1250"/>
      <c r="AP569" s="1250"/>
      <c r="AQ569" s="1250"/>
      <c r="AR569" s="1251"/>
      <c r="AS569" s="1252" t="str">
        <f>IF('3.8 Performances CTP591'!$I$22="","",'3.8 Performances CTP591'!$I$22)</f>
        <v/>
      </c>
      <c r="AT569" s="1250"/>
      <c r="AU569" s="1250"/>
      <c r="AV569" s="1250"/>
      <c r="AW569" s="1250"/>
      <c r="AX569" s="1250"/>
      <c r="AY569" s="1250"/>
      <c r="AZ569" s="1250"/>
      <c r="BA569" s="1250"/>
      <c r="BB569" s="1250"/>
    </row>
    <row r="570" spans="1:56" ht="35.1" customHeight="1">
      <c r="A570" s="1210" t="s">
        <v>643</v>
      </c>
      <c r="B570" s="1210"/>
      <c r="C570" s="1210"/>
      <c r="D570" s="1210"/>
      <c r="E570" s="1210"/>
      <c r="F570" s="1210"/>
      <c r="G570" s="1210"/>
      <c r="H570" s="1210"/>
      <c r="I570" s="1210"/>
      <c r="J570" s="1210"/>
      <c r="K570" s="1210"/>
      <c r="L570" s="1210"/>
      <c r="M570" s="1210"/>
      <c r="N570" s="1210"/>
      <c r="O570" s="1210"/>
      <c r="P570" s="1210"/>
      <c r="Q570" s="1210"/>
      <c r="R570" s="1210"/>
      <c r="S570" s="1210"/>
      <c r="T570" s="1210"/>
      <c r="U570" s="1210"/>
      <c r="V570" s="1211"/>
      <c r="W570" s="1246" t="str">
        <f>IF('3.8 Performances CTP591'!$C$23="","",'3.8 Performances CTP591'!$C$23)</f>
        <v/>
      </c>
      <c r="X570" s="1247"/>
      <c r="Y570" s="1247"/>
      <c r="Z570" s="1247"/>
      <c r="AA570" s="1247"/>
      <c r="AB570" s="1247"/>
      <c r="AC570" s="1247"/>
      <c r="AD570" s="1247"/>
      <c r="AE570" s="1247"/>
      <c r="AF570" s="1247"/>
      <c r="AG570" s="1248"/>
      <c r="AH570" s="1246" t="str">
        <f>IF('3.8 Performances CTP591'!$F$23="","",'3.8 Performances CTP591'!$F$23)</f>
        <v/>
      </c>
      <c r="AI570" s="1247"/>
      <c r="AJ570" s="1247"/>
      <c r="AK570" s="1247"/>
      <c r="AL570" s="1247"/>
      <c r="AM570" s="1247"/>
      <c r="AN570" s="1247"/>
      <c r="AO570" s="1247"/>
      <c r="AP570" s="1247"/>
      <c r="AQ570" s="1247"/>
      <c r="AR570" s="1198"/>
      <c r="AS570" s="1249" t="str">
        <f>IF('3.8 Performances CTP591'!$I$23="","",'3.8 Performances CTP591'!$I$23)</f>
        <v/>
      </c>
      <c r="AT570" s="1247"/>
      <c r="AU570" s="1247"/>
      <c r="AV570" s="1247"/>
      <c r="AW570" s="1247"/>
      <c r="AX570" s="1247"/>
      <c r="AY570" s="1247"/>
      <c r="AZ570" s="1247"/>
      <c r="BA570" s="1247"/>
      <c r="BB570" s="1247"/>
    </row>
    <row r="571" spans="1:56" s="331" customFormat="1" ht="35.1" customHeight="1">
      <c r="A571" s="1210" t="s">
        <v>754</v>
      </c>
      <c r="B571" s="1210"/>
      <c r="C571" s="1210"/>
      <c r="D571" s="1210"/>
      <c r="E571" s="1210"/>
      <c r="F571" s="1210"/>
      <c r="G571" s="1210"/>
      <c r="H571" s="1210"/>
      <c r="I571" s="1210"/>
      <c r="J571" s="1210"/>
      <c r="K571" s="1210"/>
      <c r="L571" s="1210"/>
      <c r="M571" s="1210"/>
      <c r="N571" s="1210"/>
      <c r="O571" s="1210"/>
      <c r="P571" s="1210"/>
      <c r="Q571" s="1210"/>
      <c r="R571" s="1210"/>
      <c r="S571" s="1210"/>
      <c r="T571" s="1210"/>
      <c r="U571" s="1210"/>
      <c r="V571" s="1211"/>
      <c r="W571" s="1246" t="str">
        <f>IF('3.8 Performances CTP591'!$C$24="","",'3.8 Performances CTP591'!$C$24)</f>
        <v/>
      </c>
      <c r="X571" s="1247"/>
      <c r="Y571" s="1247"/>
      <c r="Z571" s="1247"/>
      <c r="AA571" s="1247"/>
      <c r="AB571" s="1247"/>
      <c r="AC571" s="1247"/>
      <c r="AD571" s="1247"/>
      <c r="AE571" s="1247"/>
      <c r="AF571" s="1247"/>
      <c r="AG571" s="1248"/>
      <c r="AH571" s="1246" t="str">
        <f>IF('3.8 Performances CTP591'!$F$24="","",'3.8 Performances CTP591'!$F$24)</f>
        <v/>
      </c>
      <c r="AI571" s="1247"/>
      <c r="AJ571" s="1247"/>
      <c r="AK571" s="1247"/>
      <c r="AL571" s="1247"/>
      <c r="AM571" s="1247"/>
      <c r="AN571" s="1247"/>
      <c r="AO571" s="1247"/>
      <c r="AP571" s="1247"/>
      <c r="AQ571" s="1247"/>
      <c r="AR571" s="1198"/>
      <c r="AS571" s="1249" t="str">
        <f>IF('3.8 Performances CTP591'!$I$24="","",'3.8 Performances CTP591'!$I$24)</f>
        <v/>
      </c>
      <c r="AT571" s="1247"/>
      <c r="AU571" s="1247"/>
      <c r="AV571" s="1247"/>
      <c r="AW571" s="1247"/>
      <c r="AX571" s="1247"/>
      <c r="AY571" s="1247"/>
      <c r="AZ571" s="1247"/>
      <c r="BA571" s="1247"/>
      <c r="BB571" s="1247"/>
      <c r="BC571" s="311"/>
    </row>
    <row r="572" spans="1:56" s="331" customFormat="1" ht="22.5" customHeight="1">
      <c r="A572" s="1210" t="s">
        <v>639</v>
      </c>
      <c r="B572" s="1210"/>
      <c r="C572" s="1210"/>
      <c r="D572" s="1210"/>
      <c r="E572" s="1210"/>
      <c r="F572" s="1210"/>
      <c r="G572" s="1210"/>
      <c r="H572" s="1210"/>
      <c r="I572" s="1210"/>
      <c r="J572" s="1210"/>
      <c r="K572" s="1210"/>
      <c r="L572" s="1210"/>
      <c r="M572" s="1210"/>
      <c r="N572" s="1210"/>
      <c r="O572" s="1210"/>
      <c r="P572" s="1210"/>
      <c r="Q572" s="1210"/>
      <c r="R572" s="1210"/>
      <c r="S572" s="1210"/>
      <c r="T572" s="1210"/>
      <c r="U572" s="1210"/>
      <c r="V572" s="1211"/>
      <c r="W572" s="1246" t="str">
        <f>IF('3.8 Performances CTP591'!$C$25="","",'3.8 Performances CTP591'!$C$25)</f>
        <v/>
      </c>
      <c r="X572" s="1247"/>
      <c r="Y572" s="1247"/>
      <c r="Z572" s="1247"/>
      <c r="AA572" s="1247"/>
      <c r="AB572" s="1247"/>
      <c r="AC572" s="1247"/>
      <c r="AD572" s="1247"/>
      <c r="AE572" s="1247"/>
      <c r="AF572" s="1247"/>
      <c r="AG572" s="1248"/>
      <c r="AH572" s="1246" t="str">
        <f>IF('3.8 Performances CTP591'!$F$25="","",'3.8 Performances CTP591'!$F$25)</f>
        <v/>
      </c>
      <c r="AI572" s="1247"/>
      <c r="AJ572" s="1247"/>
      <c r="AK572" s="1247"/>
      <c r="AL572" s="1247"/>
      <c r="AM572" s="1247"/>
      <c r="AN572" s="1247"/>
      <c r="AO572" s="1247"/>
      <c r="AP572" s="1247"/>
      <c r="AQ572" s="1247"/>
      <c r="AR572" s="1198"/>
      <c r="AS572" s="1249" t="str">
        <f>IF('3.8 Performances CTP591'!$I$25="","",'3.8 Performances CTP591'!$I$25)</f>
        <v/>
      </c>
      <c r="AT572" s="1247"/>
      <c r="AU572" s="1247"/>
      <c r="AV572" s="1247"/>
      <c r="AW572" s="1247"/>
      <c r="AX572" s="1247"/>
      <c r="AY572" s="1247"/>
      <c r="AZ572" s="1247"/>
      <c r="BA572" s="1247"/>
      <c r="BB572" s="1247"/>
      <c r="BC572" s="311"/>
      <c r="BD572" s="375"/>
    </row>
    <row r="573" spans="1:56" s="331" customFormat="1" ht="24.95" customHeight="1">
      <c r="A573" s="1210" t="s">
        <v>1024</v>
      </c>
      <c r="B573" s="1210"/>
      <c r="C573" s="1210"/>
      <c r="D573" s="1210"/>
      <c r="E573" s="1210"/>
      <c r="F573" s="1210"/>
      <c r="G573" s="1210"/>
      <c r="H573" s="1210"/>
      <c r="I573" s="1210"/>
      <c r="J573" s="1210"/>
      <c r="K573" s="1210"/>
      <c r="L573" s="1210"/>
      <c r="M573" s="1210"/>
      <c r="N573" s="1210"/>
      <c r="O573" s="1210"/>
      <c r="P573" s="1210"/>
      <c r="Q573" s="1210"/>
      <c r="R573" s="1210"/>
      <c r="S573" s="1210"/>
      <c r="T573" s="1210"/>
      <c r="U573" s="1210"/>
      <c r="V573" s="1211"/>
      <c r="W573" s="1230" t="str">
        <f>IF('3.8 Performances CTP591'!$C$26="","",'3.8 Performances CTP591'!$C$26)</f>
        <v/>
      </c>
      <c r="X573" s="1231"/>
      <c r="Y573" s="1231"/>
      <c r="Z573" s="1231"/>
      <c r="AA573" s="1231"/>
      <c r="AB573" s="1231"/>
      <c r="AC573" s="1231"/>
      <c r="AD573" s="1231"/>
      <c r="AE573" s="1231"/>
      <c r="AF573" s="1231"/>
      <c r="AG573" s="1232"/>
      <c r="AH573" s="1230" t="str">
        <f>IF('3.8 Performances CTP591'!$F$26="","",'3.8 Performances CTP591'!$F$26)</f>
        <v/>
      </c>
      <c r="AI573" s="1231"/>
      <c r="AJ573" s="1231"/>
      <c r="AK573" s="1231"/>
      <c r="AL573" s="1231"/>
      <c r="AM573" s="1231"/>
      <c r="AN573" s="1231"/>
      <c r="AO573" s="1231"/>
      <c r="AP573" s="1231"/>
      <c r="AQ573" s="1231"/>
      <c r="AR573" s="1233"/>
      <c r="AS573" s="1234" t="str">
        <f>IF('3.8 Performances CTP591'!$I$26="","",'3.8 Performances CTP591'!$I$26)</f>
        <v/>
      </c>
      <c r="AT573" s="1231"/>
      <c r="AU573" s="1231"/>
      <c r="AV573" s="1231"/>
      <c r="AW573" s="1231"/>
      <c r="AX573" s="1231"/>
      <c r="AY573" s="1231"/>
      <c r="AZ573" s="1231"/>
      <c r="BA573" s="1231"/>
      <c r="BB573" s="1231"/>
      <c r="BC573" s="311"/>
    </row>
    <row r="574" spans="1:56" s="331" customFormat="1" ht="24.95" customHeight="1">
      <c r="A574" s="1210" t="s">
        <v>641</v>
      </c>
      <c r="B574" s="1210"/>
      <c r="C574" s="1210"/>
      <c r="D574" s="1210"/>
      <c r="E574" s="1210"/>
      <c r="F574" s="1210"/>
      <c r="G574" s="1210"/>
      <c r="H574" s="1210"/>
      <c r="I574" s="1210"/>
      <c r="J574" s="1210"/>
      <c r="K574" s="1210"/>
      <c r="L574" s="1210"/>
      <c r="M574" s="1210"/>
      <c r="N574" s="1210"/>
      <c r="O574" s="1210"/>
      <c r="P574" s="1210"/>
      <c r="Q574" s="1210"/>
      <c r="R574" s="1210"/>
      <c r="S574" s="1210"/>
      <c r="T574" s="1210"/>
      <c r="U574" s="1210"/>
      <c r="V574" s="1211"/>
      <c r="W574" s="1090" t="s">
        <v>564</v>
      </c>
      <c r="X574" s="946"/>
      <c r="Y574" s="946"/>
      <c r="Z574" s="946"/>
      <c r="AA574" s="946"/>
      <c r="AB574" s="946"/>
      <c r="AC574" s="946"/>
      <c r="AD574" s="946"/>
      <c r="AE574" s="946"/>
      <c r="AF574" s="946"/>
      <c r="AG574" s="1152"/>
      <c r="AH574" s="1090" t="s">
        <v>562</v>
      </c>
      <c r="AI574" s="946"/>
      <c r="AJ574" s="946"/>
      <c r="AK574" s="946"/>
      <c r="AL574" s="946"/>
      <c r="AM574" s="946"/>
      <c r="AN574" s="946"/>
      <c r="AO574" s="946"/>
      <c r="AP574" s="946"/>
      <c r="AQ574" s="946"/>
      <c r="AR574" s="1175"/>
      <c r="AS574" s="1153" t="s">
        <v>563</v>
      </c>
      <c r="AT574" s="1027"/>
      <c r="AU574" s="1027"/>
      <c r="AV574" s="1027"/>
      <c r="AW574" s="1027"/>
      <c r="AX574" s="1027"/>
      <c r="AY574" s="1027"/>
      <c r="AZ574" s="1027"/>
      <c r="BA574" s="1027"/>
      <c r="BB574" s="1027"/>
      <c r="BC574" s="311"/>
    </row>
    <row r="575" spans="1:56" s="331" customFormat="1" ht="24.95" customHeight="1">
      <c r="A575" s="1210" t="s">
        <v>42</v>
      </c>
      <c r="B575" s="1210"/>
      <c r="C575" s="1210"/>
      <c r="D575" s="1210"/>
      <c r="E575" s="1210"/>
      <c r="F575" s="1210"/>
      <c r="G575" s="1210"/>
      <c r="H575" s="1210"/>
      <c r="I575" s="1210"/>
      <c r="J575" s="1210"/>
      <c r="K575" s="1210"/>
      <c r="L575" s="1210"/>
      <c r="M575" s="1210"/>
      <c r="N575" s="1210"/>
      <c r="O575" s="1210"/>
      <c r="P575" s="1210"/>
      <c r="Q575" s="1210"/>
      <c r="R575" s="1210"/>
      <c r="S575" s="1210"/>
      <c r="T575" s="1210"/>
      <c r="U575" s="1210"/>
      <c r="V575" s="1211"/>
      <c r="W575" s="1219" t="str">
        <f>IF('3.8 Performances CTP591'!$C$28="","",'3.8 Performances CTP591'!$C$28)</f>
        <v/>
      </c>
      <c r="X575" s="1220"/>
      <c r="Y575" s="1220"/>
      <c r="Z575" s="1220"/>
      <c r="AA575" s="1220"/>
      <c r="AB575" s="1220"/>
      <c r="AC575" s="1220"/>
      <c r="AD575" s="1220"/>
      <c r="AE575" s="1220"/>
      <c r="AF575" s="1220"/>
      <c r="AG575" s="1221"/>
      <c r="AH575" s="1219" t="str">
        <f>IF('3.8 Performances CTP591'!$F$28="","",'3.8 Performances CTP591'!$F$28)</f>
        <v/>
      </c>
      <c r="AI575" s="1220"/>
      <c r="AJ575" s="1220"/>
      <c r="AK575" s="1220"/>
      <c r="AL575" s="1220"/>
      <c r="AM575" s="1220"/>
      <c r="AN575" s="1220"/>
      <c r="AO575" s="1220"/>
      <c r="AP575" s="1220"/>
      <c r="AQ575" s="1220"/>
      <c r="AR575" s="1222"/>
      <c r="AS575" s="1223" t="str">
        <f>IF('3.8 Performances CTP591'!$I$28="","",'3.8 Performances CTP591'!$I$28)</f>
        <v/>
      </c>
      <c r="AT575" s="1220"/>
      <c r="AU575" s="1220"/>
      <c r="AV575" s="1220"/>
      <c r="AW575" s="1220"/>
      <c r="AX575" s="1220"/>
      <c r="AY575" s="1220"/>
      <c r="AZ575" s="1220"/>
      <c r="BA575" s="1220"/>
      <c r="BB575" s="1220"/>
      <c r="BC575" s="311"/>
    </row>
    <row r="576" spans="1:56" s="331" customFormat="1" ht="24.95" customHeight="1">
      <c r="A576" s="1210" t="s">
        <v>73</v>
      </c>
      <c r="B576" s="1210"/>
      <c r="C576" s="1210"/>
      <c r="D576" s="1210"/>
      <c r="E576" s="1210"/>
      <c r="F576" s="1210"/>
      <c r="G576" s="1210"/>
      <c r="H576" s="1210"/>
      <c r="I576" s="1210"/>
      <c r="J576" s="1210"/>
      <c r="K576" s="1210"/>
      <c r="L576" s="1210"/>
      <c r="M576" s="1210"/>
      <c r="N576" s="1210"/>
      <c r="O576" s="1210"/>
      <c r="P576" s="1210"/>
      <c r="Q576" s="1210"/>
      <c r="R576" s="1210"/>
      <c r="S576" s="1210"/>
      <c r="T576" s="1210"/>
      <c r="U576" s="1210"/>
      <c r="V576" s="1212"/>
      <c r="W576" s="1213" t="str">
        <f>IF('3.8 Performances CTP591'!$C29="","",'3.8 Performances CTP591'!$C29)</f>
        <v/>
      </c>
      <c r="X576" s="1214"/>
      <c r="Y576" s="1214"/>
      <c r="Z576" s="1214"/>
      <c r="AA576" s="1214"/>
      <c r="AB576" s="1214"/>
      <c r="AC576" s="1214"/>
      <c r="AD576" s="1214"/>
      <c r="AE576" s="1214"/>
      <c r="AF576" s="1214"/>
      <c r="AG576" s="1214"/>
      <c r="AH576" s="1215"/>
      <c r="AI576" s="1215"/>
      <c r="AJ576" s="1215"/>
      <c r="AK576" s="1215"/>
      <c r="AL576" s="1215"/>
      <c r="AM576" s="1215"/>
      <c r="AN576" s="1215"/>
      <c r="AO576" s="1215"/>
      <c r="AP576" s="1215"/>
      <c r="AQ576" s="1215"/>
      <c r="AR576" s="1215"/>
      <c r="AS576" s="1215"/>
      <c r="AT576" s="1215"/>
      <c r="AU576" s="1215"/>
      <c r="AV576" s="1215"/>
      <c r="AW576" s="1215"/>
      <c r="AX576" s="1215"/>
      <c r="AY576" s="1215"/>
      <c r="AZ576" s="1215"/>
      <c r="BA576" s="1215"/>
      <c r="BB576" s="1216"/>
      <c r="BC576" s="311"/>
    </row>
    <row r="577" spans="1:55" s="331" customFormat="1" ht="24.95" customHeight="1">
      <c r="A577" s="1210" t="s">
        <v>71</v>
      </c>
      <c r="B577" s="1210"/>
      <c r="C577" s="1210"/>
      <c r="D577" s="1210"/>
      <c r="E577" s="1210"/>
      <c r="F577" s="1210"/>
      <c r="G577" s="1210"/>
      <c r="H577" s="1210"/>
      <c r="I577" s="1210"/>
      <c r="J577" s="1210"/>
      <c r="K577" s="1210"/>
      <c r="L577" s="1210"/>
      <c r="M577" s="1210"/>
      <c r="N577" s="1210"/>
      <c r="O577" s="1210"/>
      <c r="P577" s="1210"/>
      <c r="Q577" s="1210"/>
      <c r="R577" s="1210"/>
      <c r="S577" s="1210"/>
      <c r="T577" s="1210"/>
      <c r="U577" s="1210"/>
      <c r="V577" s="1212"/>
      <c r="W577" s="1217" t="str">
        <f>IF('3.8 Performances CTP591'!$C30="","",'3.8 Performances CTP591'!$C30)</f>
        <v/>
      </c>
      <c r="X577" s="1218"/>
      <c r="Y577" s="1218"/>
      <c r="Z577" s="1218"/>
      <c r="AA577" s="1218"/>
      <c r="AB577" s="1218"/>
      <c r="AC577" s="1218"/>
      <c r="AD577" s="1218"/>
      <c r="AE577" s="1218"/>
      <c r="AF577" s="1218"/>
      <c r="AG577" s="1218"/>
      <c r="AH577" s="1218"/>
      <c r="AI577" s="1218"/>
      <c r="AJ577" s="1218"/>
      <c r="AK577" s="1218"/>
      <c r="AL577" s="1218"/>
      <c r="AM577" s="1218"/>
      <c r="AN577" s="1218"/>
      <c r="AO577" s="1218"/>
      <c r="AP577" s="1218"/>
      <c r="AQ577" s="1218"/>
      <c r="AR577" s="1218"/>
      <c r="AS577" s="1218"/>
      <c r="AT577" s="1218"/>
      <c r="AU577" s="1218"/>
      <c r="AV577" s="1218"/>
      <c r="AW577" s="1218"/>
      <c r="AX577" s="1218"/>
      <c r="AY577" s="1218"/>
      <c r="AZ577" s="1218"/>
      <c r="BA577" s="1218"/>
      <c r="BB577" s="1245"/>
      <c r="BC577" s="311"/>
    </row>
    <row r="578" spans="1:55" s="331" customFormat="1" ht="24.95" customHeight="1">
      <c r="A578" s="329"/>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c r="AE578" s="330"/>
      <c r="AF578" s="330"/>
      <c r="AG578" s="330"/>
      <c r="AH578" s="330"/>
      <c r="AI578" s="330"/>
      <c r="AJ578" s="330"/>
      <c r="AK578" s="330"/>
      <c r="AL578" s="330"/>
      <c r="AM578" s="330"/>
      <c r="AN578" s="330"/>
      <c r="AO578" s="330"/>
      <c r="AP578" s="330"/>
      <c r="AQ578" s="330"/>
      <c r="AR578" s="330"/>
      <c r="AS578" s="330"/>
      <c r="AT578" s="330"/>
      <c r="AU578" s="330"/>
      <c r="AV578" s="330"/>
      <c r="AW578" s="330"/>
      <c r="AX578" s="330"/>
      <c r="AY578" s="330"/>
      <c r="AZ578" s="330"/>
      <c r="BA578" s="330"/>
      <c r="BB578" s="329"/>
      <c r="BC578" s="350"/>
    </row>
    <row r="579" spans="1:55" s="331" customFormat="1" ht="24.95" customHeight="1">
      <c r="A579" s="1035" t="s">
        <v>637</v>
      </c>
      <c r="B579" s="1027"/>
      <c r="C579" s="1027"/>
      <c r="D579" s="1027"/>
      <c r="E579" s="1027"/>
      <c r="F579" s="1027"/>
      <c r="G579" s="1027"/>
      <c r="H579" s="1027"/>
      <c r="I579" s="1027"/>
      <c r="J579" s="1027"/>
      <c r="K579" s="1027"/>
      <c r="L579" s="1027"/>
      <c r="M579" s="1027"/>
      <c r="N579" s="1027"/>
      <c r="O579" s="1027"/>
      <c r="P579" s="1027"/>
      <c r="Q579" s="1027"/>
      <c r="R579" s="1027"/>
      <c r="S579" s="1027"/>
      <c r="T579" s="1027"/>
      <c r="U579" s="1027"/>
      <c r="V579" s="1027"/>
      <c r="W579" s="1027"/>
      <c r="X579" s="1027"/>
      <c r="Y579" s="1027"/>
      <c r="Z579" s="1027"/>
      <c r="AA579" s="1027"/>
      <c r="AB579" s="1027"/>
      <c r="AC579" s="1027"/>
      <c r="AD579" s="1027"/>
      <c r="AE579" s="1027"/>
      <c r="AF579" s="1027"/>
      <c r="AG579" s="1027"/>
      <c r="AH579" s="1027"/>
      <c r="AI579" s="1027"/>
      <c r="AJ579" s="1027"/>
      <c r="AK579" s="1027"/>
      <c r="AL579" s="1027"/>
      <c r="AM579" s="1027"/>
      <c r="AN579" s="1027"/>
      <c r="AO579" s="1027"/>
      <c r="AP579" s="1027"/>
      <c r="AQ579" s="1027"/>
      <c r="AR579" s="1027"/>
      <c r="AS579" s="1027"/>
      <c r="AT579" s="1027"/>
      <c r="AU579" s="1027"/>
      <c r="AV579" s="1027"/>
      <c r="AW579" s="1027"/>
      <c r="AX579" s="1027"/>
      <c r="AY579" s="1027"/>
      <c r="AZ579" s="1027"/>
      <c r="BA579" s="1027"/>
      <c r="BB579" s="1027"/>
      <c r="BC579" s="311"/>
    </row>
    <row r="580" spans="1:55" s="331" customFormat="1" ht="24.95" customHeight="1">
      <c r="A580" s="1026"/>
      <c r="B580" s="1026"/>
      <c r="C580" s="1026"/>
      <c r="D580" s="1026"/>
      <c r="E580" s="1026"/>
      <c r="F580" s="1026"/>
      <c r="G580" s="1026"/>
      <c r="H580" s="1026"/>
      <c r="I580" s="1026"/>
      <c r="J580" s="1026"/>
      <c r="K580" s="1026"/>
      <c r="L580" s="1026"/>
      <c r="M580" s="1026"/>
      <c r="N580" s="1026"/>
      <c r="O580" s="1026"/>
      <c r="P580" s="1026"/>
      <c r="Q580" s="1026"/>
      <c r="R580" s="1026"/>
      <c r="S580" s="1026"/>
      <c r="T580" s="1026"/>
      <c r="U580" s="1026"/>
      <c r="V580" s="1125"/>
      <c r="W580" s="1237" t="s">
        <v>367</v>
      </c>
      <c r="X580" s="1026"/>
      <c r="Y580" s="1026"/>
      <c r="Z580" s="1026"/>
      <c r="AA580" s="1026"/>
      <c r="AB580" s="1026"/>
      <c r="AC580" s="1026"/>
      <c r="AD580" s="1026"/>
      <c r="AE580" s="1026"/>
      <c r="AF580" s="1026"/>
      <c r="AG580" s="1125"/>
      <c r="AH580" s="1237" t="s">
        <v>366</v>
      </c>
      <c r="AI580" s="1026"/>
      <c r="AJ580" s="1026"/>
      <c r="AK580" s="1026"/>
      <c r="AL580" s="1026"/>
      <c r="AM580" s="1026"/>
      <c r="AN580" s="1026"/>
      <c r="AO580" s="1026"/>
      <c r="AP580" s="1026"/>
      <c r="AQ580" s="1026"/>
      <c r="AR580" s="1238"/>
      <c r="AS580" s="1129" t="s">
        <v>365</v>
      </c>
      <c r="AT580" s="1027"/>
      <c r="AU580" s="1027"/>
      <c r="AV580" s="1027"/>
      <c r="AW580" s="1027"/>
      <c r="AX580" s="1027"/>
      <c r="AY580" s="1027"/>
      <c r="AZ580" s="1027"/>
      <c r="BA580" s="1027"/>
      <c r="BB580" s="1027"/>
      <c r="BC580" s="311"/>
    </row>
    <row r="581" spans="1:55" ht="24.95" customHeight="1">
      <c r="A581" s="1239" t="s">
        <v>638</v>
      </c>
      <c r="B581" s="1239"/>
      <c r="C581" s="1239"/>
      <c r="D581" s="1239"/>
      <c r="E581" s="1239"/>
      <c r="F581" s="1239"/>
      <c r="G581" s="1239"/>
      <c r="H581" s="1239"/>
      <c r="I581" s="1239"/>
      <c r="J581" s="1239"/>
      <c r="K581" s="1239"/>
      <c r="L581" s="1239"/>
      <c r="M581" s="1239"/>
      <c r="N581" s="1239"/>
      <c r="O581" s="1239"/>
      <c r="P581" s="1239"/>
      <c r="Q581" s="1239"/>
      <c r="R581" s="1239"/>
      <c r="S581" s="1239"/>
      <c r="T581" s="1239"/>
      <c r="U581" s="1239"/>
      <c r="V581" s="1240"/>
      <c r="W581" s="1241" t="str">
        <f>IF('3.8 Performances CTP591'!$C$36="","",'3.8 Performances CTP591'!$C$36)</f>
        <v/>
      </c>
      <c r="X581" s="1242"/>
      <c r="Y581" s="1242"/>
      <c r="Z581" s="1242"/>
      <c r="AA581" s="1242"/>
      <c r="AB581" s="1242"/>
      <c r="AC581" s="1242"/>
      <c r="AD581" s="1242"/>
      <c r="AE581" s="1242"/>
      <c r="AF581" s="1242"/>
      <c r="AG581" s="1243"/>
      <c r="AH581" s="1241" t="str">
        <f>IF('3.8 Performances CTP591'!$F$36="","",'3.8 Performances CTP591'!$F$36)</f>
        <v/>
      </c>
      <c r="AI581" s="1242"/>
      <c r="AJ581" s="1242"/>
      <c r="AK581" s="1242"/>
      <c r="AL581" s="1242"/>
      <c r="AM581" s="1242"/>
      <c r="AN581" s="1242"/>
      <c r="AO581" s="1242"/>
      <c r="AP581" s="1242"/>
      <c r="AQ581" s="1242"/>
      <c r="AR581" s="1244"/>
      <c r="AS581" s="1235" t="str">
        <f>IF('3.8 Performances CTP591'!$I$36="","",'3.8 Performances CTP591'!$I$36)</f>
        <v/>
      </c>
      <c r="AT581" s="1236"/>
      <c r="AU581" s="1236"/>
      <c r="AV581" s="1236"/>
      <c r="AW581" s="1236"/>
      <c r="AX581" s="1236"/>
      <c r="AY581" s="1236"/>
      <c r="AZ581" s="1236"/>
      <c r="BA581" s="1236"/>
      <c r="BB581" s="1236"/>
    </row>
    <row r="582" spans="1:55" ht="35.1" customHeight="1">
      <c r="A582" s="1210" t="s">
        <v>642</v>
      </c>
      <c r="B582" s="1210"/>
      <c r="C582" s="1210"/>
      <c r="D582" s="1210"/>
      <c r="E582" s="1210"/>
      <c r="F582" s="1210"/>
      <c r="G582" s="1210"/>
      <c r="H582" s="1210"/>
      <c r="I582" s="1210"/>
      <c r="J582" s="1210"/>
      <c r="K582" s="1210"/>
      <c r="L582" s="1210"/>
      <c r="M582" s="1210"/>
      <c r="N582" s="1210"/>
      <c r="O582" s="1210"/>
      <c r="P582" s="1210"/>
      <c r="Q582" s="1210"/>
      <c r="R582" s="1210"/>
      <c r="S582" s="1210"/>
      <c r="T582" s="1210"/>
      <c r="U582" s="1210"/>
      <c r="V582" s="1211"/>
      <c r="W582" s="1224" t="str">
        <f>IF('3.8 Performances CTP591'!$C$37="","",'3.8 Performances CTP591'!$C$37)</f>
        <v/>
      </c>
      <c r="X582" s="1225"/>
      <c r="Y582" s="1225"/>
      <c r="Z582" s="1225"/>
      <c r="AA582" s="1225"/>
      <c r="AB582" s="1225"/>
      <c r="AC582" s="1225"/>
      <c r="AD582" s="1225"/>
      <c r="AE582" s="1225"/>
      <c r="AF582" s="1225"/>
      <c r="AG582" s="1226"/>
      <c r="AH582" s="1224" t="str">
        <f>IF('3.8 Performances CTP591'!$F$37="","",'3.8 Performances CTP591'!$F$37)</f>
        <v/>
      </c>
      <c r="AI582" s="1225"/>
      <c r="AJ582" s="1225"/>
      <c r="AK582" s="1225"/>
      <c r="AL582" s="1225"/>
      <c r="AM582" s="1225"/>
      <c r="AN582" s="1225"/>
      <c r="AO582" s="1225"/>
      <c r="AP582" s="1225"/>
      <c r="AQ582" s="1225"/>
      <c r="AR582" s="1227"/>
      <c r="AS582" s="1228" t="str">
        <f>IF('3.8 Performances CTP591'!$I$37="","",'3.8 Performances CTP591'!$I$37)</f>
        <v/>
      </c>
      <c r="AT582" s="1229"/>
      <c r="AU582" s="1229"/>
      <c r="AV582" s="1229"/>
      <c r="AW582" s="1229"/>
      <c r="AX582" s="1229"/>
      <c r="AY582" s="1229"/>
      <c r="AZ582" s="1229"/>
      <c r="BA582" s="1229"/>
      <c r="BB582" s="1229"/>
    </row>
    <row r="583" spans="1:55" s="331" customFormat="1" ht="35.1" customHeight="1">
      <c r="A583" s="1210" t="s">
        <v>755</v>
      </c>
      <c r="B583" s="1210"/>
      <c r="C583" s="1210"/>
      <c r="D583" s="1210"/>
      <c r="E583" s="1210"/>
      <c r="F583" s="1210"/>
      <c r="G583" s="1210"/>
      <c r="H583" s="1210"/>
      <c r="I583" s="1210"/>
      <c r="J583" s="1210"/>
      <c r="K583" s="1210"/>
      <c r="L583" s="1210"/>
      <c r="M583" s="1210"/>
      <c r="N583" s="1210"/>
      <c r="O583" s="1210"/>
      <c r="P583" s="1210"/>
      <c r="Q583" s="1210"/>
      <c r="R583" s="1210"/>
      <c r="S583" s="1210"/>
      <c r="T583" s="1210"/>
      <c r="U583" s="1210"/>
      <c r="V583" s="1211"/>
      <c r="W583" s="1224" t="str">
        <f>IF('3.8 Performances CTP591'!$C$38="","",'3.8 Performances CTP591'!$C$38)</f>
        <v/>
      </c>
      <c r="X583" s="1225"/>
      <c r="Y583" s="1225"/>
      <c r="Z583" s="1225"/>
      <c r="AA583" s="1225"/>
      <c r="AB583" s="1225"/>
      <c r="AC583" s="1225"/>
      <c r="AD583" s="1225"/>
      <c r="AE583" s="1225"/>
      <c r="AF583" s="1225"/>
      <c r="AG583" s="1226"/>
      <c r="AH583" s="1224" t="str">
        <f>IF('3.8 Performances CTP591'!$F$38="","",'3.8 Performances CTP591'!$F$38)</f>
        <v/>
      </c>
      <c r="AI583" s="1225"/>
      <c r="AJ583" s="1225"/>
      <c r="AK583" s="1225"/>
      <c r="AL583" s="1225"/>
      <c r="AM583" s="1225"/>
      <c r="AN583" s="1225"/>
      <c r="AO583" s="1225"/>
      <c r="AP583" s="1225"/>
      <c r="AQ583" s="1225"/>
      <c r="AR583" s="1227"/>
      <c r="AS583" s="1228" t="str">
        <f>IF('3.8 Performances CTP591'!$I$38="","",'3.8 Performances CTP591'!$I$38)</f>
        <v/>
      </c>
      <c r="AT583" s="1229"/>
      <c r="AU583" s="1229"/>
      <c r="AV583" s="1229"/>
      <c r="AW583" s="1229"/>
      <c r="AX583" s="1229"/>
      <c r="AY583" s="1229"/>
      <c r="AZ583" s="1229"/>
      <c r="BA583" s="1229"/>
      <c r="BB583" s="1229"/>
      <c r="BC583" s="311"/>
    </row>
    <row r="584" spans="1:55" ht="24.75" customHeight="1">
      <c r="A584" s="1210" t="s">
        <v>639</v>
      </c>
      <c r="B584" s="1210"/>
      <c r="C584" s="1210"/>
      <c r="D584" s="1210"/>
      <c r="E584" s="1210"/>
      <c r="F584" s="1210"/>
      <c r="G584" s="1210"/>
      <c r="H584" s="1210"/>
      <c r="I584" s="1210"/>
      <c r="J584" s="1210"/>
      <c r="K584" s="1210"/>
      <c r="L584" s="1210"/>
      <c r="M584" s="1210"/>
      <c r="N584" s="1210"/>
      <c r="O584" s="1210"/>
      <c r="P584" s="1210"/>
      <c r="Q584" s="1210"/>
      <c r="R584" s="1210"/>
      <c r="S584" s="1210"/>
      <c r="T584" s="1210"/>
      <c r="U584" s="1210"/>
      <c r="V584" s="1211"/>
      <c r="W584" s="1224" t="str">
        <f>IF('3.8 Performances CTP591'!$C$39="","",'3.8 Performances CTP591'!$C$39)</f>
        <v/>
      </c>
      <c r="X584" s="1225"/>
      <c r="Y584" s="1225"/>
      <c r="Z584" s="1225"/>
      <c r="AA584" s="1225"/>
      <c r="AB584" s="1225"/>
      <c r="AC584" s="1225"/>
      <c r="AD584" s="1225"/>
      <c r="AE584" s="1225"/>
      <c r="AF584" s="1225"/>
      <c r="AG584" s="1226"/>
      <c r="AH584" s="1224" t="str">
        <f>IF('3.8 Performances CTP591'!$F$39="","",'3.8 Performances CTP591'!$F$39)</f>
        <v/>
      </c>
      <c r="AI584" s="1225"/>
      <c r="AJ584" s="1225"/>
      <c r="AK584" s="1225"/>
      <c r="AL584" s="1225"/>
      <c r="AM584" s="1225"/>
      <c r="AN584" s="1225"/>
      <c r="AO584" s="1225"/>
      <c r="AP584" s="1225"/>
      <c r="AQ584" s="1225"/>
      <c r="AR584" s="1227"/>
      <c r="AS584" s="1228" t="str">
        <f>IF('3.8 Performances CTP591'!$I$39="","",'3.8 Performances CTP591'!$I$39)</f>
        <v/>
      </c>
      <c r="AT584" s="1229"/>
      <c r="AU584" s="1229"/>
      <c r="AV584" s="1229"/>
      <c r="AW584" s="1229"/>
      <c r="AX584" s="1229"/>
      <c r="AY584" s="1229"/>
      <c r="AZ584" s="1229"/>
      <c r="BA584" s="1229"/>
      <c r="BB584" s="1229"/>
    </row>
    <row r="585" spans="1:55" ht="24.75" customHeight="1">
      <c r="A585" s="1210" t="s">
        <v>1024</v>
      </c>
      <c r="B585" s="1210"/>
      <c r="C585" s="1210"/>
      <c r="D585" s="1210"/>
      <c r="E585" s="1210"/>
      <c r="F585" s="1210"/>
      <c r="G585" s="1210"/>
      <c r="H585" s="1210"/>
      <c r="I585" s="1210"/>
      <c r="J585" s="1210"/>
      <c r="K585" s="1210"/>
      <c r="L585" s="1210"/>
      <c r="M585" s="1210"/>
      <c r="N585" s="1210"/>
      <c r="O585" s="1210"/>
      <c r="P585" s="1210"/>
      <c r="Q585" s="1210"/>
      <c r="R585" s="1210"/>
      <c r="S585" s="1210"/>
      <c r="T585" s="1210"/>
      <c r="U585" s="1210"/>
      <c r="V585" s="1211"/>
      <c r="W585" s="1230" t="str">
        <f>IF('3.8 Performances CTP591'!$C$40="","",'3.8 Performances CTP591'!$C$40)</f>
        <v/>
      </c>
      <c r="X585" s="1231"/>
      <c r="Y585" s="1231"/>
      <c r="Z585" s="1231"/>
      <c r="AA585" s="1231"/>
      <c r="AB585" s="1231"/>
      <c r="AC585" s="1231"/>
      <c r="AD585" s="1231"/>
      <c r="AE585" s="1231"/>
      <c r="AF585" s="1231"/>
      <c r="AG585" s="1232"/>
      <c r="AH585" s="1230" t="str">
        <f>IF('3.8 Performances CTP591'!$F$39="","",'3.8 Performances CTP591'!$F$39)</f>
        <v/>
      </c>
      <c r="AI585" s="1231"/>
      <c r="AJ585" s="1231"/>
      <c r="AK585" s="1231"/>
      <c r="AL585" s="1231"/>
      <c r="AM585" s="1231"/>
      <c r="AN585" s="1231"/>
      <c r="AO585" s="1231"/>
      <c r="AP585" s="1231"/>
      <c r="AQ585" s="1231"/>
      <c r="AR585" s="1233"/>
      <c r="AS585" s="1234" t="str">
        <f>IF('3.8 Performances CTP591'!$I$40="","",'3.8 Performances CTP591'!$I$40)</f>
        <v/>
      </c>
      <c r="AT585" s="1231"/>
      <c r="AU585" s="1231"/>
      <c r="AV585" s="1231"/>
      <c r="AW585" s="1231"/>
      <c r="AX585" s="1231"/>
      <c r="AY585" s="1231"/>
      <c r="AZ585" s="1231"/>
      <c r="BA585" s="1231"/>
      <c r="BB585" s="1231"/>
    </row>
    <row r="586" spans="1:55" ht="24.75" customHeight="1">
      <c r="A586" s="1210" t="s">
        <v>641</v>
      </c>
      <c r="B586" s="1210"/>
      <c r="C586" s="1210"/>
      <c r="D586" s="1210"/>
      <c r="E586" s="1210"/>
      <c r="F586" s="1210"/>
      <c r="G586" s="1210"/>
      <c r="H586" s="1210"/>
      <c r="I586" s="1210"/>
      <c r="J586" s="1210"/>
      <c r="K586" s="1210"/>
      <c r="L586" s="1210"/>
      <c r="M586" s="1210"/>
      <c r="N586" s="1210"/>
      <c r="O586" s="1210"/>
      <c r="P586" s="1210"/>
      <c r="Q586" s="1210"/>
      <c r="R586" s="1210"/>
      <c r="S586" s="1210"/>
      <c r="T586" s="1210"/>
      <c r="U586" s="1210"/>
      <c r="V586" s="1211"/>
      <c r="W586" s="1090" t="s">
        <v>564</v>
      </c>
      <c r="X586" s="946"/>
      <c r="Y586" s="946"/>
      <c r="Z586" s="946"/>
      <c r="AA586" s="946"/>
      <c r="AB586" s="946"/>
      <c r="AC586" s="946"/>
      <c r="AD586" s="946"/>
      <c r="AE586" s="946"/>
      <c r="AF586" s="946"/>
      <c r="AG586" s="1152"/>
      <c r="AH586" s="1090" t="s">
        <v>562</v>
      </c>
      <c r="AI586" s="946"/>
      <c r="AJ586" s="946"/>
      <c r="AK586" s="946"/>
      <c r="AL586" s="946"/>
      <c r="AM586" s="946"/>
      <c r="AN586" s="946"/>
      <c r="AO586" s="946"/>
      <c r="AP586" s="946"/>
      <c r="AQ586" s="946"/>
      <c r="AR586" s="1175"/>
      <c r="AS586" s="1153" t="s">
        <v>563</v>
      </c>
      <c r="AT586" s="1027"/>
      <c r="AU586" s="1027"/>
      <c r="AV586" s="1027"/>
      <c r="AW586" s="1027"/>
      <c r="AX586" s="1027"/>
      <c r="AY586" s="1027"/>
      <c r="AZ586" s="1027"/>
      <c r="BA586" s="1027"/>
      <c r="BB586" s="1027"/>
    </row>
    <row r="587" spans="1:55" ht="24.75" customHeight="1">
      <c r="A587" s="1210" t="s">
        <v>42</v>
      </c>
      <c r="B587" s="1210"/>
      <c r="C587" s="1210"/>
      <c r="D587" s="1210"/>
      <c r="E587" s="1210"/>
      <c r="F587" s="1210"/>
      <c r="G587" s="1210"/>
      <c r="H587" s="1210"/>
      <c r="I587" s="1210"/>
      <c r="J587" s="1210"/>
      <c r="K587" s="1210"/>
      <c r="L587" s="1210"/>
      <c r="M587" s="1210"/>
      <c r="N587" s="1210"/>
      <c r="O587" s="1210"/>
      <c r="P587" s="1210"/>
      <c r="Q587" s="1210"/>
      <c r="R587" s="1210"/>
      <c r="S587" s="1210"/>
      <c r="T587" s="1210"/>
      <c r="U587" s="1210"/>
      <c r="V587" s="1211"/>
      <c r="W587" s="1219" t="str">
        <f>IF('3.8 Performances CTP591'!$C$42="","",'3.8 Performances CTP591'!$C$42)</f>
        <v/>
      </c>
      <c r="X587" s="1220"/>
      <c r="Y587" s="1220"/>
      <c r="Z587" s="1220"/>
      <c r="AA587" s="1220"/>
      <c r="AB587" s="1220"/>
      <c r="AC587" s="1220"/>
      <c r="AD587" s="1220"/>
      <c r="AE587" s="1220"/>
      <c r="AF587" s="1220"/>
      <c r="AG587" s="1221"/>
      <c r="AH587" s="1219" t="str">
        <f>IF('3.8 Performances CTP591'!$F$42="","",'3.8 Performances CTP591'!$F$42)</f>
        <v/>
      </c>
      <c r="AI587" s="1220"/>
      <c r="AJ587" s="1220"/>
      <c r="AK587" s="1220"/>
      <c r="AL587" s="1220"/>
      <c r="AM587" s="1220"/>
      <c r="AN587" s="1220"/>
      <c r="AO587" s="1220"/>
      <c r="AP587" s="1220"/>
      <c r="AQ587" s="1220"/>
      <c r="AR587" s="1222"/>
      <c r="AS587" s="1223" t="str">
        <f>IF('3.8 Performances CTP591'!$I$42="","",'3.8 Performances CTP591'!$I$42)</f>
        <v/>
      </c>
      <c r="AT587" s="1220"/>
      <c r="AU587" s="1220"/>
      <c r="AV587" s="1220"/>
      <c r="AW587" s="1220"/>
      <c r="AX587" s="1220"/>
      <c r="AY587" s="1220"/>
      <c r="AZ587" s="1220"/>
      <c r="BA587" s="1220"/>
      <c r="BB587" s="1220"/>
    </row>
    <row r="588" spans="1:55" ht="24.75" customHeight="1">
      <c r="A588" s="1210" t="s">
        <v>73</v>
      </c>
      <c r="B588" s="1210"/>
      <c r="C588" s="1210"/>
      <c r="D588" s="1210"/>
      <c r="E588" s="1210"/>
      <c r="F588" s="1210"/>
      <c r="G588" s="1210"/>
      <c r="H588" s="1210"/>
      <c r="I588" s="1210"/>
      <c r="J588" s="1210"/>
      <c r="K588" s="1210"/>
      <c r="L588" s="1210"/>
      <c r="M588" s="1210"/>
      <c r="N588" s="1210"/>
      <c r="O588" s="1210"/>
      <c r="P588" s="1210"/>
      <c r="Q588" s="1210"/>
      <c r="R588" s="1210"/>
      <c r="S588" s="1210"/>
      <c r="T588" s="1210"/>
      <c r="U588" s="1210"/>
      <c r="V588" s="1211"/>
      <c r="W588" s="1213" t="str">
        <f>IF('3.8 Performances CTP591'!$C43="","",'3.8 Performances CTP591'!$C43)</f>
        <v/>
      </c>
      <c r="X588" s="1214"/>
      <c r="Y588" s="1214"/>
      <c r="Z588" s="1214"/>
      <c r="AA588" s="1214"/>
      <c r="AB588" s="1214"/>
      <c r="AC588" s="1214"/>
      <c r="AD588" s="1214"/>
      <c r="AE588" s="1214"/>
      <c r="AF588" s="1214"/>
      <c r="AG588" s="1214"/>
      <c r="AH588" s="1215"/>
      <c r="AI588" s="1215"/>
      <c r="AJ588" s="1215"/>
      <c r="AK588" s="1215"/>
      <c r="AL588" s="1215"/>
      <c r="AM588" s="1215"/>
      <c r="AN588" s="1215"/>
      <c r="AO588" s="1215"/>
      <c r="AP588" s="1215"/>
      <c r="AQ588" s="1215"/>
      <c r="AR588" s="1215"/>
      <c r="AS588" s="1215"/>
      <c r="AT588" s="1215"/>
      <c r="AU588" s="1215"/>
      <c r="AV588" s="1215"/>
      <c r="AW588" s="1215"/>
      <c r="AX588" s="1215"/>
      <c r="AY588" s="1215"/>
      <c r="AZ588" s="1215"/>
      <c r="BA588" s="1215"/>
      <c r="BB588" s="1216"/>
    </row>
    <row r="589" spans="1:55" ht="24.75" customHeight="1">
      <c r="A589" s="1210" t="s">
        <v>738</v>
      </c>
      <c r="B589" s="1210"/>
      <c r="C589" s="1210"/>
      <c r="D589" s="1210"/>
      <c r="E589" s="1210"/>
      <c r="F589" s="1210"/>
      <c r="G589" s="1210"/>
      <c r="H589" s="1210"/>
      <c r="I589" s="1210"/>
      <c r="J589" s="1210"/>
      <c r="K589" s="1210"/>
      <c r="L589" s="1210"/>
      <c r="M589" s="1210"/>
      <c r="N589" s="1210"/>
      <c r="O589" s="1210"/>
      <c r="P589" s="1210"/>
      <c r="Q589" s="1210"/>
      <c r="R589" s="1210"/>
      <c r="S589" s="1210"/>
      <c r="T589" s="1210"/>
      <c r="U589" s="1210"/>
      <c r="V589" s="1212"/>
      <c r="W589" s="1217" t="str">
        <f>IF('3.8 Performances CTP591'!$C44="","",'3.8 Performances CTP591'!$C44)</f>
        <v/>
      </c>
      <c r="X589" s="1218"/>
      <c r="Y589" s="1218"/>
      <c r="Z589" s="1218"/>
      <c r="AA589" s="1218"/>
      <c r="AB589" s="1218"/>
      <c r="AC589" s="1218"/>
      <c r="AD589" s="1218"/>
      <c r="AE589" s="1218"/>
      <c r="AF589" s="1218"/>
      <c r="AG589" s="1218"/>
      <c r="AH589" s="921"/>
      <c r="AI589" s="921"/>
      <c r="AJ589" s="921"/>
      <c r="AK589" s="921"/>
      <c r="AL589" s="921"/>
      <c r="AM589" s="921"/>
      <c r="AN589" s="921"/>
      <c r="AO589" s="921"/>
      <c r="AP589" s="921"/>
      <c r="AQ589" s="921"/>
      <c r="AR589" s="921"/>
      <c r="AS589" s="921"/>
      <c r="AT589" s="921"/>
      <c r="AU589" s="921"/>
      <c r="AV589" s="921"/>
      <c r="AW589" s="921"/>
      <c r="AX589" s="921"/>
      <c r="AY589" s="921"/>
      <c r="AZ589" s="921"/>
      <c r="BA589" s="921"/>
      <c r="BB589" s="922"/>
    </row>
    <row r="590" spans="1:55" ht="13.5" customHeight="1">
      <c r="AO590" s="311"/>
    </row>
    <row r="591" spans="1:55" ht="20.100000000000001" customHeight="1">
      <c r="A591" s="1096" t="s">
        <v>756</v>
      </c>
      <c r="B591" s="1097"/>
      <c r="C591" s="1097"/>
      <c r="D591" s="1097"/>
      <c r="E591" s="1097"/>
      <c r="F591" s="1097"/>
      <c r="G591" s="1097"/>
      <c r="H591" s="1097"/>
      <c r="I591" s="1097"/>
      <c r="J591" s="1097"/>
      <c r="K591" s="1097"/>
      <c r="L591" s="1098"/>
      <c r="M591" s="1099"/>
      <c r="N591" s="1099"/>
      <c r="O591" s="1099"/>
      <c r="P591" s="1099"/>
      <c r="Q591" s="1099"/>
      <c r="R591" s="1099"/>
      <c r="S591" s="1099"/>
      <c r="T591" s="1099"/>
      <c r="U591" s="1099"/>
      <c r="V591" s="1099"/>
      <c r="W591" s="1099"/>
      <c r="X591" s="1099"/>
      <c r="Y591" s="1099"/>
      <c r="Z591" s="1099"/>
      <c r="AA591" s="1099"/>
      <c r="AB591" s="1099"/>
      <c r="AC591" s="1099"/>
      <c r="AD591" s="1099"/>
      <c r="AE591" s="1099"/>
      <c r="AF591" s="1099"/>
      <c r="AG591" s="1099"/>
      <c r="AH591" s="1099"/>
      <c r="AI591" s="1099"/>
      <c r="AJ591" s="1099"/>
      <c r="AK591" s="1099"/>
      <c r="AL591" s="1099"/>
      <c r="AM591" s="1099"/>
      <c r="AN591" s="1099"/>
      <c r="AO591" s="1099"/>
      <c r="AP591" s="1099"/>
      <c r="AQ591" s="1099"/>
      <c r="AR591" s="1099"/>
      <c r="AS591" s="716"/>
      <c r="AT591" s="716"/>
      <c r="AU591" s="716"/>
      <c r="AV591" s="716"/>
      <c r="AW591" s="716"/>
      <c r="AX591" s="716"/>
      <c r="AY591" s="716"/>
      <c r="AZ591" s="716"/>
      <c r="BA591" s="307"/>
      <c r="BB591" s="307"/>
      <c r="BC591" s="307"/>
    </row>
    <row r="592" spans="1:55" ht="13.5" customHeight="1">
      <c r="A592" s="356"/>
      <c r="B592" s="356"/>
      <c r="C592" s="356"/>
      <c r="D592" s="356"/>
      <c r="E592" s="356"/>
      <c r="F592" s="356"/>
      <c r="G592" s="356"/>
      <c r="H592" s="356"/>
      <c r="I592" s="356"/>
      <c r="J592" s="356"/>
      <c r="K592" s="344"/>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c r="AJ592" s="307"/>
      <c r="AK592" s="307"/>
      <c r="AL592" s="307"/>
      <c r="AM592" s="307"/>
      <c r="AN592" s="307"/>
      <c r="AO592" s="307"/>
      <c r="AP592" s="307"/>
      <c r="AQ592" s="307"/>
      <c r="AR592" s="307"/>
      <c r="AS592" s="307"/>
      <c r="AT592" s="307"/>
      <c r="AU592" s="307"/>
      <c r="AV592" s="307"/>
      <c r="AW592" s="307"/>
      <c r="AX592" s="307"/>
      <c r="AY592" s="307"/>
      <c r="AZ592" s="307"/>
      <c r="BA592" s="307"/>
      <c r="BB592" s="307"/>
      <c r="BC592" s="307"/>
    </row>
    <row r="593" spans="1:56" ht="20.25" customHeight="1">
      <c r="A593" s="1035" t="s">
        <v>629</v>
      </c>
      <c r="B593" s="1026"/>
      <c r="C593" s="1026"/>
      <c r="D593" s="1026"/>
      <c r="E593" s="1026"/>
      <c r="F593" s="1026"/>
      <c r="G593" s="1026"/>
      <c r="H593" s="1026"/>
      <c r="I593" s="1026"/>
      <c r="J593" s="1026"/>
      <c r="K593" s="1026"/>
      <c r="L593" s="1026"/>
      <c r="M593" s="1026"/>
      <c r="N593" s="1026"/>
      <c r="O593" s="1026"/>
      <c r="P593" s="1026"/>
      <c r="Q593" s="1026"/>
      <c r="R593" s="1026"/>
      <c r="S593" s="1026"/>
      <c r="T593" s="1026"/>
      <c r="U593" s="1026"/>
      <c r="V593" s="1026"/>
      <c r="W593" s="1026"/>
      <c r="X593" s="1026"/>
      <c r="Y593" s="1026"/>
      <c r="Z593" s="1026"/>
      <c r="AA593" s="1026"/>
      <c r="AB593" s="1026"/>
      <c r="AC593" s="1026"/>
      <c r="AD593" s="1026"/>
      <c r="AE593" s="1026"/>
      <c r="AF593" s="1026"/>
      <c r="AG593" s="1026"/>
      <c r="AH593" s="1026"/>
      <c r="AI593" s="1026"/>
      <c r="AJ593" s="1026"/>
      <c r="AK593" s="1026"/>
      <c r="AL593" s="1026"/>
      <c r="AM593" s="1026"/>
      <c r="AN593" s="1026"/>
      <c r="AO593" s="1026"/>
      <c r="AP593" s="1026"/>
      <c r="AQ593" s="1026"/>
      <c r="AR593" s="1026"/>
      <c r="AS593" s="1026"/>
      <c r="AT593" s="1026"/>
      <c r="AU593" s="1026"/>
      <c r="AV593" s="1026"/>
      <c r="AW593" s="1026"/>
      <c r="AX593" s="1026"/>
      <c r="AY593" s="1026"/>
      <c r="AZ593" s="1026"/>
      <c r="BA593" s="1026"/>
      <c r="BB593" s="1026"/>
    </row>
    <row r="594" spans="1:56" ht="20.25" customHeight="1">
      <c r="A594" s="946" t="s">
        <v>368</v>
      </c>
      <c r="B594" s="946"/>
      <c r="C594" s="946"/>
      <c r="D594" s="946"/>
      <c r="E594" s="946"/>
      <c r="F594" s="946"/>
      <c r="G594" s="946"/>
      <c r="H594" s="946"/>
      <c r="I594" s="946"/>
      <c r="J594" s="946"/>
      <c r="K594" s="946"/>
      <c r="L594" s="946"/>
      <c r="M594" s="946"/>
      <c r="N594" s="946"/>
      <c r="O594" s="946"/>
      <c r="P594" s="946"/>
      <c r="Q594" s="946"/>
      <c r="R594" s="946"/>
      <c r="S594" s="946"/>
      <c r="T594" s="946"/>
      <c r="U594" s="946"/>
      <c r="V594" s="946"/>
      <c r="W594" s="946"/>
      <c r="X594" s="946"/>
      <c r="Y594" s="946"/>
      <c r="Z594" s="946"/>
      <c r="AA594" s="946"/>
      <c r="AB594" s="946"/>
      <c r="AC594" s="946"/>
      <c r="AD594" s="946"/>
      <c r="AE594" s="946"/>
      <c r="AF594" s="946"/>
      <c r="AG594" s="946"/>
      <c r="AH594" s="946"/>
      <c r="AI594" s="946"/>
      <c r="AJ594" s="946"/>
      <c r="AK594" s="946"/>
      <c r="AL594" s="946"/>
      <c r="AM594" s="946"/>
      <c r="AN594" s="946"/>
      <c r="AO594" s="946"/>
      <c r="AP594" s="946"/>
      <c r="AQ594" s="946"/>
      <c r="AR594" s="946"/>
      <c r="AS594" s="946"/>
      <c r="AT594" s="946"/>
      <c r="AU594" s="946"/>
      <c r="AV594" s="946"/>
      <c r="AW594" s="946"/>
      <c r="AX594" s="946"/>
      <c r="AY594" s="946"/>
      <c r="AZ594" s="946"/>
      <c r="BA594" s="946"/>
      <c r="BB594" s="946"/>
    </row>
    <row r="595" spans="1:56" ht="20.25" customHeight="1">
      <c r="A595" s="946"/>
      <c r="B595" s="946"/>
      <c r="C595" s="946"/>
      <c r="D595" s="946"/>
      <c r="E595" s="946"/>
      <c r="F595" s="946"/>
      <c r="G595" s="946"/>
      <c r="H595" s="946"/>
      <c r="I595" s="946"/>
      <c r="J595" s="946"/>
      <c r="K595" s="946"/>
      <c r="L595" s="946"/>
      <c r="M595" s="946"/>
      <c r="N595" s="946"/>
      <c r="O595" s="946"/>
      <c r="P595" s="946"/>
      <c r="Q595" s="946"/>
      <c r="R595" s="946"/>
      <c r="S595" s="1152"/>
      <c r="T595" s="1090" t="s">
        <v>367</v>
      </c>
      <c r="U595" s="946"/>
      <c r="V595" s="946"/>
      <c r="W595" s="946"/>
      <c r="X595" s="946"/>
      <c r="Y595" s="946"/>
      <c r="Z595" s="946"/>
      <c r="AA595" s="946"/>
      <c r="AB595" s="946"/>
      <c r="AC595" s="946"/>
      <c r="AD595" s="946"/>
      <c r="AE595" s="1152"/>
      <c r="AF595" s="993" t="s">
        <v>366</v>
      </c>
      <c r="AG595" s="993"/>
      <c r="AH595" s="993"/>
      <c r="AI595" s="993"/>
      <c r="AJ595" s="993"/>
      <c r="AK595" s="993"/>
      <c r="AL595" s="993"/>
      <c r="AM595" s="993"/>
      <c r="AN595" s="993"/>
      <c r="AO595" s="993"/>
      <c r="AP595" s="993"/>
      <c r="AQ595" s="993"/>
      <c r="AR595" s="1153" t="s">
        <v>365</v>
      </c>
      <c r="AS595" s="946"/>
      <c r="AT595" s="946"/>
      <c r="AU595" s="946"/>
      <c r="AV595" s="946"/>
      <c r="AW595" s="946"/>
      <c r="AX595" s="946"/>
      <c r="AY595" s="946"/>
      <c r="AZ595" s="946"/>
      <c r="BA595" s="946"/>
      <c r="BB595" s="946"/>
    </row>
    <row r="596" spans="1:56" ht="24.75" customHeight="1">
      <c r="A596" s="1045" t="s">
        <v>649</v>
      </c>
      <c r="B596" s="1045"/>
      <c r="C596" s="1045"/>
      <c r="D596" s="1045"/>
      <c r="E596" s="1045"/>
      <c r="F596" s="1045"/>
      <c r="G596" s="1045"/>
      <c r="H596" s="1045"/>
      <c r="I596" s="1045"/>
      <c r="J596" s="1045"/>
      <c r="K596" s="1045"/>
      <c r="L596" s="1045"/>
      <c r="M596" s="1045"/>
      <c r="N596" s="1045"/>
      <c r="O596" s="1045"/>
      <c r="P596" s="1045"/>
      <c r="Q596" s="1045"/>
      <c r="R596" s="1045"/>
      <c r="S596" s="853"/>
      <c r="T596" s="985" t="str">
        <f>IF('3.8 Performances CTP528'!$B26="","",'3.8 Performances CTP528'!$B26)</f>
        <v/>
      </c>
      <c r="U596" s="1168"/>
      <c r="V596" s="1168"/>
      <c r="W596" s="1168"/>
      <c r="X596" s="1168"/>
      <c r="Y596" s="1168"/>
      <c r="Z596" s="1168"/>
      <c r="AA596" s="1168"/>
      <c r="AB596" s="1168"/>
      <c r="AC596" s="1168"/>
      <c r="AD596" s="1168"/>
      <c r="AE596" s="1205"/>
      <c r="AF596" s="1206" t="str">
        <f>IF('3.8 Performances CTP528'!$E26="","",'3.8 Performances CTP528'!$E26)</f>
        <v/>
      </c>
      <c r="AG596" s="1206"/>
      <c r="AH596" s="1206"/>
      <c r="AI596" s="1206"/>
      <c r="AJ596" s="1206"/>
      <c r="AK596" s="1206"/>
      <c r="AL596" s="1206"/>
      <c r="AM596" s="1206"/>
      <c r="AN596" s="1206"/>
      <c r="AO596" s="1206"/>
      <c r="AP596" s="1206"/>
      <c r="AQ596" s="1206"/>
      <c r="AR596" s="1207" t="str">
        <f>IF('3.8 Performances CTP528'!$H26="","",'3.8 Performances CTP528'!$H26)</f>
        <v/>
      </c>
      <c r="AS596" s="1208"/>
      <c r="AT596" s="1208"/>
      <c r="AU596" s="1208"/>
      <c r="AV596" s="1208"/>
      <c r="AW596" s="1208"/>
      <c r="AX596" s="1208"/>
      <c r="AY596" s="1208"/>
      <c r="AZ596" s="1208"/>
      <c r="BA596" s="1208"/>
      <c r="BB596" s="1208"/>
    </row>
    <row r="597" spans="1:56" ht="24.95" customHeight="1">
      <c r="A597" s="1045" t="s">
        <v>757</v>
      </c>
      <c r="B597" s="1045"/>
      <c r="C597" s="1045"/>
      <c r="D597" s="1045"/>
      <c r="E597" s="1045"/>
      <c r="F597" s="1045"/>
      <c r="G597" s="1045"/>
      <c r="H597" s="1045"/>
      <c r="I597" s="1045"/>
      <c r="J597" s="1045"/>
      <c r="K597" s="1045"/>
      <c r="L597" s="1045"/>
      <c r="M597" s="1045"/>
      <c r="N597" s="1045"/>
      <c r="O597" s="1045"/>
      <c r="P597" s="1045"/>
      <c r="Q597" s="1045"/>
      <c r="R597" s="1045"/>
      <c r="S597" s="853"/>
      <c r="T597" s="1202">
        <v>0.5</v>
      </c>
      <c r="U597" s="993"/>
      <c r="V597" s="993"/>
      <c r="W597" s="993"/>
      <c r="X597" s="1202">
        <v>0.1</v>
      </c>
      <c r="Y597" s="993"/>
      <c r="Z597" s="993"/>
      <c r="AA597" s="993"/>
      <c r="AB597" s="1202">
        <v>0.02</v>
      </c>
      <c r="AC597" s="993"/>
      <c r="AD597" s="993"/>
      <c r="AE597" s="1090"/>
      <c r="AF597" s="1209">
        <v>0.5</v>
      </c>
      <c r="AG597" s="993"/>
      <c r="AH597" s="993"/>
      <c r="AI597" s="993"/>
      <c r="AJ597" s="1202">
        <v>0.1</v>
      </c>
      <c r="AK597" s="993"/>
      <c r="AL597" s="993"/>
      <c r="AM597" s="993"/>
      <c r="AN597" s="1202">
        <v>0.02</v>
      </c>
      <c r="AO597" s="993"/>
      <c r="AP597" s="993"/>
      <c r="AQ597" s="1090"/>
      <c r="AR597" s="1203">
        <v>0.5</v>
      </c>
      <c r="AS597" s="993"/>
      <c r="AT597" s="993"/>
      <c r="AU597" s="993"/>
      <c r="AV597" s="1202">
        <v>0.1</v>
      </c>
      <c r="AW597" s="993"/>
      <c r="AX597" s="993"/>
      <c r="AY597" s="993"/>
      <c r="AZ597" s="1202">
        <v>0.02</v>
      </c>
      <c r="BA597" s="993"/>
      <c r="BB597" s="1090"/>
    </row>
    <row r="598" spans="1:56" ht="20.100000000000001" customHeight="1">
      <c r="A598" s="1045" t="s">
        <v>645</v>
      </c>
      <c r="B598" s="1045"/>
      <c r="C598" s="1045"/>
      <c r="D598" s="1045"/>
      <c r="E598" s="1045"/>
      <c r="F598" s="1045"/>
      <c r="G598" s="1045"/>
      <c r="H598" s="1045"/>
      <c r="I598" s="1045"/>
      <c r="J598" s="1045"/>
      <c r="K598" s="1045"/>
      <c r="L598" s="1045"/>
      <c r="M598" s="1045"/>
      <c r="N598" s="1045"/>
      <c r="O598" s="1045"/>
      <c r="P598" s="1045"/>
      <c r="Q598" s="1045"/>
      <c r="R598" s="1045"/>
      <c r="S598" s="853"/>
      <c r="T598" s="1199" t="str">
        <f>IF('3.8 Performances CTP528'!$B28="","",'3.8 Performances CTP528'!$B28)</f>
        <v/>
      </c>
      <c r="U598" s="1199"/>
      <c r="V598" s="1199"/>
      <c r="W598" s="1199"/>
      <c r="X598" s="1199" t="str">
        <f>IF('3.8 Performances CTP528'!$C28="","",'3.8 Performances CTP528'!$C28)</f>
        <v/>
      </c>
      <c r="Y598" s="1199"/>
      <c r="Z598" s="1199"/>
      <c r="AA598" s="1199"/>
      <c r="AB598" s="1199" t="str">
        <f>IF('3.8 Performances CTP528'!$D28="","",'3.8 Performances CTP528'!$D28)</f>
        <v/>
      </c>
      <c r="AC598" s="1199"/>
      <c r="AD598" s="1199"/>
      <c r="AE598" s="1200"/>
      <c r="AF598" s="1204" t="str">
        <f>IF('3.8 Performances CTP528'!$E28="","",'3.8 Performances CTP528'!$E28)</f>
        <v/>
      </c>
      <c r="AG598" s="1199"/>
      <c r="AH598" s="1199"/>
      <c r="AI598" s="1199"/>
      <c r="AJ598" s="1199" t="str">
        <f>IF('3.8 Performances CTP528'!$F28="","",'3.8 Performances CTP528'!$F28)</f>
        <v/>
      </c>
      <c r="AK598" s="1199"/>
      <c r="AL598" s="1199"/>
      <c r="AM598" s="1199"/>
      <c r="AN598" s="1199" t="str">
        <f>IF('3.8 Performances CTP528'!$G28="","",'3.8 Performances CTP528'!$G28)</f>
        <v/>
      </c>
      <c r="AO598" s="1199"/>
      <c r="AP598" s="1199"/>
      <c r="AQ598" s="1200"/>
      <c r="AR598" s="1201" t="str">
        <f>IF('3.8 Performances CTP528'!$H28="","",'3.8 Performances CTP528'!$H28)</f>
        <v/>
      </c>
      <c r="AS598" s="1199"/>
      <c r="AT598" s="1199"/>
      <c r="AU598" s="1199"/>
      <c r="AV598" s="1199" t="str">
        <f>IF('3.8 Performances CTP528'!$I28="","",'3.8 Performances CTP528'!$I28)</f>
        <v/>
      </c>
      <c r="AW598" s="1199"/>
      <c r="AX598" s="1199"/>
      <c r="AY598" s="1199"/>
      <c r="AZ598" s="1199" t="str">
        <f>IF('3.8 Performances CTP528'!$J28="","",'3.8 Performances CTP528'!$J28)</f>
        <v/>
      </c>
      <c r="BA598" s="1199"/>
      <c r="BB598" s="1200"/>
    </row>
    <row r="599" spans="1:56" ht="20.100000000000001" customHeight="1">
      <c r="A599" s="1045" t="s">
        <v>467</v>
      </c>
      <c r="B599" s="1045"/>
      <c r="C599" s="1045"/>
      <c r="D599" s="1045"/>
      <c r="E599" s="1045"/>
      <c r="F599" s="1045"/>
      <c r="G599" s="1045"/>
      <c r="H599" s="1045"/>
      <c r="I599" s="1045"/>
      <c r="J599" s="1045"/>
      <c r="K599" s="1045"/>
      <c r="L599" s="1045"/>
      <c r="M599" s="1045"/>
      <c r="N599" s="1045"/>
      <c r="O599" s="1045"/>
      <c r="P599" s="1045"/>
      <c r="Q599" s="1045"/>
      <c r="R599" s="1045"/>
      <c r="S599" s="853"/>
      <c r="T599" s="1185" t="str">
        <f>IF('3.8 Performances CTP528'!B19="","",'3.8 Performances CTP528'!B19)</f>
        <v/>
      </c>
      <c r="U599" s="1185"/>
      <c r="V599" s="1185"/>
      <c r="W599" s="1185"/>
      <c r="X599" s="1185" t="str">
        <f>IF('3.8 Performances CTP528'!D19="","",'3.8 Performances CTP528'!D19)</f>
        <v/>
      </c>
      <c r="Y599" s="1185"/>
      <c r="Z599" s="1185"/>
      <c r="AA599" s="1185"/>
      <c r="AB599" s="1185" t="str">
        <f>IF('3.8 Performances CTP528'!F19="","",'3.8 Performances CTP528'!F19)</f>
        <v/>
      </c>
      <c r="AC599" s="1185"/>
      <c r="AD599" s="1185"/>
      <c r="AE599" s="1185"/>
      <c r="AF599" s="1198" t="str">
        <f>IF('3.8 Performances CTP528'!B20="","",'3.8 Performances CTP528'!B20)</f>
        <v/>
      </c>
      <c r="AG599" s="1185"/>
      <c r="AH599" s="1185"/>
      <c r="AI599" s="1185"/>
      <c r="AJ599" s="1185" t="str">
        <f>IF('3.8 Performances CTP528'!D20="","",'3.8 Performances CTP528'!D20)</f>
        <v/>
      </c>
      <c r="AK599" s="1185"/>
      <c r="AL599" s="1185"/>
      <c r="AM599" s="1185"/>
      <c r="AN599" s="1185" t="str">
        <f>IF('3.8 Performances CTP528'!F20="","",'3.8 Performances CTP528'!F20)</f>
        <v/>
      </c>
      <c r="AO599" s="1185"/>
      <c r="AP599" s="1185"/>
      <c r="AQ599" s="1185"/>
      <c r="AR599" s="1196" t="str">
        <f>IF('3.8 Performances CTP528'!B21="","",'3.8 Performances CTP528'!B21)</f>
        <v/>
      </c>
      <c r="AS599" s="1185"/>
      <c r="AT599" s="1185"/>
      <c r="AU599" s="1185"/>
      <c r="AV599" s="1185" t="str">
        <f>IF('3.8 Performances CTP528'!D21="","",'3.8 Performances CTP528'!D21)</f>
        <v/>
      </c>
      <c r="AW599" s="1185"/>
      <c r="AX599" s="1185"/>
      <c r="AY599" s="1185"/>
      <c r="AZ599" s="1185" t="str">
        <f>IF('3.8 Performances CTP528'!F21="","",'3.8 Performances CTP528'!F21)</f>
        <v/>
      </c>
      <c r="BA599" s="1185"/>
      <c r="BB599" s="1185"/>
    </row>
    <row r="600" spans="1:56" ht="35.1" customHeight="1">
      <c r="A600" s="1045" t="s">
        <v>646</v>
      </c>
      <c r="B600" s="1045"/>
      <c r="C600" s="1045"/>
      <c r="D600" s="1045"/>
      <c r="E600" s="1045"/>
      <c r="F600" s="1045"/>
      <c r="G600" s="1045"/>
      <c r="H600" s="1045"/>
      <c r="I600" s="1045"/>
      <c r="J600" s="1045"/>
      <c r="K600" s="1045"/>
      <c r="L600" s="1045"/>
      <c r="M600" s="1045"/>
      <c r="N600" s="1045"/>
      <c r="O600" s="1045"/>
      <c r="P600" s="1045"/>
      <c r="Q600" s="1045"/>
      <c r="R600" s="1045"/>
      <c r="S600" s="853"/>
      <c r="T600" s="1185" t="str">
        <f>IF('3.8 Performances CTP528'!$B29="","",'3.8 Performances CTP528'!$B29)</f>
        <v/>
      </c>
      <c r="U600" s="1185"/>
      <c r="V600" s="1185"/>
      <c r="W600" s="1185"/>
      <c r="X600" s="1185" t="str">
        <f>IF('3.8 Performances CTP528'!$C29="","",'3.8 Performances CTP528'!$C29)</f>
        <v/>
      </c>
      <c r="Y600" s="1185"/>
      <c r="Z600" s="1185"/>
      <c r="AA600" s="1185"/>
      <c r="AB600" s="1185" t="str">
        <f>IF('3.8 Performances CTP528'!$D29="","",'3.8 Performances CTP528'!$D29)</f>
        <v/>
      </c>
      <c r="AC600" s="1185"/>
      <c r="AD600" s="1185"/>
      <c r="AE600" s="1185"/>
      <c r="AF600" s="1198" t="str">
        <f>IF('3.8 Performances CTP528'!$E29="","",'3.8 Performances CTP528'!$E29)</f>
        <v/>
      </c>
      <c r="AG600" s="1185"/>
      <c r="AH600" s="1185"/>
      <c r="AI600" s="1185"/>
      <c r="AJ600" s="1185" t="str">
        <f>IF('3.8 Performances CTP528'!$F29="","",'3.8 Performances CTP528'!$F29)</f>
        <v/>
      </c>
      <c r="AK600" s="1185"/>
      <c r="AL600" s="1185"/>
      <c r="AM600" s="1185"/>
      <c r="AN600" s="1185" t="str">
        <f>IF('3.8 Performances CTP528'!$G29="","",'3.8 Performances CTP528'!$G29)</f>
        <v/>
      </c>
      <c r="AO600" s="1185"/>
      <c r="AP600" s="1185"/>
      <c r="AQ600" s="1185"/>
      <c r="AR600" s="1196" t="str">
        <f>IF('3.8 Performances CTP528'!$H29="","",'3.8 Performances CTP528'!$H29)</f>
        <v/>
      </c>
      <c r="AS600" s="1185"/>
      <c r="AT600" s="1185"/>
      <c r="AU600" s="1185"/>
      <c r="AV600" s="1185" t="str">
        <f>IF('3.8 Performances CTP528'!$I29="","",'3.8 Performances CTP528'!$I29)</f>
        <v/>
      </c>
      <c r="AW600" s="1185"/>
      <c r="AX600" s="1185"/>
      <c r="AY600" s="1185"/>
      <c r="AZ600" s="1185" t="str">
        <f>IF('3.8 Performances CTP528'!$J29="","",'3.8 Performances CTP528'!$J29)</f>
        <v/>
      </c>
      <c r="BA600" s="1185"/>
      <c r="BB600" s="1185"/>
    </row>
    <row r="601" spans="1:56" ht="35.1" customHeight="1">
      <c r="A601" s="1045" t="s">
        <v>647</v>
      </c>
      <c r="B601" s="1045"/>
      <c r="C601" s="1045"/>
      <c r="D601" s="1045"/>
      <c r="E601" s="1045"/>
      <c r="F601" s="1045"/>
      <c r="G601" s="1045"/>
      <c r="H601" s="1045"/>
      <c r="I601" s="1045"/>
      <c r="J601" s="1045"/>
      <c r="K601" s="1045"/>
      <c r="L601" s="1045"/>
      <c r="M601" s="1045"/>
      <c r="N601" s="1045"/>
      <c r="O601" s="1045"/>
      <c r="P601" s="1045"/>
      <c r="Q601" s="1045"/>
      <c r="R601" s="1045"/>
      <c r="S601" s="853"/>
      <c r="T601" s="1185" t="str">
        <f>IF('3.8 Performances CTP528'!$B30="","",'3.8 Performances CTP528'!$B30)</f>
        <v/>
      </c>
      <c r="U601" s="1185"/>
      <c r="V601" s="1185"/>
      <c r="W601" s="1185"/>
      <c r="X601" s="1185" t="str">
        <f>IF('3.8 Performances CTP528'!$C30="","",'3.8 Performances CTP528'!$C30)</f>
        <v/>
      </c>
      <c r="Y601" s="1185"/>
      <c r="Z601" s="1185"/>
      <c r="AA601" s="1185"/>
      <c r="AB601" s="1194"/>
      <c r="AC601" s="1194"/>
      <c r="AD601" s="1194"/>
      <c r="AE601" s="1195"/>
      <c r="AF601" s="1198" t="str">
        <f>IF('3.8 Performances CTP528'!$E30="","",'3.8 Performances CTP528'!$E30)</f>
        <v/>
      </c>
      <c r="AG601" s="1185"/>
      <c r="AH601" s="1185"/>
      <c r="AI601" s="1185"/>
      <c r="AJ601" s="1185" t="str">
        <f>IF('3.8 Performances CTP528'!$F30="","",'3.8 Performances CTP528'!$F30)</f>
        <v/>
      </c>
      <c r="AK601" s="1185"/>
      <c r="AL601" s="1185"/>
      <c r="AM601" s="1185"/>
      <c r="AN601" s="1194"/>
      <c r="AO601" s="1194"/>
      <c r="AP601" s="1194"/>
      <c r="AQ601" s="1195"/>
      <c r="AR601" s="1196" t="str">
        <f>IF('3.8 Performances CTP528'!$H30="","",'3.8 Performances CTP528'!$H30)</f>
        <v/>
      </c>
      <c r="AS601" s="1185"/>
      <c r="AT601" s="1185"/>
      <c r="AU601" s="1185"/>
      <c r="AV601" s="1185" t="str">
        <f>IF('3.8 Performances CTP528'!$I30="","",'3.8 Performances CTP528'!$I30)</f>
        <v/>
      </c>
      <c r="AW601" s="1185"/>
      <c r="AX601" s="1185"/>
      <c r="AY601" s="1185"/>
      <c r="AZ601" s="1194"/>
      <c r="BA601" s="1194"/>
      <c r="BB601" s="1195"/>
    </row>
    <row r="602" spans="1:56" ht="24.75" customHeight="1">
      <c r="A602" s="1045" t="s">
        <v>990</v>
      </c>
      <c r="B602" s="1045"/>
      <c r="C602" s="1045"/>
      <c r="D602" s="1045"/>
      <c r="E602" s="1045"/>
      <c r="F602" s="1045"/>
      <c r="G602" s="1045"/>
      <c r="H602" s="1045"/>
      <c r="I602" s="1045"/>
      <c r="J602" s="1045"/>
      <c r="K602" s="1045"/>
      <c r="L602" s="1045"/>
      <c r="M602" s="1045"/>
      <c r="N602" s="1045"/>
      <c r="O602" s="1045"/>
      <c r="P602" s="1045"/>
      <c r="Q602" s="1045"/>
      <c r="R602" s="1045"/>
      <c r="S602" s="853"/>
      <c r="T602" s="1191" t="str">
        <f>IF('3.8 Performances CTP528'!B31="","",IF('3.8 Performances CTP528'!B31="Conforme","Oui","Non"))</f>
        <v/>
      </c>
      <c r="U602" s="1191"/>
      <c r="V602" s="1191"/>
      <c r="W602" s="1191"/>
      <c r="X602" s="1191" t="str">
        <f>IF('3.8 Performances CTP528'!C31="","",IF('3.8 Performances CTP528'!C31="Conforme","Oui","Non"))</f>
        <v/>
      </c>
      <c r="Y602" s="1191"/>
      <c r="Z602" s="1191"/>
      <c r="AA602" s="1191"/>
      <c r="AB602" s="1188"/>
      <c r="AC602" s="1188"/>
      <c r="AD602" s="1188"/>
      <c r="AE602" s="1189"/>
      <c r="AF602" s="1197" t="str">
        <f>IF('3.8 Performances CTP528'!E31="","",IF('3.8 Performances CTP528'!E31="Conforme","Oui","Non"))</f>
        <v/>
      </c>
      <c r="AG602" s="1191"/>
      <c r="AH602" s="1191"/>
      <c r="AI602" s="1191"/>
      <c r="AJ602" s="1191" t="str">
        <f>IF('3.8 Performances CTP528'!F31="","",IF('3.8 Performances CTP528'!F31="Conforme","Oui","Non"))</f>
        <v/>
      </c>
      <c r="AK602" s="1191"/>
      <c r="AL602" s="1191"/>
      <c r="AM602" s="1191"/>
      <c r="AN602" s="1188"/>
      <c r="AO602" s="1188"/>
      <c r="AP602" s="1188"/>
      <c r="AQ602" s="1189"/>
      <c r="AR602" s="1190" t="str">
        <f>IF('3.8 Performances CTP528'!H31="","",IF('3.8 Performances CTP528'!H31="Conforme","Oui","Non"))</f>
        <v/>
      </c>
      <c r="AS602" s="1191"/>
      <c r="AT602" s="1191"/>
      <c r="AU602" s="1191"/>
      <c r="AV602" s="1191" t="str">
        <f>IF('3.8 Performances CTP528'!I31="","",IF('3.8 Performances CTP528'!I31="Conforme","Oui","Non"))</f>
        <v/>
      </c>
      <c r="AW602" s="1191"/>
      <c r="AX602" s="1191"/>
      <c r="AY602" s="1191"/>
      <c r="AZ602" s="1188"/>
      <c r="BA602" s="1188"/>
      <c r="BB602" s="1189"/>
      <c r="BD602" s="264"/>
    </row>
    <row r="603" spans="1:56" ht="21.75" customHeight="1">
      <c r="A603" s="946" t="s">
        <v>56</v>
      </c>
      <c r="B603" s="946"/>
      <c r="C603" s="946"/>
      <c r="D603" s="946"/>
      <c r="E603" s="946"/>
      <c r="F603" s="946"/>
      <c r="G603" s="946"/>
      <c r="H603" s="946"/>
      <c r="I603" s="946"/>
      <c r="J603" s="946"/>
      <c r="K603" s="946"/>
      <c r="L603" s="946"/>
      <c r="M603" s="946"/>
      <c r="N603" s="946"/>
      <c r="O603" s="946"/>
      <c r="P603" s="946"/>
      <c r="Q603" s="946"/>
      <c r="R603" s="946"/>
      <c r="S603" s="946"/>
      <c r="T603" s="946"/>
      <c r="U603" s="946"/>
      <c r="V603" s="946"/>
      <c r="W603" s="946"/>
      <c r="X603" s="946"/>
      <c r="Y603" s="946"/>
      <c r="Z603" s="946"/>
      <c r="AA603" s="946"/>
      <c r="AB603" s="946"/>
      <c r="AC603" s="946"/>
      <c r="AD603" s="946"/>
      <c r="AE603" s="946"/>
      <c r="AF603" s="946"/>
      <c r="AG603" s="946"/>
      <c r="AH603" s="946"/>
      <c r="AI603" s="946"/>
      <c r="AJ603" s="946"/>
      <c r="AK603" s="946"/>
      <c r="AL603" s="946"/>
      <c r="AM603" s="946"/>
      <c r="AN603" s="946"/>
      <c r="AO603" s="946"/>
      <c r="AP603" s="946"/>
      <c r="AQ603" s="946"/>
      <c r="AR603" s="946"/>
      <c r="AS603" s="946"/>
      <c r="AT603" s="946"/>
      <c r="AU603" s="946"/>
      <c r="AV603" s="946"/>
      <c r="AW603" s="946"/>
      <c r="AX603" s="946"/>
      <c r="AY603" s="946"/>
      <c r="AZ603" s="946"/>
      <c r="BA603" s="946"/>
      <c r="BB603" s="946"/>
    </row>
    <row r="604" spans="1:56" ht="22.5" customHeight="1">
      <c r="A604" s="1045" t="s">
        <v>175</v>
      </c>
      <c r="B604" s="1045"/>
      <c r="C604" s="1045"/>
      <c r="D604" s="1045"/>
      <c r="E604" s="1045"/>
      <c r="F604" s="1045"/>
      <c r="G604" s="1045"/>
      <c r="H604" s="1045"/>
      <c r="I604" s="1045"/>
      <c r="J604" s="1045"/>
      <c r="K604" s="1045"/>
      <c r="L604" s="1045"/>
      <c r="M604" s="1045"/>
      <c r="N604" s="1045"/>
      <c r="O604" s="1045"/>
      <c r="P604" s="1045"/>
      <c r="Q604" s="1045"/>
      <c r="R604" s="1045"/>
      <c r="S604" s="853"/>
      <c r="T604" s="998" t="str">
        <f>IF('3.8 Performances CTP528'!B33="","",'3.8 Performances CTP528'!B33)</f>
        <v/>
      </c>
      <c r="U604" s="998"/>
      <c r="V604" s="998"/>
      <c r="W604" s="998"/>
      <c r="X604" s="998"/>
      <c r="Y604" s="998"/>
      <c r="Z604" s="998"/>
      <c r="AA604" s="998"/>
      <c r="AB604" s="998"/>
      <c r="AC604" s="998"/>
      <c r="AD604" s="998"/>
      <c r="AE604" s="998"/>
      <c r="AF604" s="998" t="str">
        <f>IF('3.8 Performances CTP528'!E33="","",'3.8 Performances CTP528'!E33)</f>
        <v/>
      </c>
      <c r="AG604" s="998"/>
      <c r="AH604" s="998"/>
      <c r="AI604" s="998"/>
      <c r="AJ604" s="998"/>
      <c r="AK604" s="998"/>
      <c r="AL604" s="998"/>
      <c r="AM604" s="998"/>
      <c r="AN604" s="998"/>
      <c r="AO604" s="998"/>
      <c r="AP604" s="998"/>
      <c r="AQ604" s="998"/>
      <c r="AR604" s="1192"/>
      <c r="AS604" s="1192"/>
      <c r="AT604" s="1192"/>
      <c r="AU604" s="1192"/>
      <c r="AV604" s="1192"/>
      <c r="AW604" s="1192"/>
      <c r="AX604" s="1192"/>
      <c r="AY604" s="1192"/>
      <c r="AZ604" s="1192"/>
      <c r="BA604" s="1192"/>
      <c r="BB604" s="1193"/>
    </row>
    <row r="605" spans="1:56" ht="38.25" customHeight="1">
      <c r="A605" s="1045" t="s">
        <v>650</v>
      </c>
      <c r="B605" s="1045"/>
      <c r="C605" s="1045"/>
      <c r="D605" s="1045"/>
      <c r="E605" s="1045"/>
      <c r="F605" s="1045"/>
      <c r="G605" s="1045"/>
      <c r="H605" s="1045"/>
      <c r="I605" s="1045"/>
      <c r="J605" s="1045"/>
      <c r="K605" s="1045"/>
      <c r="L605" s="1045"/>
      <c r="M605" s="1045"/>
      <c r="N605" s="1045"/>
      <c r="O605" s="1045"/>
      <c r="P605" s="1045"/>
      <c r="Q605" s="1045"/>
      <c r="R605" s="1045"/>
      <c r="S605" s="853"/>
      <c r="T605" s="1185" t="str">
        <f>IF('3.8 Performances CTP528'!B34="","",'3.8 Performances CTP528'!B34)</f>
        <v/>
      </c>
      <c r="U605" s="1185"/>
      <c r="V605" s="1185"/>
      <c r="W605" s="1185"/>
      <c r="X605" s="1185"/>
      <c r="Y605" s="1185"/>
      <c r="Z605" s="1185"/>
      <c r="AA605" s="1185"/>
      <c r="AB605" s="1185"/>
      <c r="AC605" s="1185"/>
      <c r="AD605" s="1185"/>
      <c r="AE605" s="1185"/>
      <c r="AF605" s="1185" t="str">
        <f>IF('3.8 Performances CTP528'!E34="","",'3.8 Performances CTP528'!E34)</f>
        <v/>
      </c>
      <c r="AG605" s="1185"/>
      <c r="AH605" s="1185"/>
      <c r="AI605" s="1185"/>
      <c r="AJ605" s="1185"/>
      <c r="AK605" s="1185"/>
      <c r="AL605" s="1185"/>
      <c r="AM605" s="1185"/>
      <c r="AN605" s="1185"/>
      <c r="AO605" s="1185"/>
      <c r="AP605" s="1185"/>
      <c r="AQ605" s="1185"/>
      <c r="AR605" s="1186"/>
      <c r="AS605" s="1186"/>
      <c r="AT605" s="1186"/>
      <c r="AU605" s="1186"/>
      <c r="AV605" s="1186"/>
      <c r="AW605" s="1186"/>
      <c r="AX605" s="1186"/>
      <c r="AY605" s="1186"/>
      <c r="AZ605" s="1186"/>
      <c r="BA605" s="1186"/>
      <c r="BB605" s="1187"/>
    </row>
    <row r="606" spans="1:56" ht="24.75" customHeight="1">
      <c r="A606" s="1045" t="s">
        <v>607</v>
      </c>
      <c r="B606" s="1045"/>
      <c r="C606" s="1045"/>
      <c r="D606" s="1045"/>
      <c r="E606" s="1045"/>
      <c r="F606" s="1045"/>
      <c r="G606" s="1045"/>
      <c r="H606" s="1045"/>
      <c r="I606" s="1045"/>
      <c r="J606" s="1045"/>
      <c r="K606" s="1045"/>
      <c r="L606" s="1045"/>
      <c r="M606" s="1045"/>
      <c r="N606" s="1045"/>
      <c r="O606" s="1045"/>
      <c r="P606" s="1045"/>
      <c r="Q606" s="1045"/>
      <c r="R606" s="1045"/>
      <c r="S606" s="853"/>
      <c r="T606" s="1104" t="str">
        <f>IF('3.8 Performances CTP528'!B35="","",'3.8 Performances CTP528'!B35)</f>
        <v/>
      </c>
      <c r="U606" s="1105"/>
      <c r="V606" s="1105"/>
      <c r="W606" s="1105"/>
      <c r="X606" s="1105"/>
      <c r="Y606" s="1105"/>
      <c r="Z606" s="1105"/>
      <c r="AA606" s="1105"/>
      <c r="AB606" s="1105"/>
      <c r="AC606" s="1105"/>
      <c r="AD606" s="1105"/>
      <c r="AE606" s="1105"/>
      <c r="AF606" s="1105"/>
      <c r="AG606" s="1105"/>
      <c r="AH606" s="1105"/>
      <c r="AI606" s="1105"/>
      <c r="AJ606" s="1105"/>
      <c r="AK606" s="1105"/>
      <c r="AL606" s="1105"/>
      <c r="AM606" s="1105"/>
      <c r="AN606" s="1105"/>
      <c r="AO606" s="1105"/>
      <c r="AP606" s="1105"/>
      <c r="AQ606" s="1105"/>
      <c r="AR606" s="1105"/>
      <c r="AS606" s="1105"/>
      <c r="AT606" s="1105"/>
      <c r="AU606" s="1105"/>
      <c r="AV606" s="1105"/>
      <c r="AW606" s="1105"/>
      <c r="AX606" s="1105"/>
      <c r="AY606" s="1105"/>
      <c r="AZ606" s="1105"/>
      <c r="BA606" s="1105"/>
      <c r="BB606" s="1184"/>
    </row>
    <row r="607" spans="1:56" ht="24.75" customHeight="1">
      <c r="A607" s="1045" t="s">
        <v>71</v>
      </c>
      <c r="B607" s="1045"/>
      <c r="C607" s="1045"/>
      <c r="D607" s="1045"/>
      <c r="E607" s="1045"/>
      <c r="F607" s="1045"/>
      <c r="G607" s="1045"/>
      <c r="H607" s="1045"/>
      <c r="I607" s="1045"/>
      <c r="J607" s="1045"/>
      <c r="K607" s="1045"/>
      <c r="L607" s="1045"/>
      <c r="M607" s="1045"/>
      <c r="N607" s="1045"/>
      <c r="O607" s="1045"/>
      <c r="P607" s="1045"/>
      <c r="Q607" s="1045"/>
      <c r="R607" s="1045"/>
      <c r="S607" s="853"/>
      <c r="T607" s="1104" t="str">
        <f>IF('3.8 Performances CTP528'!B36="","",'3.8 Performances CTP528'!B36)</f>
        <v/>
      </c>
      <c r="U607" s="1105"/>
      <c r="V607" s="1105"/>
      <c r="W607" s="1105"/>
      <c r="X607" s="1105"/>
      <c r="Y607" s="1105"/>
      <c r="Z607" s="1105"/>
      <c r="AA607" s="1105"/>
      <c r="AB607" s="1105"/>
      <c r="AC607" s="1105"/>
      <c r="AD607" s="1105"/>
      <c r="AE607" s="1105"/>
      <c r="AF607" s="1105"/>
      <c r="AG607" s="1105"/>
      <c r="AH607" s="1105"/>
      <c r="AI607" s="1105"/>
      <c r="AJ607" s="1105"/>
      <c r="AK607" s="1105"/>
      <c r="AL607" s="1105"/>
      <c r="AM607" s="1105"/>
      <c r="AN607" s="1105"/>
      <c r="AO607" s="1105"/>
      <c r="AP607" s="1105"/>
      <c r="AQ607" s="1105"/>
      <c r="AR607" s="1105"/>
      <c r="AS607" s="1105"/>
      <c r="AT607" s="1105"/>
      <c r="AU607" s="1105"/>
      <c r="AV607" s="1105"/>
      <c r="AW607" s="1105"/>
      <c r="AX607" s="1105"/>
      <c r="AY607" s="1105"/>
      <c r="AZ607" s="1105"/>
      <c r="BA607" s="1105"/>
      <c r="BB607" s="1184"/>
    </row>
    <row r="608" spans="1:56" ht="20.100000000000001" customHeight="1">
      <c r="A608" s="350"/>
      <c r="B608" s="352"/>
      <c r="C608" s="352"/>
      <c r="D608" s="352"/>
      <c r="E608" s="352"/>
      <c r="F608" s="352"/>
      <c r="G608" s="352"/>
      <c r="H608" s="352"/>
      <c r="I608" s="352"/>
      <c r="J608" s="352"/>
      <c r="K608" s="352"/>
      <c r="L608" s="352"/>
      <c r="M608" s="352"/>
      <c r="N608" s="352"/>
      <c r="O608" s="352"/>
      <c r="P608" s="352"/>
      <c r="Q608" s="352"/>
      <c r="R608" s="352"/>
      <c r="S608" s="352"/>
      <c r="T608" s="352"/>
      <c r="U608" s="352"/>
      <c r="V608" s="352"/>
      <c r="W608" s="352"/>
      <c r="X608" s="352"/>
      <c r="Y608" s="352"/>
      <c r="Z608" s="352"/>
      <c r="AA608" s="352"/>
      <c r="AB608" s="352"/>
      <c r="AC608" s="352"/>
      <c r="AD608" s="352"/>
      <c r="AE608" s="352"/>
      <c r="AF608" s="352"/>
      <c r="AG608" s="352"/>
      <c r="AH608" s="352"/>
      <c r="AI608" s="352"/>
      <c r="AJ608" s="352"/>
      <c r="AK608" s="352"/>
      <c r="AL608" s="352"/>
      <c r="AM608" s="352"/>
      <c r="AN608" s="352"/>
      <c r="AO608" s="352"/>
      <c r="AP608" s="352"/>
      <c r="AQ608" s="352"/>
      <c r="AR608" s="352"/>
      <c r="AS608" s="352"/>
      <c r="AT608" s="352"/>
      <c r="AU608" s="352"/>
      <c r="AV608" s="352"/>
      <c r="AW608" s="352"/>
      <c r="AX608" s="352"/>
      <c r="AY608" s="352"/>
      <c r="AZ608" s="352"/>
      <c r="BA608" s="352"/>
      <c r="BB608" s="352"/>
      <c r="BC608" s="345"/>
    </row>
    <row r="609" spans="1:60" ht="20.100000000000001" customHeight="1">
      <c r="A609" s="1035" t="s">
        <v>637</v>
      </c>
      <c r="B609" s="1026"/>
      <c r="C609" s="1026"/>
      <c r="D609" s="1026"/>
      <c r="E609" s="1026"/>
      <c r="F609" s="1026"/>
      <c r="G609" s="1026"/>
      <c r="H609" s="1026"/>
      <c r="I609" s="1026"/>
      <c r="J609" s="1026"/>
      <c r="K609" s="1026"/>
      <c r="L609" s="1026"/>
      <c r="M609" s="1026"/>
      <c r="N609" s="1026"/>
      <c r="O609" s="1026"/>
      <c r="P609" s="1026"/>
      <c r="Q609" s="1026"/>
      <c r="R609" s="1026"/>
      <c r="S609" s="1026"/>
      <c r="T609" s="1026"/>
      <c r="U609" s="1026"/>
      <c r="V609" s="1026"/>
      <c r="W609" s="1026"/>
      <c r="X609" s="1026"/>
      <c r="Y609" s="1026"/>
      <c r="Z609" s="1026"/>
      <c r="AA609" s="1026"/>
      <c r="AB609" s="1026"/>
      <c r="AC609" s="1026"/>
      <c r="AD609" s="1026"/>
      <c r="AE609" s="1026"/>
      <c r="AF609" s="1026"/>
      <c r="AG609" s="1026"/>
      <c r="AH609" s="1026"/>
      <c r="AI609" s="1026"/>
      <c r="AJ609" s="1026"/>
      <c r="AK609" s="1026"/>
      <c r="AL609" s="1026"/>
      <c r="AM609" s="1026"/>
      <c r="AN609" s="1026"/>
      <c r="AO609" s="1026"/>
      <c r="AP609" s="1026"/>
      <c r="AQ609" s="1026"/>
      <c r="AR609" s="1026"/>
      <c r="AS609" s="1026"/>
      <c r="AT609" s="1026"/>
      <c r="AU609" s="1026"/>
      <c r="AV609" s="1026"/>
      <c r="AW609" s="1026"/>
      <c r="AX609" s="1026"/>
      <c r="AY609" s="1026"/>
      <c r="AZ609" s="1026"/>
      <c r="BA609" s="1026"/>
      <c r="BB609" s="1026"/>
    </row>
    <row r="610" spans="1:60" ht="20.100000000000001" customHeight="1">
      <c r="A610" s="946" t="s">
        <v>368</v>
      </c>
      <c r="B610" s="946"/>
      <c r="C610" s="946"/>
      <c r="D610" s="946"/>
      <c r="E610" s="946"/>
      <c r="F610" s="946"/>
      <c r="G610" s="946"/>
      <c r="H610" s="946"/>
      <c r="I610" s="946"/>
      <c r="J610" s="946"/>
      <c r="K610" s="946"/>
      <c r="L610" s="946"/>
      <c r="M610" s="946"/>
      <c r="N610" s="946"/>
      <c r="O610" s="946"/>
      <c r="P610" s="946"/>
      <c r="Q610" s="946"/>
      <c r="R610" s="946"/>
      <c r="S610" s="946"/>
      <c r="T610" s="946"/>
      <c r="U610" s="946"/>
      <c r="V610" s="946"/>
      <c r="W610" s="946"/>
      <c r="X610" s="946"/>
      <c r="Y610" s="946"/>
      <c r="Z610" s="946"/>
      <c r="AA610" s="946"/>
      <c r="AB610" s="946"/>
      <c r="AC610" s="946"/>
      <c r="AD610" s="946"/>
      <c r="AE610" s="946"/>
      <c r="AF610" s="946"/>
      <c r="AG610" s="946"/>
      <c r="AH610" s="946"/>
      <c r="AI610" s="946"/>
      <c r="AJ610" s="946"/>
      <c r="AK610" s="946"/>
      <c r="AL610" s="946"/>
      <c r="AM610" s="946"/>
      <c r="AN610" s="946"/>
      <c r="AO610" s="946"/>
      <c r="AP610" s="946"/>
      <c r="AQ610" s="946"/>
      <c r="AR610" s="946"/>
      <c r="AS610" s="946"/>
      <c r="AT610" s="946"/>
      <c r="AU610" s="946"/>
      <c r="AV610" s="946"/>
      <c r="AW610" s="946"/>
      <c r="AX610" s="946"/>
      <c r="AY610" s="946"/>
      <c r="AZ610" s="946"/>
      <c r="BA610" s="946"/>
      <c r="BB610" s="946"/>
    </row>
    <row r="611" spans="1:60" ht="20.100000000000001" customHeight="1">
      <c r="A611" s="946"/>
      <c r="B611" s="946"/>
      <c r="C611" s="946"/>
      <c r="D611" s="946"/>
      <c r="E611" s="946"/>
      <c r="F611" s="946"/>
      <c r="G611" s="946"/>
      <c r="H611" s="946"/>
      <c r="I611" s="946"/>
      <c r="J611" s="946"/>
      <c r="K611" s="946"/>
      <c r="L611" s="946"/>
      <c r="M611" s="946"/>
      <c r="N611" s="946"/>
      <c r="O611" s="946"/>
      <c r="P611" s="946"/>
      <c r="Q611" s="946"/>
      <c r="R611" s="946"/>
      <c r="S611" s="1152"/>
      <c r="T611" s="993" t="s">
        <v>367</v>
      </c>
      <c r="U611" s="993"/>
      <c r="V611" s="993"/>
      <c r="W611" s="993"/>
      <c r="X611" s="993"/>
      <c r="Y611" s="993"/>
      <c r="Z611" s="993"/>
      <c r="AA611" s="993"/>
      <c r="AB611" s="993"/>
      <c r="AC611" s="993"/>
      <c r="AD611" s="993"/>
      <c r="AE611" s="1090"/>
      <c r="AF611" s="1175" t="s">
        <v>366</v>
      </c>
      <c r="AG611" s="993"/>
      <c r="AH611" s="993"/>
      <c r="AI611" s="993"/>
      <c r="AJ611" s="993"/>
      <c r="AK611" s="993"/>
      <c r="AL611" s="993"/>
      <c r="AM611" s="993"/>
      <c r="AN611" s="993"/>
      <c r="AO611" s="993"/>
      <c r="AP611" s="993"/>
      <c r="AQ611" s="1090"/>
      <c r="AR611" s="1153" t="s">
        <v>365</v>
      </c>
      <c r="AS611" s="946"/>
      <c r="AT611" s="946"/>
      <c r="AU611" s="946"/>
      <c r="AV611" s="946"/>
      <c r="AW611" s="946"/>
      <c r="AX611" s="946"/>
      <c r="AY611" s="946"/>
      <c r="AZ611" s="946"/>
      <c r="BA611" s="946"/>
      <c r="BB611" s="946"/>
    </row>
    <row r="612" spans="1:60" ht="20.100000000000001" customHeight="1">
      <c r="A612" s="1045" t="s">
        <v>638</v>
      </c>
      <c r="B612" s="1045"/>
      <c r="C612" s="1045"/>
      <c r="D612" s="1045"/>
      <c r="E612" s="1045"/>
      <c r="F612" s="1045"/>
      <c r="G612" s="1045"/>
      <c r="H612" s="1045"/>
      <c r="I612" s="1045"/>
      <c r="J612" s="1045"/>
      <c r="K612" s="1045"/>
      <c r="L612" s="1045"/>
      <c r="M612" s="1045"/>
      <c r="N612" s="1045"/>
      <c r="O612" s="1045"/>
      <c r="P612" s="1045"/>
      <c r="Q612" s="1045"/>
      <c r="R612" s="1045"/>
      <c r="S612" s="853"/>
      <c r="T612" s="985" t="str">
        <f>IF('3.8 Performances CTP528'!$B50="","",'3.8 Performances CTP528'!$B50)</f>
        <v/>
      </c>
      <c r="U612" s="1168"/>
      <c r="V612" s="1168"/>
      <c r="W612" s="1168"/>
      <c r="X612" s="1168"/>
      <c r="Y612" s="1168"/>
      <c r="Z612" s="1168"/>
      <c r="AA612" s="1168"/>
      <c r="AB612" s="1168"/>
      <c r="AC612" s="1168"/>
      <c r="AD612" s="1168"/>
      <c r="AE612" s="1205"/>
      <c r="AF612" s="1206" t="str">
        <f>IF('3.8 Performances CTP528'!$E50="","",'3.8 Performances CTP528'!$E50)</f>
        <v/>
      </c>
      <c r="AG612" s="1206"/>
      <c r="AH612" s="1206"/>
      <c r="AI612" s="1206"/>
      <c r="AJ612" s="1206"/>
      <c r="AK612" s="1206"/>
      <c r="AL612" s="1206"/>
      <c r="AM612" s="1206"/>
      <c r="AN612" s="1206"/>
      <c r="AO612" s="1206"/>
      <c r="AP612" s="1206"/>
      <c r="AQ612" s="1206"/>
      <c r="AR612" s="1207" t="str">
        <f>IF('3.8 Performances CTP528'!$H50="","",'3.8 Performances CTP528'!$H50)</f>
        <v/>
      </c>
      <c r="AS612" s="1208"/>
      <c r="AT612" s="1208"/>
      <c r="AU612" s="1208"/>
      <c r="AV612" s="1208"/>
      <c r="AW612" s="1208"/>
      <c r="AX612" s="1208"/>
      <c r="AY612" s="1208"/>
      <c r="AZ612" s="1208"/>
      <c r="BA612" s="1208"/>
      <c r="BB612" s="1208"/>
    </row>
    <row r="613" spans="1:60" ht="24.95" customHeight="1">
      <c r="A613" s="1045" t="s">
        <v>648</v>
      </c>
      <c r="B613" s="1045"/>
      <c r="C613" s="1045"/>
      <c r="D613" s="1045"/>
      <c r="E613" s="1045"/>
      <c r="F613" s="1045"/>
      <c r="G613" s="1045"/>
      <c r="H613" s="1045"/>
      <c r="I613" s="1045"/>
      <c r="J613" s="1045"/>
      <c r="K613" s="1045"/>
      <c r="L613" s="1045"/>
      <c r="M613" s="1045"/>
      <c r="N613" s="1045"/>
      <c r="O613" s="1045"/>
      <c r="P613" s="1045"/>
      <c r="Q613" s="1045"/>
      <c r="R613" s="1045"/>
      <c r="S613" s="853"/>
      <c r="T613" s="1202">
        <v>0.5</v>
      </c>
      <c r="U613" s="993"/>
      <c r="V613" s="993"/>
      <c r="W613" s="993"/>
      <c r="X613" s="1202">
        <v>0.1</v>
      </c>
      <c r="Y613" s="993"/>
      <c r="Z613" s="993"/>
      <c r="AA613" s="993"/>
      <c r="AB613" s="1202">
        <v>0.02</v>
      </c>
      <c r="AC613" s="993"/>
      <c r="AD613" s="993"/>
      <c r="AE613" s="1090"/>
      <c r="AF613" s="1209">
        <v>0.5</v>
      </c>
      <c r="AG613" s="993"/>
      <c r="AH613" s="993"/>
      <c r="AI613" s="993"/>
      <c r="AJ613" s="1202">
        <v>0.1</v>
      </c>
      <c r="AK613" s="993"/>
      <c r="AL613" s="993"/>
      <c r="AM613" s="993"/>
      <c r="AN613" s="1202">
        <v>0.02</v>
      </c>
      <c r="AO613" s="993"/>
      <c r="AP613" s="993"/>
      <c r="AQ613" s="1090"/>
      <c r="AR613" s="1203">
        <v>0.5</v>
      </c>
      <c r="AS613" s="993"/>
      <c r="AT613" s="993"/>
      <c r="AU613" s="993"/>
      <c r="AV613" s="1202">
        <v>0.1</v>
      </c>
      <c r="AW613" s="993"/>
      <c r="AX613" s="993"/>
      <c r="AY613" s="993"/>
      <c r="AZ613" s="1202">
        <v>0.02</v>
      </c>
      <c r="BA613" s="993"/>
      <c r="BB613" s="1090"/>
    </row>
    <row r="614" spans="1:60" ht="20.100000000000001" customHeight="1">
      <c r="A614" s="1045" t="s">
        <v>645</v>
      </c>
      <c r="B614" s="1045"/>
      <c r="C614" s="1045"/>
      <c r="D614" s="1045"/>
      <c r="E614" s="1045"/>
      <c r="F614" s="1045"/>
      <c r="G614" s="1045"/>
      <c r="H614" s="1045"/>
      <c r="I614" s="1045"/>
      <c r="J614" s="1045"/>
      <c r="K614" s="1045"/>
      <c r="L614" s="1045"/>
      <c r="M614" s="1045"/>
      <c r="N614" s="1045"/>
      <c r="O614" s="1045"/>
      <c r="P614" s="1045"/>
      <c r="Q614" s="1045"/>
      <c r="R614" s="1045"/>
      <c r="S614" s="853"/>
      <c r="T614" s="1199" t="str">
        <f>IF('3.8 Performances CTP528'!$B52="","",'3.8 Performances CTP528'!$B52)</f>
        <v/>
      </c>
      <c r="U614" s="1199"/>
      <c r="V614" s="1199"/>
      <c r="W614" s="1199"/>
      <c r="X614" s="1199" t="str">
        <f>IF('3.8 Performances CTP528'!$C52="","",'3.8 Performances CTP528'!$C52)</f>
        <v/>
      </c>
      <c r="Y614" s="1199"/>
      <c r="Z614" s="1199"/>
      <c r="AA614" s="1199"/>
      <c r="AB614" s="1199" t="str">
        <f>IF('3.8 Performances CTP528'!$D52="","",'3.8 Performances CTP528'!$D52)</f>
        <v/>
      </c>
      <c r="AC614" s="1199"/>
      <c r="AD614" s="1199"/>
      <c r="AE614" s="1200"/>
      <c r="AF614" s="1204" t="str">
        <f>IF('3.8 Performances CTP528'!$E52="","",'3.8 Performances CTP528'!$E52)</f>
        <v/>
      </c>
      <c r="AG614" s="1199"/>
      <c r="AH614" s="1199"/>
      <c r="AI614" s="1199"/>
      <c r="AJ614" s="1199" t="str">
        <f>IF('3.8 Performances CTP528'!$F52="","",'3.8 Performances CTP528'!$F52)</f>
        <v/>
      </c>
      <c r="AK614" s="1199"/>
      <c r="AL614" s="1199"/>
      <c r="AM614" s="1199"/>
      <c r="AN614" s="1199" t="str">
        <f>IF('3.8 Performances CTP528'!$G52="","",'3.8 Performances CTP528'!$G52)</f>
        <v/>
      </c>
      <c r="AO614" s="1199"/>
      <c r="AP614" s="1199"/>
      <c r="AQ614" s="1200"/>
      <c r="AR614" s="1201" t="str">
        <f>IF('3.8 Performances CTP528'!$H52="","",'3.8 Performances CTP528'!$H52)</f>
        <v/>
      </c>
      <c r="AS614" s="1199"/>
      <c r="AT614" s="1199"/>
      <c r="AU614" s="1199"/>
      <c r="AV614" s="1199" t="str">
        <f>IF('3.8 Performances CTP528'!$I52="","",'3.8 Performances CTP528'!$I52)</f>
        <v/>
      </c>
      <c r="AW614" s="1199"/>
      <c r="AX614" s="1199"/>
      <c r="AY614" s="1199"/>
      <c r="AZ614" s="1199" t="str">
        <f>IF('3.8 Performances CTP528'!$J52="","",'3.8 Performances CTP528'!$J52)</f>
        <v/>
      </c>
      <c r="BA614" s="1199"/>
      <c r="BB614" s="1200"/>
    </row>
    <row r="615" spans="1:60" ht="20.100000000000001" customHeight="1">
      <c r="A615" s="1045" t="s">
        <v>496</v>
      </c>
      <c r="B615" s="1045"/>
      <c r="C615" s="1045"/>
      <c r="D615" s="1045"/>
      <c r="E615" s="1045"/>
      <c r="F615" s="1045"/>
      <c r="G615" s="1045"/>
      <c r="H615" s="1045"/>
      <c r="I615" s="1045"/>
      <c r="J615" s="1045"/>
      <c r="K615" s="1045"/>
      <c r="L615" s="1045"/>
      <c r="M615" s="1045"/>
      <c r="N615" s="1045"/>
      <c r="O615" s="1045"/>
      <c r="P615" s="1045"/>
      <c r="Q615" s="1045"/>
      <c r="R615" s="1045"/>
      <c r="S615" s="853"/>
      <c r="T615" s="1185" t="str">
        <f>IF('3.8 Performances CTP528'!B43="","",'3.8 Performances CTP528'!B43)</f>
        <v/>
      </c>
      <c r="U615" s="1185"/>
      <c r="V615" s="1185"/>
      <c r="W615" s="1185"/>
      <c r="X615" s="1185" t="str">
        <f>IF('3.8 Performances CTP528'!D43="","",'3.8 Performances CTP528'!D43)</f>
        <v/>
      </c>
      <c r="Y615" s="1185"/>
      <c r="Z615" s="1185"/>
      <c r="AA615" s="1185"/>
      <c r="AB615" s="1185" t="str">
        <f>IF('3.8 Performances CTP528'!F43="","",'3.8 Performances CTP528'!F43)</f>
        <v/>
      </c>
      <c r="AC615" s="1185"/>
      <c r="AD615" s="1185"/>
      <c r="AE615" s="1185"/>
      <c r="AF615" s="1198" t="str">
        <f>IF('3.8 Performances CTP528'!B44="","",'3.8 Performances CTP528'!B44)</f>
        <v/>
      </c>
      <c r="AG615" s="1185"/>
      <c r="AH615" s="1185"/>
      <c r="AI615" s="1185"/>
      <c r="AJ615" s="1185" t="str">
        <f>IF('3.8 Performances CTP528'!D44="","",'3.8 Performances CTP528'!D44)</f>
        <v/>
      </c>
      <c r="AK615" s="1185"/>
      <c r="AL615" s="1185"/>
      <c r="AM615" s="1185"/>
      <c r="AN615" s="1185" t="str">
        <f>IF('3.8 Performances CTP528'!F44="","",'3.8 Performances CTP528'!F44)</f>
        <v/>
      </c>
      <c r="AO615" s="1185"/>
      <c r="AP615" s="1185"/>
      <c r="AQ615" s="1185"/>
      <c r="AR615" s="1196" t="str">
        <f>IF('3.8 Performances CTP528'!B45="","",'3.8 Performances CTP528'!B45)</f>
        <v/>
      </c>
      <c r="AS615" s="1185"/>
      <c r="AT615" s="1185"/>
      <c r="AU615" s="1185"/>
      <c r="AV615" s="1185" t="str">
        <f>IF('3.8 Performances CTP528'!D45="","",'3.8 Performances CTP528'!D45)</f>
        <v/>
      </c>
      <c r="AW615" s="1185"/>
      <c r="AX615" s="1185"/>
      <c r="AY615" s="1185"/>
      <c r="AZ615" s="1185" t="str">
        <f>IF('3.8 Performances CTP528'!F45="","",'3.8 Performances CTP528'!F45)</f>
        <v/>
      </c>
      <c r="BA615" s="1185"/>
      <c r="BB615" s="1185"/>
    </row>
    <row r="616" spans="1:60" ht="35.1" customHeight="1">
      <c r="A616" s="1045" t="s">
        <v>646</v>
      </c>
      <c r="B616" s="1045"/>
      <c r="C616" s="1045"/>
      <c r="D616" s="1045"/>
      <c r="E616" s="1045"/>
      <c r="F616" s="1045"/>
      <c r="G616" s="1045"/>
      <c r="H616" s="1045"/>
      <c r="I616" s="1045"/>
      <c r="J616" s="1045"/>
      <c r="K616" s="1045"/>
      <c r="L616" s="1045"/>
      <c r="M616" s="1045"/>
      <c r="N616" s="1045"/>
      <c r="O616" s="1045"/>
      <c r="P616" s="1045"/>
      <c r="Q616" s="1045"/>
      <c r="R616" s="1045"/>
      <c r="S616" s="853"/>
      <c r="T616" s="1185" t="str">
        <f>IF('3.8 Performances CTP528'!$B53="","",'3.8 Performances CTP528'!$B53)</f>
        <v/>
      </c>
      <c r="U616" s="1185"/>
      <c r="V616" s="1185"/>
      <c r="W616" s="1185"/>
      <c r="X616" s="1185" t="str">
        <f>IF('3.8 Performances CTP528'!$C53="","",'3.8 Performances CTP528'!$C53)</f>
        <v/>
      </c>
      <c r="Y616" s="1185"/>
      <c r="Z616" s="1185"/>
      <c r="AA616" s="1185"/>
      <c r="AB616" s="1185" t="str">
        <f>IF('3.8 Performances CTP528'!$D53="","",'3.8 Performances CTP528'!$D53)</f>
        <v/>
      </c>
      <c r="AC616" s="1185"/>
      <c r="AD616" s="1185"/>
      <c r="AE616" s="1185"/>
      <c r="AF616" s="1198" t="str">
        <f>IF('3.8 Performances CTP528'!$E53="","",'3.8 Performances CTP528'!$E53)</f>
        <v/>
      </c>
      <c r="AG616" s="1185"/>
      <c r="AH616" s="1185"/>
      <c r="AI616" s="1185"/>
      <c r="AJ616" s="1185" t="str">
        <f>IF('3.8 Performances CTP528'!$F53="","",'3.8 Performances CTP528'!$F53)</f>
        <v/>
      </c>
      <c r="AK616" s="1185"/>
      <c r="AL616" s="1185"/>
      <c r="AM616" s="1185"/>
      <c r="AN616" s="1185" t="str">
        <f>IF('3.8 Performances CTP528'!$G53="","",'3.8 Performances CTP528'!$G53)</f>
        <v/>
      </c>
      <c r="AO616" s="1185"/>
      <c r="AP616" s="1185"/>
      <c r="AQ616" s="1185"/>
      <c r="AR616" s="1196" t="str">
        <f>IF('3.8 Performances CTP528'!$H53="","",'3.8 Performances CTP528'!$H53)</f>
        <v/>
      </c>
      <c r="AS616" s="1185"/>
      <c r="AT616" s="1185"/>
      <c r="AU616" s="1185"/>
      <c r="AV616" s="1185" t="str">
        <f>IF('3.8 Performances CTP528'!$I53="","",'3.8 Performances CTP528'!$I53)</f>
        <v/>
      </c>
      <c r="AW616" s="1185"/>
      <c r="AX616" s="1185"/>
      <c r="AY616" s="1185"/>
      <c r="AZ616" s="1185" t="str">
        <f>IF('3.8 Performances CTP528'!$J53="","",'3.8 Performances CTP528'!$J53)</f>
        <v/>
      </c>
      <c r="BA616" s="1185"/>
      <c r="BB616" s="1185"/>
    </row>
    <row r="617" spans="1:60" ht="35.1" customHeight="1">
      <c r="A617" s="1045" t="s">
        <v>647</v>
      </c>
      <c r="B617" s="1045"/>
      <c r="C617" s="1045"/>
      <c r="D617" s="1045"/>
      <c r="E617" s="1045"/>
      <c r="F617" s="1045"/>
      <c r="G617" s="1045"/>
      <c r="H617" s="1045"/>
      <c r="I617" s="1045"/>
      <c r="J617" s="1045"/>
      <c r="K617" s="1045"/>
      <c r="L617" s="1045"/>
      <c r="M617" s="1045"/>
      <c r="N617" s="1045"/>
      <c r="O617" s="1045"/>
      <c r="P617" s="1045"/>
      <c r="Q617" s="1045"/>
      <c r="R617" s="1045"/>
      <c r="S617" s="853"/>
      <c r="T617" s="1185" t="str">
        <f>IF('3.8 Performances CTP528'!$B54="","",'3.8 Performances CTP528'!$B54)</f>
        <v/>
      </c>
      <c r="U617" s="1185"/>
      <c r="V617" s="1185"/>
      <c r="W617" s="1185"/>
      <c r="X617" s="1185" t="str">
        <f>IF('3.8 Performances CTP528'!$C54="","",'3.8 Performances CTP528'!$C54)</f>
        <v/>
      </c>
      <c r="Y617" s="1185"/>
      <c r="Z617" s="1185"/>
      <c r="AA617" s="1185"/>
      <c r="AB617" s="1194"/>
      <c r="AC617" s="1194"/>
      <c r="AD617" s="1194"/>
      <c r="AE617" s="1195"/>
      <c r="AF617" s="1198" t="str">
        <f>IF('3.8 Performances CTP528'!$E54="","",'3.8 Performances CTP528'!$E54)</f>
        <v/>
      </c>
      <c r="AG617" s="1185"/>
      <c r="AH617" s="1185"/>
      <c r="AI617" s="1185"/>
      <c r="AJ617" s="1185" t="str">
        <f>IF('3.8 Performances CTP528'!$F54="","",'3.8 Performances CTP528'!$F54)</f>
        <v/>
      </c>
      <c r="AK617" s="1185"/>
      <c r="AL617" s="1185"/>
      <c r="AM617" s="1185"/>
      <c r="AN617" s="1194"/>
      <c r="AO617" s="1194"/>
      <c r="AP617" s="1194"/>
      <c r="AQ617" s="1195"/>
      <c r="AR617" s="1196" t="str">
        <f>IF('3.8 Performances CTP528'!$H54="","",'3.8 Performances CTP528'!$H54)</f>
        <v/>
      </c>
      <c r="AS617" s="1185"/>
      <c r="AT617" s="1185"/>
      <c r="AU617" s="1185"/>
      <c r="AV617" s="1185" t="str">
        <f>IF('3.8 Performances CTP528'!$I54="","",'3.8 Performances CTP528'!$I54)</f>
        <v/>
      </c>
      <c r="AW617" s="1185"/>
      <c r="AX617" s="1185"/>
      <c r="AY617" s="1185"/>
      <c r="AZ617" s="1194"/>
      <c r="BA617" s="1194"/>
      <c r="BB617" s="1195"/>
    </row>
    <row r="618" spans="1:60" ht="24.75" customHeight="1">
      <c r="A618" s="1045" t="s">
        <v>990</v>
      </c>
      <c r="B618" s="1045"/>
      <c r="C618" s="1045"/>
      <c r="D618" s="1045"/>
      <c r="E618" s="1045"/>
      <c r="F618" s="1045"/>
      <c r="G618" s="1045"/>
      <c r="H618" s="1045"/>
      <c r="I618" s="1045"/>
      <c r="J618" s="1045"/>
      <c r="K618" s="1045"/>
      <c r="L618" s="1045"/>
      <c r="M618" s="1045"/>
      <c r="N618" s="1045"/>
      <c r="O618" s="1045"/>
      <c r="P618" s="1045"/>
      <c r="Q618" s="1045"/>
      <c r="R618" s="1045"/>
      <c r="S618" s="853"/>
      <c r="T618" s="1191" t="str">
        <f>IF('3.8 Performances CTP528'!B55="","",IF('3.8 Performances CTP528'!B55="Conforme","Oui","Non"))</f>
        <v/>
      </c>
      <c r="U618" s="1191"/>
      <c r="V618" s="1191"/>
      <c r="W618" s="1191"/>
      <c r="X618" s="1191" t="str">
        <f>IF('3.8 Performances CTP528'!C55="","",IF('3.8 Performances CTP528'!C55="Conforme","Oui","Non"))</f>
        <v/>
      </c>
      <c r="Y618" s="1191"/>
      <c r="Z618" s="1191"/>
      <c r="AA618" s="1191"/>
      <c r="AB618" s="1188"/>
      <c r="AC618" s="1188"/>
      <c r="AD618" s="1188"/>
      <c r="AE618" s="1189"/>
      <c r="AF618" s="1197" t="str">
        <f>IF('3.8 Performances CTP528'!E55="","",IF('3.8 Performances CTP528'!E55="Conforme","Oui","Non"))</f>
        <v/>
      </c>
      <c r="AG618" s="1191"/>
      <c r="AH618" s="1191"/>
      <c r="AI618" s="1191"/>
      <c r="AJ618" s="1191" t="str">
        <f>IF('3.8 Performances CTP528'!F55="","",IF('3.8 Performances CTP528'!F55="Conforme","Oui","Non"))</f>
        <v/>
      </c>
      <c r="AK618" s="1191"/>
      <c r="AL618" s="1191"/>
      <c r="AM618" s="1191"/>
      <c r="AN618" s="1188"/>
      <c r="AO618" s="1188"/>
      <c r="AP618" s="1188"/>
      <c r="AQ618" s="1189"/>
      <c r="AR618" s="1190" t="str">
        <f>IF('3.8 Performances CTP528'!H55="","",IF('3.8 Performances CTP528'!H55="Conforme","Oui","Non"))</f>
        <v/>
      </c>
      <c r="AS618" s="1191"/>
      <c r="AT618" s="1191"/>
      <c r="AU618" s="1191"/>
      <c r="AV618" s="1191" t="str">
        <f>IF('3.8 Performances CTP528'!I55="","",IF('3.8 Performances CTP528'!I55="Conforme","Oui","Non"))</f>
        <v/>
      </c>
      <c r="AW618" s="1191"/>
      <c r="AX618" s="1191"/>
      <c r="AY618" s="1191"/>
      <c r="AZ618" s="1188"/>
      <c r="BA618" s="1188"/>
      <c r="BB618" s="1189"/>
    </row>
    <row r="619" spans="1:60" ht="19.5" customHeight="1">
      <c r="A619" s="946" t="s">
        <v>56</v>
      </c>
      <c r="B619" s="946"/>
      <c r="C619" s="946"/>
      <c r="D619" s="946"/>
      <c r="E619" s="946"/>
      <c r="F619" s="946"/>
      <c r="G619" s="946"/>
      <c r="H619" s="946"/>
      <c r="I619" s="946"/>
      <c r="J619" s="946"/>
      <c r="K619" s="946"/>
      <c r="L619" s="946"/>
      <c r="M619" s="946"/>
      <c r="N619" s="946"/>
      <c r="O619" s="946"/>
      <c r="P619" s="946"/>
      <c r="Q619" s="946"/>
      <c r="R619" s="946"/>
      <c r="S619" s="946"/>
      <c r="T619" s="946"/>
      <c r="U619" s="946"/>
      <c r="V619" s="946"/>
      <c r="W619" s="946"/>
      <c r="X619" s="946"/>
      <c r="Y619" s="946"/>
      <c r="Z619" s="946"/>
      <c r="AA619" s="946"/>
      <c r="AB619" s="946"/>
      <c r="AC619" s="946"/>
      <c r="AD619" s="946"/>
      <c r="AE619" s="946"/>
      <c r="AF619" s="946"/>
      <c r="AG619" s="946"/>
      <c r="AH619" s="946"/>
      <c r="AI619" s="946"/>
      <c r="AJ619" s="946"/>
      <c r="AK619" s="946"/>
      <c r="AL619" s="946"/>
      <c r="AM619" s="946"/>
      <c r="AN619" s="946"/>
      <c r="AO619" s="946"/>
      <c r="AP619" s="946"/>
      <c r="AQ619" s="946"/>
      <c r="AR619" s="946"/>
      <c r="AS619" s="946"/>
      <c r="AT619" s="946"/>
      <c r="AU619" s="946"/>
      <c r="AV619" s="946"/>
      <c r="AW619" s="946"/>
      <c r="AX619" s="946"/>
      <c r="AY619" s="946"/>
      <c r="AZ619" s="946"/>
      <c r="BA619" s="946"/>
      <c r="BB619" s="946"/>
    </row>
    <row r="620" spans="1:60" ht="24.75" customHeight="1">
      <c r="A620" s="1045" t="s">
        <v>175</v>
      </c>
      <c r="B620" s="1045"/>
      <c r="C620" s="1045"/>
      <c r="D620" s="1045"/>
      <c r="E620" s="1045"/>
      <c r="F620" s="1045"/>
      <c r="G620" s="1045"/>
      <c r="H620" s="1045"/>
      <c r="I620" s="1045"/>
      <c r="J620" s="1045"/>
      <c r="K620" s="1045"/>
      <c r="L620" s="1045"/>
      <c r="M620" s="1045"/>
      <c r="N620" s="1045"/>
      <c r="O620" s="1045"/>
      <c r="P620" s="1045"/>
      <c r="Q620" s="1045"/>
      <c r="R620" s="1045"/>
      <c r="S620" s="853"/>
      <c r="T620" s="998" t="str">
        <f>IF('3.8 Performances CTP528'!B57="","",'3.8 Performances CTP528'!B57)</f>
        <v/>
      </c>
      <c r="U620" s="998"/>
      <c r="V620" s="998"/>
      <c r="W620" s="998"/>
      <c r="X620" s="998"/>
      <c r="Y620" s="998"/>
      <c r="Z620" s="998"/>
      <c r="AA620" s="998"/>
      <c r="AB620" s="998"/>
      <c r="AC620" s="998"/>
      <c r="AD620" s="998"/>
      <c r="AE620" s="998"/>
      <c r="AF620" s="998" t="str">
        <f>IF('3.8 Performances CTP528'!E58="","",'3.8 Performances CTP528'!E58)</f>
        <v/>
      </c>
      <c r="AG620" s="998"/>
      <c r="AH620" s="998"/>
      <c r="AI620" s="998"/>
      <c r="AJ620" s="998"/>
      <c r="AK620" s="998"/>
      <c r="AL620" s="998"/>
      <c r="AM620" s="998"/>
      <c r="AN620" s="998"/>
      <c r="AO620" s="998"/>
      <c r="AP620" s="998"/>
      <c r="AQ620" s="998"/>
      <c r="AR620" s="1192"/>
      <c r="AS620" s="1192"/>
      <c r="AT620" s="1192"/>
      <c r="AU620" s="1192"/>
      <c r="AV620" s="1192"/>
      <c r="AW620" s="1192"/>
      <c r="AX620" s="1192"/>
      <c r="AY620" s="1192"/>
      <c r="AZ620" s="1192"/>
      <c r="BA620" s="1192"/>
      <c r="BB620" s="1193"/>
    </row>
    <row r="621" spans="1:60" ht="39" customHeight="1">
      <c r="A621" s="1045" t="s">
        <v>650</v>
      </c>
      <c r="B621" s="1045"/>
      <c r="C621" s="1045"/>
      <c r="D621" s="1045"/>
      <c r="E621" s="1045"/>
      <c r="F621" s="1045"/>
      <c r="G621" s="1045"/>
      <c r="H621" s="1045"/>
      <c r="I621" s="1045"/>
      <c r="J621" s="1045"/>
      <c r="K621" s="1045"/>
      <c r="L621" s="1045"/>
      <c r="M621" s="1045"/>
      <c r="N621" s="1045"/>
      <c r="O621" s="1045"/>
      <c r="P621" s="1045"/>
      <c r="Q621" s="1045"/>
      <c r="R621" s="1045"/>
      <c r="S621" s="853"/>
      <c r="T621" s="1185" t="str">
        <f>IF('3.8 Performances CTP528'!B58="","",'3.8 Performances CTP528'!B58)</f>
        <v/>
      </c>
      <c r="U621" s="1185"/>
      <c r="V621" s="1185"/>
      <c r="W621" s="1185"/>
      <c r="X621" s="1185"/>
      <c r="Y621" s="1185"/>
      <c r="Z621" s="1185"/>
      <c r="AA621" s="1185"/>
      <c r="AB621" s="1185"/>
      <c r="AC621" s="1185"/>
      <c r="AD621" s="1185"/>
      <c r="AE621" s="1185"/>
      <c r="AF621" s="1185" t="str">
        <f>IF('3.8 Performances CTP528'!E59="","",'3.8 Performances CTP528'!E59)</f>
        <v/>
      </c>
      <c r="AG621" s="1185"/>
      <c r="AH621" s="1185"/>
      <c r="AI621" s="1185"/>
      <c r="AJ621" s="1185"/>
      <c r="AK621" s="1185"/>
      <c r="AL621" s="1185"/>
      <c r="AM621" s="1185"/>
      <c r="AN621" s="1185"/>
      <c r="AO621" s="1185"/>
      <c r="AP621" s="1185"/>
      <c r="AQ621" s="1185"/>
      <c r="AR621" s="1186"/>
      <c r="AS621" s="1186"/>
      <c r="AT621" s="1186"/>
      <c r="AU621" s="1186"/>
      <c r="AV621" s="1186"/>
      <c r="AW621" s="1186"/>
      <c r="AX621" s="1186"/>
      <c r="AY621" s="1186"/>
      <c r="AZ621" s="1186"/>
      <c r="BA621" s="1186"/>
      <c r="BB621" s="1187"/>
    </row>
    <row r="622" spans="1:60" ht="24.75" customHeight="1">
      <c r="A622" s="1045" t="s">
        <v>73</v>
      </c>
      <c r="B622" s="1045"/>
      <c r="C622" s="1045"/>
      <c r="D622" s="1045"/>
      <c r="E622" s="1045"/>
      <c r="F622" s="1045"/>
      <c r="G622" s="1045"/>
      <c r="H622" s="1045"/>
      <c r="I622" s="1045"/>
      <c r="J622" s="1045"/>
      <c r="K622" s="1045"/>
      <c r="L622" s="1045"/>
      <c r="M622" s="1045"/>
      <c r="N622" s="1045"/>
      <c r="O622" s="1045"/>
      <c r="P622" s="1045"/>
      <c r="Q622" s="1045"/>
      <c r="R622" s="1045"/>
      <c r="S622" s="853"/>
      <c r="T622" s="1104" t="str">
        <f>IF('3.8 Performances CTP528'!B59="","",'3.8 Performances CTP528'!B59)</f>
        <v/>
      </c>
      <c r="U622" s="1105"/>
      <c r="V622" s="1105"/>
      <c r="W622" s="1105"/>
      <c r="X622" s="1105"/>
      <c r="Y622" s="1105"/>
      <c r="Z622" s="1105"/>
      <c r="AA622" s="1105"/>
      <c r="AB622" s="1105"/>
      <c r="AC622" s="1105"/>
      <c r="AD622" s="1105"/>
      <c r="AE622" s="1105"/>
      <c r="AF622" s="1105"/>
      <c r="AG622" s="1105"/>
      <c r="AH622" s="1105"/>
      <c r="AI622" s="1105"/>
      <c r="AJ622" s="1105"/>
      <c r="AK622" s="1105"/>
      <c r="AL622" s="1105"/>
      <c r="AM622" s="1105"/>
      <c r="AN622" s="1105"/>
      <c r="AO622" s="1105"/>
      <c r="AP622" s="1105"/>
      <c r="AQ622" s="1105"/>
      <c r="AR622" s="1105"/>
      <c r="AS622" s="1105"/>
      <c r="AT622" s="1105"/>
      <c r="AU622" s="1105"/>
      <c r="AV622" s="1105"/>
      <c r="AW622" s="1105"/>
      <c r="AX622" s="1105"/>
      <c r="AY622" s="1105"/>
      <c r="AZ622" s="1105"/>
      <c r="BA622" s="1105"/>
      <c r="BB622" s="1184"/>
    </row>
    <row r="623" spans="1:60" ht="24.95" customHeight="1">
      <c r="A623" s="1045" t="s">
        <v>71</v>
      </c>
      <c r="B623" s="1045"/>
      <c r="C623" s="1045"/>
      <c r="D623" s="1045"/>
      <c r="E623" s="1045"/>
      <c r="F623" s="1045"/>
      <c r="G623" s="1045"/>
      <c r="H623" s="1045"/>
      <c r="I623" s="1045"/>
      <c r="J623" s="1045"/>
      <c r="K623" s="1045"/>
      <c r="L623" s="1045"/>
      <c r="M623" s="1045"/>
      <c r="N623" s="1045"/>
      <c r="O623" s="1045"/>
      <c r="P623" s="1045"/>
      <c r="Q623" s="1045"/>
      <c r="R623" s="1045"/>
      <c r="S623" s="853"/>
      <c r="T623" s="1104" t="str">
        <f>IF('3.8 Performances CTP528'!B60="","",'3.8 Performances CTP528'!B60)</f>
        <v/>
      </c>
      <c r="U623" s="1105"/>
      <c r="V623" s="1105"/>
      <c r="W623" s="1105"/>
      <c r="X623" s="1105"/>
      <c r="Y623" s="1105"/>
      <c r="Z623" s="1105"/>
      <c r="AA623" s="1105"/>
      <c r="AB623" s="1105"/>
      <c r="AC623" s="1105"/>
      <c r="AD623" s="1105"/>
      <c r="AE623" s="1105"/>
      <c r="AF623" s="1105"/>
      <c r="AG623" s="1105"/>
      <c r="AH623" s="1105"/>
      <c r="AI623" s="1105"/>
      <c r="AJ623" s="1105"/>
      <c r="AK623" s="1105"/>
      <c r="AL623" s="1105"/>
      <c r="AM623" s="1105"/>
      <c r="AN623" s="1105"/>
      <c r="AO623" s="1105"/>
      <c r="AP623" s="1105"/>
      <c r="AQ623" s="1105"/>
      <c r="AR623" s="1105"/>
      <c r="AS623" s="1105"/>
      <c r="AT623" s="1105"/>
      <c r="AU623" s="1105"/>
      <c r="AV623" s="1105"/>
      <c r="AW623" s="1105"/>
      <c r="AX623" s="1105"/>
      <c r="AY623" s="1105"/>
      <c r="AZ623" s="1105"/>
      <c r="BA623" s="1105"/>
      <c r="BB623" s="1184"/>
      <c r="BE623" s="356"/>
      <c r="BF623" s="356"/>
      <c r="BG623" s="356"/>
      <c r="BH623" s="356"/>
    </row>
    <row r="624" spans="1:60" ht="24.95" customHeight="1">
      <c r="AO624" s="311"/>
      <c r="BE624" s="356"/>
      <c r="BF624" s="356"/>
      <c r="BG624" s="356"/>
      <c r="BH624" s="356"/>
    </row>
    <row r="625" spans="1:59" ht="24.95" customHeight="1">
      <c r="A625" s="1096" t="s">
        <v>686</v>
      </c>
      <c r="B625" s="1097"/>
      <c r="C625" s="1097"/>
      <c r="D625" s="1097"/>
      <c r="E625" s="1097"/>
      <c r="F625" s="1097"/>
      <c r="G625" s="1097"/>
      <c r="H625" s="1097"/>
      <c r="I625" s="1097"/>
      <c r="J625" s="1097"/>
      <c r="K625" s="1097"/>
      <c r="L625" s="1098"/>
      <c r="M625" s="1099"/>
      <c r="N625" s="1099"/>
      <c r="O625" s="1099"/>
      <c r="P625" s="1099"/>
      <c r="Q625" s="1099"/>
      <c r="R625" s="1099"/>
      <c r="S625" s="1099"/>
      <c r="T625" s="1099"/>
      <c r="U625" s="1099"/>
      <c r="V625" s="1099"/>
      <c r="W625" s="1099"/>
      <c r="X625" s="1099"/>
      <c r="Y625" s="1099"/>
      <c r="Z625" s="1099"/>
      <c r="AA625" s="1099"/>
      <c r="AB625" s="1099"/>
      <c r="AC625" s="1099"/>
      <c r="AD625" s="1099"/>
      <c r="AE625" s="1099"/>
      <c r="AF625" s="1099"/>
      <c r="AG625" s="1099"/>
      <c r="AH625" s="1099"/>
      <c r="AI625" s="1099"/>
      <c r="AJ625" s="1099"/>
      <c r="AK625" s="1099"/>
      <c r="AL625" s="1099"/>
      <c r="AM625" s="1099"/>
      <c r="AN625" s="1099"/>
      <c r="AO625" s="1099"/>
      <c r="AP625" s="1099"/>
      <c r="AQ625" s="1099"/>
      <c r="AR625" s="1099"/>
      <c r="AS625" s="716"/>
      <c r="AT625" s="716"/>
      <c r="AU625" s="716"/>
      <c r="AV625" s="716"/>
      <c r="AW625" s="716"/>
      <c r="AX625" s="716"/>
      <c r="AY625" s="716"/>
      <c r="AZ625" s="716"/>
      <c r="BA625" s="307"/>
      <c r="BB625" s="307"/>
      <c r="BC625" s="307"/>
      <c r="BE625" s="356"/>
      <c r="BF625" s="356"/>
      <c r="BG625" s="356"/>
    </row>
    <row r="626" spans="1:59" ht="24.95" customHeight="1">
      <c r="A626" s="356"/>
      <c r="B626" s="356"/>
      <c r="C626" s="356"/>
      <c r="D626" s="356"/>
      <c r="E626" s="356"/>
      <c r="F626" s="356"/>
      <c r="G626" s="356"/>
      <c r="H626" s="356"/>
      <c r="I626" s="356"/>
      <c r="J626" s="356"/>
      <c r="K626" s="344"/>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c r="AJ626" s="307"/>
      <c r="AK626" s="307"/>
      <c r="AL626" s="307"/>
      <c r="AM626" s="307"/>
      <c r="AN626" s="307"/>
      <c r="AO626" s="307"/>
      <c r="AP626" s="307"/>
      <c r="AQ626" s="307"/>
      <c r="AR626" s="307"/>
      <c r="AS626" s="307"/>
      <c r="AT626" s="307"/>
      <c r="AU626" s="307"/>
      <c r="AV626" s="307"/>
      <c r="AW626" s="307"/>
      <c r="AX626" s="307"/>
      <c r="AY626" s="307"/>
      <c r="AZ626" s="307"/>
      <c r="BA626" s="307"/>
      <c r="BB626" s="307"/>
      <c r="BC626" s="307"/>
    </row>
    <row r="627" spans="1:59" ht="24.95" customHeight="1">
      <c r="A627" s="1096" t="s">
        <v>943</v>
      </c>
      <c r="B627" s="1097"/>
      <c r="C627" s="1097"/>
      <c r="D627" s="1097"/>
      <c r="E627" s="1097"/>
      <c r="F627" s="1097"/>
      <c r="G627" s="1097"/>
      <c r="H627" s="1097"/>
      <c r="I627" s="1097"/>
      <c r="J627" s="1097"/>
      <c r="K627" s="1097"/>
      <c r="L627" s="1098"/>
      <c r="M627" s="1099"/>
      <c r="N627" s="1099"/>
      <c r="O627" s="1099"/>
      <c r="P627" s="1099"/>
      <c r="Q627" s="1099"/>
      <c r="R627" s="1099"/>
      <c r="S627" s="1099"/>
      <c r="T627" s="1099"/>
      <c r="U627" s="1099"/>
      <c r="V627" s="1099"/>
      <c r="W627" s="1099"/>
      <c r="X627" s="1099"/>
      <c r="Y627" s="1099"/>
      <c r="Z627" s="1099"/>
      <c r="AA627" s="1099"/>
      <c r="AB627" s="1099"/>
      <c r="AC627" s="1099"/>
      <c r="AD627" s="1099"/>
      <c r="AE627" s="1099"/>
      <c r="AF627" s="1099"/>
      <c r="AG627" s="1099"/>
      <c r="AH627" s="1099"/>
      <c r="AI627" s="1099"/>
      <c r="AJ627" s="1099"/>
      <c r="AK627" s="1099"/>
      <c r="AL627" s="1099"/>
      <c r="AM627" s="1099"/>
      <c r="AN627" s="1099"/>
      <c r="AO627" s="1099"/>
      <c r="AP627" s="1099"/>
      <c r="AQ627" s="1099"/>
      <c r="AR627" s="1099"/>
      <c r="AS627" s="716"/>
      <c r="AT627" s="716"/>
      <c r="AU627" s="716"/>
      <c r="AV627" s="716"/>
      <c r="AW627" s="716"/>
      <c r="AX627" s="716"/>
      <c r="AY627" s="716"/>
      <c r="AZ627" s="716"/>
      <c r="BA627" s="307"/>
      <c r="BB627" s="307"/>
      <c r="BC627" s="307"/>
    </row>
    <row r="628" spans="1:59" ht="24.95" customHeight="1">
      <c r="A628" s="356"/>
      <c r="B628" s="356"/>
      <c r="C628" s="356"/>
      <c r="D628" s="356"/>
      <c r="E628" s="356"/>
      <c r="F628" s="356"/>
      <c r="G628" s="356"/>
      <c r="H628" s="356"/>
      <c r="I628" s="356"/>
      <c r="J628" s="356"/>
      <c r="K628" s="344"/>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c r="AJ628" s="307"/>
      <c r="AK628" s="307"/>
      <c r="AL628" s="307"/>
      <c r="AM628" s="307"/>
      <c r="AN628" s="307"/>
      <c r="AO628" s="307"/>
      <c r="AP628" s="307"/>
      <c r="AQ628" s="307"/>
      <c r="AR628" s="307"/>
      <c r="AS628" s="307"/>
      <c r="AT628" s="307"/>
      <c r="AU628" s="307"/>
      <c r="AV628" s="307"/>
      <c r="AW628" s="307"/>
      <c r="AX628" s="307"/>
      <c r="AY628" s="307"/>
      <c r="AZ628" s="307"/>
      <c r="BA628" s="307"/>
      <c r="BB628" s="307"/>
      <c r="BC628" s="307"/>
    </row>
    <row r="629" spans="1:59" ht="24.95" customHeight="1">
      <c r="A629" s="1035" t="s">
        <v>629</v>
      </c>
      <c r="B629" s="1026"/>
      <c r="C629" s="1026"/>
      <c r="D629" s="1026"/>
      <c r="E629" s="1026"/>
      <c r="F629" s="1026"/>
      <c r="G629" s="1026"/>
      <c r="H629" s="1026"/>
      <c r="I629" s="1026"/>
      <c r="J629" s="1026"/>
      <c r="K629" s="1026"/>
      <c r="L629" s="1026"/>
      <c r="M629" s="1026"/>
      <c r="N629" s="1026"/>
      <c r="O629" s="1026"/>
      <c r="P629" s="1026"/>
      <c r="Q629" s="1026"/>
      <c r="R629" s="1026"/>
      <c r="S629" s="1026"/>
      <c r="T629" s="1026"/>
      <c r="U629" s="1026"/>
      <c r="V629" s="1026"/>
      <c r="W629" s="1026"/>
      <c r="X629" s="1026"/>
      <c r="Y629" s="1026"/>
      <c r="Z629" s="1026"/>
      <c r="AA629" s="1026"/>
      <c r="AB629" s="1026"/>
      <c r="AC629" s="1026"/>
      <c r="AD629" s="1026"/>
      <c r="AE629" s="1026"/>
      <c r="AF629" s="1026"/>
      <c r="AG629" s="1026"/>
      <c r="AH629" s="1026"/>
      <c r="AI629" s="1026"/>
      <c r="AJ629" s="1026"/>
      <c r="AK629" s="1026"/>
      <c r="AL629" s="1026"/>
      <c r="AM629" s="1026"/>
      <c r="AN629" s="1026"/>
      <c r="AO629" s="1026"/>
      <c r="AP629" s="1026"/>
      <c r="AQ629" s="1026"/>
      <c r="AR629" s="1026"/>
      <c r="AS629" s="1026"/>
      <c r="AT629" s="1026"/>
      <c r="AU629" s="1026"/>
      <c r="AV629" s="1026"/>
      <c r="AW629" s="1026"/>
      <c r="AX629" s="1026"/>
      <c r="AY629" s="1026"/>
      <c r="AZ629" s="1026"/>
      <c r="BA629" s="1026"/>
      <c r="BB629" s="1026"/>
    </row>
    <row r="630" spans="1:59" ht="24.95" customHeight="1">
      <c r="A630" s="946"/>
      <c r="B630" s="1154"/>
      <c r="C630" s="1154"/>
      <c r="D630" s="1154"/>
      <c r="E630" s="1154"/>
      <c r="F630" s="1154"/>
      <c r="G630" s="1154"/>
      <c r="H630" s="1154"/>
      <c r="I630" s="1162"/>
      <c r="J630" s="993" t="s">
        <v>367</v>
      </c>
      <c r="K630" s="994"/>
      <c r="L630" s="994"/>
      <c r="M630" s="994"/>
      <c r="N630" s="994"/>
      <c r="O630" s="994"/>
      <c r="P630" s="994"/>
      <c r="Q630" s="994"/>
      <c r="R630" s="994"/>
      <c r="S630" s="994"/>
      <c r="T630" s="994"/>
      <c r="U630" s="994"/>
      <c r="V630" s="994"/>
      <c r="W630" s="994"/>
      <c r="X630" s="994"/>
      <c r="Y630" s="993" t="s">
        <v>366</v>
      </c>
      <c r="Z630" s="994"/>
      <c r="AA630" s="994"/>
      <c r="AB630" s="994"/>
      <c r="AC630" s="994"/>
      <c r="AD630" s="994"/>
      <c r="AE630" s="994"/>
      <c r="AF630" s="994"/>
      <c r="AG630" s="994"/>
      <c r="AH630" s="994"/>
      <c r="AI630" s="994"/>
      <c r="AJ630" s="994"/>
      <c r="AK630" s="994"/>
      <c r="AL630" s="994"/>
      <c r="AM630" s="994"/>
      <c r="AN630" s="1153" t="s">
        <v>365</v>
      </c>
      <c r="AO630" s="946"/>
      <c r="AP630" s="946"/>
      <c r="AQ630" s="946"/>
      <c r="AR630" s="946"/>
      <c r="AS630" s="946"/>
      <c r="AT630" s="946"/>
      <c r="AU630" s="946"/>
      <c r="AV630" s="946"/>
      <c r="AW630" s="946"/>
      <c r="AX630" s="946"/>
      <c r="AY630" s="946"/>
      <c r="AZ630" s="946"/>
      <c r="BA630" s="946"/>
      <c r="BB630" s="946"/>
    </row>
    <row r="631" spans="1:59" ht="24.95" customHeight="1">
      <c r="A631" s="853" t="s">
        <v>649</v>
      </c>
      <c r="B631" s="1163"/>
      <c r="C631" s="1163"/>
      <c r="D631" s="1163"/>
      <c r="E631" s="1163"/>
      <c r="F631" s="1163"/>
      <c r="G631" s="1163"/>
      <c r="H631" s="1163"/>
      <c r="I631" s="1164"/>
      <c r="J631" s="1165" t="str">
        <f>IF('3.8 Performances CTP515'!$B$30="","",'3.8 Performances CTP515'!B$30)</f>
        <v/>
      </c>
      <c r="K631" s="1166"/>
      <c r="L631" s="1166"/>
      <c r="M631" s="1166"/>
      <c r="N631" s="1166"/>
      <c r="O631" s="1166"/>
      <c r="P631" s="1166"/>
      <c r="Q631" s="1166"/>
      <c r="R631" s="1166"/>
      <c r="S631" s="1166"/>
      <c r="T631" s="1166"/>
      <c r="U631" s="1166"/>
      <c r="V631" s="1166"/>
      <c r="W631" s="1166"/>
      <c r="X631" s="1166"/>
      <c r="Y631" s="1165" t="str">
        <f>IF('3.8 Performances CTP515'!$D$30="","",'3.8 Performances CTP515'!$D$30)</f>
        <v/>
      </c>
      <c r="Z631" s="1166"/>
      <c r="AA631" s="1166"/>
      <c r="AB631" s="1166"/>
      <c r="AC631" s="1166"/>
      <c r="AD631" s="1166"/>
      <c r="AE631" s="1166"/>
      <c r="AF631" s="1166"/>
      <c r="AG631" s="1166"/>
      <c r="AH631" s="1166"/>
      <c r="AI631" s="1166"/>
      <c r="AJ631" s="1166"/>
      <c r="AK631" s="1166"/>
      <c r="AL631" s="1166"/>
      <c r="AM631" s="1166"/>
      <c r="AN631" s="1167" t="str">
        <f>IF('3.8 Performances CTP515'!$F$30="","",'3.8 Performances CTP515'!$F$30)</f>
        <v/>
      </c>
      <c r="AO631" s="1168"/>
      <c r="AP631" s="1168"/>
      <c r="AQ631" s="1168"/>
      <c r="AR631" s="1168"/>
      <c r="AS631" s="1168"/>
      <c r="AT631" s="1168"/>
      <c r="AU631" s="1168"/>
      <c r="AV631" s="1168"/>
      <c r="AW631" s="1168"/>
      <c r="AX631" s="1168"/>
      <c r="AY631" s="1168"/>
      <c r="AZ631" s="1168"/>
      <c r="BA631" s="1168"/>
      <c r="BB631" s="1168"/>
    </row>
    <row r="632" spans="1:59" ht="24.95" customHeight="1">
      <c r="A632" s="946" t="s">
        <v>111</v>
      </c>
      <c r="B632" s="946"/>
      <c r="C632" s="946"/>
      <c r="D632" s="946"/>
      <c r="E632" s="946"/>
      <c r="F632" s="946"/>
      <c r="G632" s="946"/>
      <c r="H632" s="946"/>
      <c r="I632" s="946"/>
      <c r="J632" s="946"/>
      <c r="K632" s="946"/>
      <c r="L632" s="946"/>
      <c r="M632" s="946"/>
      <c r="N632" s="946"/>
      <c r="O632" s="946"/>
      <c r="P632" s="946"/>
      <c r="Q632" s="946"/>
      <c r="R632" s="946"/>
      <c r="S632" s="946"/>
      <c r="T632" s="946"/>
      <c r="U632" s="946"/>
      <c r="V632" s="946"/>
      <c r="W632" s="946"/>
      <c r="X632" s="946"/>
      <c r="Y632" s="946"/>
      <c r="Z632" s="946"/>
      <c r="AA632" s="946"/>
      <c r="AB632" s="946"/>
      <c r="AC632" s="946"/>
      <c r="AD632" s="946"/>
      <c r="AE632" s="946"/>
      <c r="AF632" s="946"/>
      <c r="AG632" s="946"/>
      <c r="AH632" s="946"/>
      <c r="AI632" s="946"/>
      <c r="AJ632" s="946"/>
      <c r="AK632" s="946"/>
      <c r="AL632" s="946"/>
      <c r="AM632" s="946"/>
      <c r="AN632" s="946"/>
      <c r="AO632" s="946"/>
      <c r="AP632" s="946"/>
      <c r="AQ632" s="946"/>
      <c r="AR632" s="946"/>
      <c r="AS632" s="946"/>
      <c r="AT632" s="946"/>
      <c r="AU632" s="946"/>
      <c r="AV632" s="946"/>
      <c r="AW632" s="946"/>
      <c r="AX632" s="946"/>
      <c r="AY632" s="946"/>
      <c r="AZ632" s="946"/>
      <c r="BA632" s="946"/>
      <c r="BB632" s="946"/>
    </row>
    <row r="633" spans="1:59" ht="24.95" customHeight="1">
      <c r="A633" s="1152" t="s">
        <v>644</v>
      </c>
      <c r="B633" s="1132"/>
      <c r="C633" s="1132"/>
      <c r="D633" s="1132"/>
      <c r="E633" s="1132"/>
      <c r="F633" s="1132"/>
      <c r="G633" s="1132"/>
      <c r="H633" s="1132"/>
      <c r="I633" s="1177"/>
      <c r="J633" s="993" t="s">
        <v>494</v>
      </c>
      <c r="K633" s="1180"/>
      <c r="L633" s="1180"/>
      <c r="M633" s="1180"/>
      <c r="N633" s="1180"/>
      <c r="O633" s="1180"/>
      <c r="P633" s="1180"/>
      <c r="Q633" s="1180"/>
      <c r="R633" s="993" t="s">
        <v>496</v>
      </c>
      <c r="S633" s="1180"/>
      <c r="T633" s="1180"/>
      <c r="U633" s="1180"/>
      <c r="V633" s="1180"/>
      <c r="W633" s="1180"/>
      <c r="X633" s="1180"/>
      <c r="Y633" s="993" t="s">
        <v>494</v>
      </c>
      <c r="Z633" s="1180"/>
      <c r="AA633" s="1180"/>
      <c r="AB633" s="1180"/>
      <c r="AC633" s="1180"/>
      <c r="AD633" s="1180"/>
      <c r="AE633" s="1180"/>
      <c r="AF633" s="1180"/>
      <c r="AG633" s="993" t="s">
        <v>496</v>
      </c>
      <c r="AH633" s="1180"/>
      <c r="AI633" s="1180"/>
      <c r="AJ633" s="1180"/>
      <c r="AK633" s="1180"/>
      <c r="AL633" s="1180"/>
      <c r="AM633" s="1180"/>
      <c r="AN633" s="993" t="s">
        <v>494</v>
      </c>
      <c r="AO633" s="1180"/>
      <c r="AP633" s="1180"/>
      <c r="AQ633" s="1180"/>
      <c r="AR633" s="1180"/>
      <c r="AS633" s="1180"/>
      <c r="AT633" s="1180"/>
      <c r="AU633" s="1180"/>
      <c r="AV633" s="1153" t="s">
        <v>496</v>
      </c>
      <c r="AW633" s="1181"/>
      <c r="AX633" s="1181"/>
      <c r="AY633" s="1181"/>
      <c r="AZ633" s="1181"/>
      <c r="BA633" s="1181"/>
      <c r="BB633" s="1181"/>
    </row>
    <row r="634" spans="1:59" ht="24.95" customHeight="1">
      <c r="A634" s="1182">
        <v>3.0000000000000001E-3</v>
      </c>
      <c r="B634" s="1182"/>
      <c r="C634" s="1182"/>
      <c r="D634" s="1182"/>
      <c r="E634" s="1182"/>
      <c r="F634" s="1182"/>
      <c r="G634" s="1182"/>
      <c r="H634" s="1182"/>
      <c r="I634" s="1183"/>
      <c r="J634" s="910" t="str">
        <f>IF('3.8 Performances CTP515'!B33="","",'3.8 Performances CTP515'!B33)</f>
        <v/>
      </c>
      <c r="K634" s="1151"/>
      <c r="L634" s="1151"/>
      <c r="M634" s="1151"/>
      <c r="N634" s="1151"/>
      <c r="O634" s="1151"/>
      <c r="P634" s="1151"/>
      <c r="Q634" s="1151"/>
      <c r="R634" s="910" t="str">
        <f>IF('3.8 Performances CTP515'!$D$18="","",'3.8 Performances CTP515'!$D$18)</f>
        <v/>
      </c>
      <c r="S634" s="1151"/>
      <c r="T634" s="1151"/>
      <c r="U634" s="1151"/>
      <c r="V634" s="1151"/>
      <c r="W634" s="1151"/>
      <c r="X634" s="1151"/>
      <c r="Y634" s="910" t="str">
        <f>IF('3.8 Performances CTP515'!D33="","",'3.8 Performances CTP515'!D33)</f>
        <v/>
      </c>
      <c r="Z634" s="1151"/>
      <c r="AA634" s="1151"/>
      <c r="AB634" s="1151"/>
      <c r="AC634" s="1151"/>
      <c r="AD634" s="1151"/>
      <c r="AE634" s="1151"/>
      <c r="AF634" s="1151"/>
      <c r="AG634" s="910" t="str">
        <f>IF('3.8 Performances CTP515'!$D$19="","",'3.8 Performances CTP515'!$D$19)</f>
        <v/>
      </c>
      <c r="AH634" s="1151"/>
      <c r="AI634" s="1151"/>
      <c r="AJ634" s="1151"/>
      <c r="AK634" s="1151"/>
      <c r="AL634" s="1151"/>
      <c r="AM634" s="1151"/>
      <c r="AN634" s="910" t="str">
        <f>IF('3.8 Performances CTP515'!F33="","",'3.8 Performances CTP515'!F33)</f>
        <v/>
      </c>
      <c r="AO634" s="1151"/>
      <c r="AP634" s="1151"/>
      <c r="AQ634" s="1151"/>
      <c r="AR634" s="1151"/>
      <c r="AS634" s="1151"/>
      <c r="AT634" s="1151"/>
      <c r="AU634" s="1151"/>
      <c r="AV634" s="1148" t="str">
        <f>IF('3.8 Performances CTP515'!$D$20="","",'3.8 Performances CTP515'!$D$20)</f>
        <v/>
      </c>
      <c r="AW634" s="1000"/>
      <c r="AX634" s="1000"/>
      <c r="AY634" s="1000"/>
      <c r="AZ634" s="1000"/>
      <c r="BA634" s="1000"/>
      <c r="BB634" s="1000"/>
    </row>
    <row r="635" spans="1:59" ht="24.95" customHeight="1">
      <c r="A635" s="1178">
        <v>5.0000000000000001E-3</v>
      </c>
      <c r="B635" s="1178"/>
      <c r="C635" s="1178"/>
      <c r="D635" s="1178"/>
      <c r="E635" s="1178"/>
      <c r="F635" s="1178"/>
      <c r="G635" s="1178"/>
      <c r="H635" s="1178"/>
      <c r="I635" s="1179"/>
      <c r="J635" s="913" t="str">
        <f>IF('3.8 Performances CTP515'!B34="","",'3.8 Performances CTP515'!B34)</f>
        <v/>
      </c>
      <c r="K635" s="1145"/>
      <c r="L635" s="1145"/>
      <c r="M635" s="1145"/>
      <c r="N635" s="1145"/>
      <c r="O635" s="1145"/>
      <c r="P635" s="1145"/>
      <c r="Q635" s="1145"/>
      <c r="R635" s="913" t="str">
        <f>IF('3.8 Performances CTP515'!$C$18="","",'3.8 Performances CTP515'!$C$18)</f>
        <v/>
      </c>
      <c r="S635" s="1145"/>
      <c r="T635" s="1145"/>
      <c r="U635" s="1145"/>
      <c r="V635" s="1145"/>
      <c r="W635" s="1145"/>
      <c r="X635" s="1145"/>
      <c r="Y635" s="913" t="str">
        <f>IF('3.8 Performances CTP515'!D34="","",'3.8 Performances CTP515'!D34)</f>
        <v/>
      </c>
      <c r="Z635" s="1145"/>
      <c r="AA635" s="1145"/>
      <c r="AB635" s="1145"/>
      <c r="AC635" s="1145"/>
      <c r="AD635" s="1145"/>
      <c r="AE635" s="1145"/>
      <c r="AF635" s="1145"/>
      <c r="AG635" s="913" t="str">
        <f>IF('3.8 Performances CTP515'!$C$19="","",'3.8 Performances CTP515'!$C$19)</f>
        <v/>
      </c>
      <c r="AH635" s="1145"/>
      <c r="AI635" s="1145"/>
      <c r="AJ635" s="1145"/>
      <c r="AK635" s="1145"/>
      <c r="AL635" s="1145"/>
      <c r="AM635" s="1145"/>
      <c r="AN635" s="913" t="str">
        <f>IF('3.8 Performances CTP515'!F34="","",'3.8 Performances CTP515'!F34)</f>
        <v/>
      </c>
      <c r="AO635" s="1145"/>
      <c r="AP635" s="1145"/>
      <c r="AQ635" s="1145"/>
      <c r="AR635" s="1145"/>
      <c r="AS635" s="1145"/>
      <c r="AT635" s="1145"/>
      <c r="AU635" s="1145"/>
      <c r="AV635" s="1134" t="str">
        <f>IF('3.8 Performances CTP515'!$C$20="","",'3.8 Performances CTP515'!$C$20)</f>
        <v/>
      </c>
      <c r="AW635" s="1135"/>
      <c r="AX635" s="1135"/>
      <c r="AY635" s="1135"/>
      <c r="AZ635" s="1135"/>
      <c r="BA635" s="1135"/>
      <c r="BB635" s="1135"/>
    </row>
    <row r="636" spans="1:59" ht="24.95" customHeight="1">
      <c r="A636" s="1178">
        <v>0.01</v>
      </c>
      <c r="B636" s="1178"/>
      <c r="C636" s="1178"/>
      <c r="D636" s="1178"/>
      <c r="E636" s="1178"/>
      <c r="F636" s="1178"/>
      <c r="G636" s="1178"/>
      <c r="H636" s="1178"/>
      <c r="I636" s="1179"/>
      <c r="J636" s="913" t="str">
        <f>IF('3.8 Performances CTP515'!B35="","",'3.8 Performances CTP515'!B35)</f>
        <v/>
      </c>
      <c r="K636" s="1145"/>
      <c r="L636" s="1145"/>
      <c r="M636" s="1145"/>
      <c r="N636" s="1145"/>
      <c r="O636" s="1145"/>
      <c r="P636" s="1145"/>
      <c r="Q636" s="1145"/>
      <c r="R636" s="913" t="str">
        <f>IF('3.8 Performances CTP515'!$B$18="","",'3.8 Performances CTP515'!$B$18)</f>
        <v/>
      </c>
      <c r="S636" s="1145"/>
      <c r="T636" s="1145"/>
      <c r="U636" s="1145"/>
      <c r="V636" s="1145"/>
      <c r="W636" s="1145"/>
      <c r="X636" s="1145"/>
      <c r="Y636" s="913" t="str">
        <f>IF('3.8 Performances CTP515'!D35="","",'3.8 Performances CTP515'!D35)</f>
        <v/>
      </c>
      <c r="Z636" s="1145"/>
      <c r="AA636" s="1145"/>
      <c r="AB636" s="1145"/>
      <c r="AC636" s="1145"/>
      <c r="AD636" s="1145"/>
      <c r="AE636" s="1145"/>
      <c r="AF636" s="1145"/>
      <c r="AG636" s="913" t="str">
        <f>IF('3.8 Performances CTP515'!$B$19="","",'3.8 Performances CTP515'!$B$19)</f>
        <v/>
      </c>
      <c r="AH636" s="1145"/>
      <c r="AI636" s="1145"/>
      <c r="AJ636" s="1145"/>
      <c r="AK636" s="1145"/>
      <c r="AL636" s="1145"/>
      <c r="AM636" s="1145"/>
      <c r="AN636" s="913" t="str">
        <f>IF('3.8 Performances CTP515'!F35="","",'3.8 Performances CTP515'!F35)</f>
        <v/>
      </c>
      <c r="AO636" s="1145"/>
      <c r="AP636" s="1145"/>
      <c r="AQ636" s="1145"/>
      <c r="AR636" s="1145"/>
      <c r="AS636" s="1145"/>
      <c r="AT636" s="1145"/>
      <c r="AU636" s="1145"/>
      <c r="AV636" s="1134" t="str">
        <f>IF('3.8 Performances CTP515'!$B$20="","",'3.8 Performances CTP515'!$B$20)</f>
        <v/>
      </c>
      <c r="AW636" s="1135"/>
      <c r="AX636" s="1135"/>
      <c r="AY636" s="1135"/>
      <c r="AZ636" s="1135"/>
      <c r="BA636" s="1135"/>
      <c r="BB636" s="1135"/>
    </row>
    <row r="637" spans="1:59" ht="24.95" customHeight="1">
      <c r="A637" s="946" t="s">
        <v>11</v>
      </c>
      <c r="B637" s="946"/>
      <c r="C637" s="946"/>
      <c r="D637" s="946"/>
      <c r="E637" s="946"/>
      <c r="F637" s="946"/>
      <c r="G637" s="946"/>
      <c r="H637" s="946"/>
      <c r="I637" s="1175"/>
      <c r="J637" s="913" t="str">
        <f>IF('3.8 Performances CTP515'!B36="","",'3.8 Performances CTP515'!B36)</f>
        <v/>
      </c>
      <c r="K637" s="1145"/>
      <c r="L637" s="1145"/>
      <c r="M637" s="1145"/>
      <c r="N637" s="1145"/>
      <c r="O637" s="1145"/>
      <c r="P637" s="1145"/>
      <c r="Q637" s="1145"/>
      <c r="R637" s="913" t="str">
        <f>IF('3.8 Performances CTP515'!$E$18="","",'3.8 Performances CTP515'!$E$18)</f>
        <v/>
      </c>
      <c r="S637" s="1145"/>
      <c r="T637" s="1145"/>
      <c r="U637" s="1145"/>
      <c r="V637" s="1145"/>
      <c r="W637" s="1145"/>
      <c r="X637" s="1145"/>
      <c r="Y637" s="913" t="str">
        <f>IF('3.8 Performances CTP515'!D36="","",'3.8 Performances CTP515'!D36)</f>
        <v/>
      </c>
      <c r="Z637" s="1145"/>
      <c r="AA637" s="1145"/>
      <c r="AB637" s="1145"/>
      <c r="AC637" s="1145"/>
      <c r="AD637" s="1145"/>
      <c r="AE637" s="1145"/>
      <c r="AF637" s="1145"/>
      <c r="AG637" s="913" t="str">
        <f>IF('3.8 Performances CTP515'!$E$19="","",'3.8 Performances CTP515'!$E$19)</f>
        <v/>
      </c>
      <c r="AH637" s="1145"/>
      <c r="AI637" s="1145"/>
      <c r="AJ637" s="1145"/>
      <c r="AK637" s="1145"/>
      <c r="AL637" s="1145"/>
      <c r="AM637" s="1145"/>
      <c r="AN637" s="913" t="str">
        <f>IF('3.8 Performances CTP515'!F36="","",'3.8 Performances CTP515'!F36)</f>
        <v/>
      </c>
      <c r="AO637" s="1145"/>
      <c r="AP637" s="1145"/>
      <c r="AQ637" s="1145"/>
      <c r="AR637" s="1145"/>
      <c r="AS637" s="1145"/>
      <c r="AT637" s="1145"/>
      <c r="AU637" s="1145"/>
      <c r="AV637" s="1134" t="str">
        <f>IF('3.8 Performances CTP515'!$E$20="","",'3.8 Performances CTP515'!$E$20)</f>
        <v/>
      </c>
      <c r="AW637" s="1135"/>
      <c r="AX637" s="1135"/>
      <c r="AY637" s="1135"/>
      <c r="AZ637" s="1135"/>
      <c r="BA637" s="1135"/>
      <c r="BB637" s="1135"/>
    </row>
    <row r="638" spans="1:59" ht="24.95" customHeight="1">
      <c r="A638" s="946" t="s">
        <v>10</v>
      </c>
      <c r="B638" s="946"/>
      <c r="C638" s="946"/>
      <c r="D638" s="946"/>
      <c r="E638" s="946"/>
      <c r="F638" s="946"/>
      <c r="G638" s="946"/>
      <c r="H638" s="946"/>
      <c r="I638" s="1175"/>
      <c r="J638" s="913" t="str">
        <f>IF('3.8 Performances CTP515'!B37="","",'3.8 Performances CTP515'!B37)</f>
        <v/>
      </c>
      <c r="K638" s="1145"/>
      <c r="L638" s="1145"/>
      <c r="M638" s="1145"/>
      <c r="N638" s="1145"/>
      <c r="O638" s="1145"/>
      <c r="P638" s="1145"/>
      <c r="Q638" s="1145"/>
      <c r="R638" s="913" t="str">
        <f>IF('3.8 Performances CTP515'!$F$18="","",'3.8 Performances CTP515'!$F$18)</f>
        <v/>
      </c>
      <c r="S638" s="1145"/>
      <c r="T638" s="1145"/>
      <c r="U638" s="1145"/>
      <c r="V638" s="1145"/>
      <c r="W638" s="1145"/>
      <c r="X638" s="1145"/>
      <c r="Y638" s="913" t="str">
        <f>IF('3.8 Performances CTP515'!D37="","",'3.8 Performances CTP515'!D37)</f>
        <v/>
      </c>
      <c r="Z638" s="1145"/>
      <c r="AA638" s="1145"/>
      <c r="AB638" s="1145"/>
      <c r="AC638" s="1145"/>
      <c r="AD638" s="1145"/>
      <c r="AE638" s="1145"/>
      <c r="AF638" s="1145"/>
      <c r="AG638" s="913" t="str">
        <f>IF('3.8 Performances CTP515'!$F$19="","",'3.8 Performances CTP515'!$F$19)</f>
        <v/>
      </c>
      <c r="AH638" s="1145"/>
      <c r="AI638" s="1145"/>
      <c r="AJ638" s="1145"/>
      <c r="AK638" s="1145"/>
      <c r="AL638" s="1145"/>
      <c r="AM638" s="1145"/>
      <c r="AN638" s="913" t="str">
        <f>IF('3.8 Performances CTP515'!F37="","",'3.8 Performances CTP515'!F37)</f>
        <v/>
      </c>
      <c r="AO638" s="1145"/>
      <c r="AP638" s="1145"/>
      <c r="AQ638" s="1145"/>
      <c r="AR638" s="1145"/>
      <c r="AS638" s="1145"/>
      <c r="AT638" s="1145"/>
      <c r="AU638" s="1145"/>
      <c r="AV638" s="1134" t="str">
        <f>IF('3.8 Performances CTP515'!$F$20="","",'3.8 Performances CTP515'!$F$20)</f>
        <v/>
      </c>
      <c r="AW638" s="1135"/>
      <c r="AX638" s="1135"/>
      <c r="AY638" s="1135"/>
      <c r="AZ638" s="1135"/>
      <c r="BA638" s="1135"/>
      <c r="BB638" s="1135"/>
    </row>
    <row r="639" spans="1:59" ht="24.95" customHeight="1">
      <c r="A639" s="1173" t="s">
        <v>9</v>
      </c>
      <c r="B639" s="1173"/>
      <c r="C639" s="1173"/>
      <c r="D639" s="1173"/>
      <c r="E639" s="1173"/>
      <c r="F639" s="1173"/>
      <c r="G639" s="1173"/>
      <c r="H639" s="1173"/>
      <c r="I639" s="1174"/>
      <c r="J639" s="1002" t="str">
        <f>IF('3.8 Performances CTP515'!B38="","",'3.8 Performances CTP515'!B38)</f>
        <v/>
      </c>
      <c r="K639" s="1155"/>
      <c r="L639" s="1155"/>
      <c r="M639" s="1155"/>
      <c r="N639" s="1155"/>
      <c r="O639" s="1155"/>
      <c r="P639" s="1155"/>
      <c r="Q639" s="1155"/>
      <c r="R639" s="1002" t="str">
        <f>IF('3.8 Performances CTP515'!$G$18="","",'3.8 Performances CTP515'!$G$18)</f>
        <v/>
      </c>
      <c r="S639" s="1155"/>
      <c r="T639" s="1155"/>
      <c r="U639" s="1155"/>
      <c r="V639" s="1155"/>
      <c r="W639" s="1155"/>
      <c r="X639" s="1155"/>
      <c r="Y639" s="1002" t="str">
        <f>IF('3.8 Performances CTP515'!D38="","",'3.8 Performances CTP515'!D38)</f>
        <v/>
      </c>
      <c r="Z639" s="1155"/>
      <c r="AA639" s="1155"/>
      <c r="AB639" s="1155"/>
      <c r="AC639" s="1155"/>
      <c r="AD639" s="1155"/>
      <c r="AE639" s="1155"/>
      <c r="AF639" s="1155"/>
      <c r="AG639" s="1002" t="str">
        <f>IF('3.8 Performances CTP515'!$G$19="","",'3.8 Performances CTP515'!$G$19)</f>
        <v/>
      </c>
      <c r="AH639" s="1155"/>
      <c r="AI639" s="1155"/>
      <c r="AJ639" s="1155"/>
      <c r="AK639" s="1155"/>
      <c r="AL639" s="1155"/>
      <c r="AM639" s="1155"/>
      <c r="AN639" s="1002" t="str">
        <f>IF('3.8 Performances CTP515'!F38="","",'3.8 Performances CTP515'!F38)</f>
        <v/>
      </c>
      <c r="AO639" s="1155"/>
      <c r="AP639" s="1155"/>
      <c r="AQ639" s="1155"/>
      <c r="AR639" s="1155"/>
      <c r="AS639" s="1155"/>
      <c r="AT639" s="1155"/>
      <c r="AU639" s="1155"/>
      <c r="AV639" s="1156" t="str">
        <f>IF('3.8 Performances CTP515'!$G$20="","",'3.8 Performances CTP515'!$G$20)</f>
        <v/>
      </c>
      <c r="AW639" s="1157"/>
      <c r="AX639" s="1157"/>
      <c r="AY639" s="1157"/>
      <c r="AZ639" s="1157"/>
      <c r="BA639" s="1157"/>
      <c r="BB639" s="1157"/>
    </row>
    <row r="640" spans="1:59" ht="24.95" customHeight="1">
      <c r="A640" s="946" t="s">
        <v>495</v>
      </c>
      <c r="B640" s="946"/>
      <c r="C640" s="946"/>
      <c r="D640" s="946"/>
      <c r="E640" s="946"/>
      <c r="F640" s="946"/>
      <c r="G640" s="946"/>
      <c r="H640" s="946"/>
      <c r="I640" s="946"/>
      <c r="J640" s="946"/>
      <c r="K640" s="946"/>
      <c r="L640" s="946"/>
      <c r="M640" s="946"/>
      <c r="N640" s="946"/>
      <c r="O640" s="946"/>
      <c r="P640" s="946"/>
      <c r="Q640" s="946"/>
      <c r="R640" s="946"/>
      <c r="S640" s="946"/>
      <c r="T640" s="946"/>
      <c r="U640" s="946"/>
      <c r="V640" s="946"/>
      <c r="W640" s="946"/>
      <c r="X640" s="946"/>
      <c r="Y640" s="946"/>
      <c r="Z640" s="946"/>
      <c r="AA640" s="946"/>
      <c r="AB640" s="946"/>
      <c r="AC640" s="946"/>
      <c r="AD640" s="946"/>
      <c r="AE640" s="946"/>
      <c r="AF640" s="946"/>
      <c r="AG640" s="946"/>
      <c r="AH640" s="946"/>
      <c r="AI640" s="946"/>
      <c r="AJ640" s="946"/>
      <c r="AK640" s="946"/>
      <c r="AL640" s="946"/>
      <c r="AM640" s="946"/>
      <c r="AN640" s="946"/>
      <c r="AO640" s="946"/>
      <c r="AP640" s="946"/>
      <c r="AQ640" s="946"/>
      <c r="AR640" s="946"/>
      <c r="AS640" s="946"/>
      <c r="AT640" s="946"/>
      <c r="AU640" s="946"/>
      <c r="AV640" s="946"/>
      <c r="AW640" s="946"/>
      <c r="AX640" s="946"/>
      <c r="AY640" s="946"/>
      <c r="AZ640" s="946"/>
      <c r="BA640" s="946"/>
      <c r="BB640" s="946"/>
    </row>
    <row r="641" spans="1:60" ht="35.1" customHeight="1">
      <c r="A641" s="1152" t="s">
        <v>57</v>
      </c>
      <c r="B641" s="1132"/>
      <c r="C641" s="1132"/>
      <c r="D641" s="1132"/>
      <c r="E641" s="1132"/>
      <c r="F641" s="1132"/>
      <c r="G641" s="1132"/>
      <c r="H641" s="1132"/>
      <c r="I641" s="1177"/>
      <c r="J641" s="993" t="s">
        <v>1026</v>
      </c>
      <c r="K641" s="994"/>
      <c r="L641" s="994"/>
      <c r="M641" s="994"/>
      <c r="N641" s="994"/>
      <c r="O641" s="994"/>
      <c r="P641" s="994"/>
      <c r="Q641" s="994"/>
      <c r="R641" s="993" t="s">
        <v>1027</v>
      </c>
      <c r="S641" s="994"/>
      <c r="T641" s="994"/>
      <c r="U641" s="994"/>
      <c r="V641" s="994"/>
      <c r="W641" s="994"/>
      <c r="X641" s="994"/>
      <c r="Y641" s="993" t="s">
        <v>1028</v>
      </c>
      <c r="Z641" s="994"/>
      <c r="AA641" s="994"/>
      <c r="AB641" s="994"/>
      <c r="AC641" s="994"/>
      <c r="AD641" s="994"/>
      <c r="AE641" s="994"/>
      <c r="AF641" s="994"/>
      <c r="AG641" s="993" t="s">
        <v>1027</v>
      </c>
      <c r="AH641" s="994"/>
      <c r="AI641" s="994"/>
      <c r="AJ641" s="994"/>
      <c r="AK641" s="994"/>
      <c r="AL641" s="994"/>
      <c r="AM641" s="994"/>
      <c r="AN641" s="993" t="s">
        <v>1026</v>
      </c>
      <c r="AO641" s="994"/>
      <c r="AP641" s="994"/>
      <c r="AQ641" s="994"/>
      <c r="AR641" s="994"/>
      <c r="AS641" s="994"/>
      <c r="AT641" s="994"/>
      <c r="AU641" s="994"/>
      <c r="AV641" s="1153" t="s">
        <v>1027</v>
      </c>
      <c r="AW641" s="1154"/>
      <c r="AX641" s="1154"/>
      <c r="AY641" s="1154"/>
      <c r="AZ641" s="1154"/>
      <c r="BA641" s="1154"/>
      <c r="BB641" s="1154"/>
    </row>
    <row r="642" spans="1:60" ht="24.75" customHeight="1">
      <c r="A642" s="881">
        <v>3</v>
      </c>
      <c r="B642" s="881"/>
      <c r="C642" s="881"/>
      <c r="D642" s="881"/>
      <c r="E642" s="881"/>
      <c r="F642" s="881"/>
      <c r="G642" s="881"/>
      <c r="H642" s="881"/>
      <c r="I642" s="1176"/>
      <c r="J642" s="910" t="str">
        <f>IF('3.8 Performances CTP515'!B41="","",'3.8 Performances CTP515'!B41)</f>
        <v/>
      </c>
      <c r="K642" s="1151"/>
      <c r="L642" s="1151"/>
      <c r="M642" s="1151"/>
      <c r="N642" s="1151"/>
      <c r="O642" s="1151"/>
      <c r="P642" s="1151"/>
      <c r="Q642" s="1151"/>
      <c r="R642" s="910" t="str">
        <f>IF('3.8 Performances CTP515'!$H$18="","",'3.8 Performances CTP515'!$H$18)</f>
        <v/>
      </c>
      <c r="S642" s="1151"/>
      <c r="T642" s="1151"/>
      <c r="U642" s="1151"/>
      <c r="V642" s="1151"/>
      <c r="W642" s="1151"/>
      <c r="X642" s="1151"/>
      <c r="Y642" s="910" t="str">
        <f>IF('3.8 Performances CTP515'!D41="","",'3.8 Performances CTP515'!D41)</f>
        <v/>
      </c>
      <c r="Z642" s="1151"/>
      <c r="AA642" s="1151"/>
      <c r="AB642" s="1151"/>
      <c r="AC642" s="1151"/>
      <c r="AD642" s="1151"/>
      <c r="AE642" s="1151"/>
      <c r="AF642" s="1151"/>
      <c r="AG642" s="910" t="str">
        <f>IF('3.8 Performances CTP515'!$H$19="","",'3.8 Performances CTP515'!$H$19)</f>
        <v/>
      </c>
      <c r="AH642" s="1151"/>
      <c r="AI642" s="1151"/>
      <c r="AJ642" s="1151"/>
      <c r="AK642" s="1151"/>
      <c r="AL642" s="1151"/>
      <c r="AM642" s="1151"/>
      <c r="AN642" s="910" t="str">
        <f>IF('3.8 Performances CTP515'!F41="","",'3.8 Performances CTP515'!F41)</f>
        <v/>
      </c>
      <c r="AO642" s="1151"/>
      <c r="AP642" s="1151"/>
      <c r="AQ642" s="1151"/>
      <c r="AR642" s="1151"/>
      <c r="AS642" s="1151"/>
      <c r="AT642" s="1151"/>
      <c r="AU642" s="1151"/>
      <c r="AV642" s="1148" t="str">
        <f>IF('3.8 Performances CTP515'!$H$20="","",'3.8 Performances CTP515'!$H$20)</f>
        <v/>
      </c>
      <c r="AW642" s="1000"/>
      <c r="AX642" s="1000"/>
      <c r="AY642" s="1000"/>
      <c r="AZ642" s="1000"/>
      <c r="BA642" s="1000"/>
      <c r="BB642" s="1000"/>
    </row>
    <row r="643" spans="1:60" ht="24.75" customHeight="1">
      <c r="A643" s="946">
        <v>6</v>
      </c>
      <c r="B643" s="946"/>
      <c r="C643" s="946"/>
      <c r="D643" s="946"/>
      <c r="E643" s="946"/>
      <c r="F643" s="946"/>
      <c r="G643" s="946"/>
      <c r="H643" s="946"/>
      <c r="I643" s="1175"/>
      <c r="J643" s="1059" t="str">
        <f>IF('3.8 Performances CTP515'!B42="","",'3.8 Performances CTP515'!B42)</f>
        <v/>
      </c>
      <c r="K643" s="1060"/>
      <c r="L643" s="1060"/>
      <c r="M643" s="1060"/>
      <c r="N643" s="1060"/>
      <c r="O643" s="1060"/>
      <c r="P643" s="1060"/>
      <c r="Q643" s="1061"/>
      <c r="R643" s="913" t="str">
        <f>IF('3.8 Performances CTP515'!$I$18="","",'3.8 Performances CTP515'!$I$18)</f>
        <v/>
      </c>
      <c r="S643" s="1145"/>
      <c r="T643" s="1145"/>
      <c r="U643" s="1145"/>
      <c r="V643" s="1145"/>
      <c r="W643" s="1145"/>
      <c r="X643" s="1145"/>
      <c r="Y643" s="913" t="str">
        <f>IF('3.8 Performances CTP515'!D42="","",'3.8 Performances CTP515'!D42)</f>
        <v/>
      </c>
      <c r="Z643" s="1145"/>
      <c r="AA643" s="1145"/>
      <c r="AB643" s="1145"/>
      <c r="AC643" s="1145"/>
      <c r="AD643" s="1145"/>
      <c r="AE643" s="1145"/>
      <c r="AF643" s="1145"/>
      <c r="AG643" s="913" t="str">
        <f>IF('3.8 Performances CTP515'!$I$19="","",'3.8 Performances CTP515'!$I$19)</f>
        <v/>
      </c>
      <c r="AH643" s="1145"/>
      <c r="AI643" s="1145"/>
      <c r="AJ643" s="1145"/>
      <c r="AK643" s="1145"/>
      <c r="AL643" s="1145"/>
      <c r="AM643" s="1145"/>
      <c r="AN643" s="913" t="str">
        <f>IF('3.8 Performances CTP515'!F42="","",'3.8 Performances CTP515'!F42)</f>
        <v/>
      </c>
      <c r="AO643" s="1145"/>
      <c r="AP643" s="1145"/>
      <c r="AQ643" s="1145"/>
      <c r="AR643" s="1145"/>
      <c r="AS643" s="1145"/>
      <c r="AT643" s="1145"/>
      <c r="AU643" s="1145"/>
      <c r="AV643" s="1134" t="str">
        <f>IF('3.8 Performances CTP515'!$I$20="","",'3.8 Performances CTP515'!$I$20)</f>
        <v/>
      </c>
      <c r="AW643" s="1135"/>
      <c r="AX643" s="1135"/>
      <c r="AY643" s="1135"/>
      <c r="AZ643" s="1135"/>
      <c r="BA643" s="1135"/>
      <c r="BB643" s="1135"/>
    </row>
    <row r="644" spans="1:60" ht="24.95" customHeight="1">
      <c r="A644" s="946">
        <v>9</v>
      </c>
      <c r="B644" s="946"/>
      <c r="C644" s="946"/>
      <c r="D644" s="946"/>
      <c r="E644" s="946"/>
      <c r="F644" s="946"/>
      <c r="G644" s="946"/>
      <c r="H644" s="946"/>
      <c r="I644" s="1175"/>
      <c r="J644" s="1059" t="str">
        <f>IF('3.8 Performances CTP515'!B43="","",'3.8 Performances CTP515'!B43)</f>
        <v/>
      </c>
      <c r="K644" s="1060"/>
      <c r="L644" s="1060"/>
      <c r="M644" s="1060"/>
      <c r="N644" s="1060"/>
      <c r="O644" s="1060"/>
      <c r="P644" s="1060"/>
      <c r="Q644" s="1061"/>
      <c r="R644" s="913" t="str">
        <f>IF('3.8 Performances CTP515'!$J$18="","",'3.8 Performances CTP515'!$J$18)</f>
        <v/>
      </c>
      <c r="S644" s="1145"/>
      <c r="T644" s="1145"/>
      <c r="U644" s="1145"/>
      <c r="V644" s="1145"/>
      <c r="W644" s="1145"/>
      <c r="X644" s="1145"/>
      <c r="Y644" s="913" t="str">
        <f>IF('3.8 Performances CTP515'!D43="","",'3.8 Performances CTP515'!D43)</f>
        <v/>
      </c>
      <c r="Z644" s="1145"/>
      <c r="AA644" s="1145"/>
      <c r="AB644" s="1145"/>
      <c r="AC644" s="1145"/>
      <c r="AD644" s="1145"/>
      <c r="AE644" s="1145"/>
      <c r="AF644" s="1145"/>
      <c r="AG644" s="913" t="str">
        <f>IF('3.8 Performances CTP515'!$J$19="","",'3.8 Performances CTP515'!$J$19)</f>
        <v/>
      </c>
      <c r="AH644" s="1145"/>
      <c r="AI644" s="1145"/>
      <c r="AJ644" s="1145"/>
      <c r="AK644" s="1145"/>
      <c r="AL644" s="1145"/>
      <c r="AM644" s="1145"/>
      <c r="AN644" s="913" t="str">
        <f>IF('3.8 Performances CTP515'!F43="","",'3.8 Performances CTP515'!F43)</f>
        <v/>
      </c>
      <c r="AO644" s="1145"/>
      <c r="AP644" s="1145"/>
      <c r="AQ644" s="1145"/>
      <c r="AR644" s="1145"/>
      <c r="AS644" s="1145"/>
      <c r="AT644" s="1145"/>
      <c r="AU644" s="1145"/>
      <c r="AV644" s="1134" t="str">
        <f>IF('3.8 Performances CTP515'!$J$20="","",'3.8 Performances CTP515'!$J$20)</f>
        <v/>
      </c>
      <c r="AW644" s="1135"/>
      <c r="AX644" s="1135"/>
      <c r="AY644" s="1135"/>
      <c r="AZ644" s="1135"/>
      <c r="BA644" s="1135"/>
      <c r="BB644" s="1135"/>
      <c r="BE644" s="356"/>
      <c r="BF644" s="356"/>
      <c r="BG644" s="356"/>
      <c r="BH644" s="356"/>
    </row>
    <row r="645" spans="1:60" ht="24.95" customHeight="1">
      <c r="A645" s="946">
        <v>12</v>
      </c>
      <c r="B645" s="946"/>
      <c r="C645" s="946"/>
      <c r="D645" s="946"/>
      <c r="E645" s="946"/>
      <c r="F645" s="946"/>
      <c r="G645" s="946"/>
      <c r="H645" s="946"/>
      <c r="I645" s="1175"/>
      <c r="J645" s="1059" t="str">
        <f>IF('3.8 Performances CTP515'!B44="","",'3.8 Performances CTP515'!B44)</f>
        <v/>
      </c>
      <c r="K645" s="1060"/>
      <c r="L645" s="1060"/>
      <c r="M645" s="1060"/>
      <c r="N645" s="1060"/>
      <c r="O645" s="1060"/>
      <c r="P645" s="1060"/>
      <c r="Q645" s="1061"/>
      <c r="R645" s="913" t="str">
        <f>IF('3.8 Performances CTP515'!$K$18="","",'3.8 Performances CTP515'!$K$18)</f>
        <v/>
      </c>
      <c r="S645" s="1145"/>
      <c r="T645" s="1145"/>
      <c r="U645" s="1145"/>
      <c r="V645" s="1145"/>
      <c r="W645" s="1145"/>
      <c r="X645" s="1145"/>
      <c r="Y645" s="913" t="str">
        <f>IF('3.8 Performances CTP515'!D44="","",'3.8 Performances CTP515'!D44)</f>
        <v/>
      </c>
      <c r="Z645" s="1145"/>
      <c r="AA645" s="1145"/>
      <c r="AB645" s="1145"/>
      <c r="AC645" s="1145"/>
      <c r="AD645" s="1145"/>
      <c r="AE645" s="1145"/>
      <c r="AF645" s="1145"/>
      <c r="AG645" s="913" t="str">
        <f>IF('3.8 Performances CTP515'!$K$19="","",'3.8 Performances CTP515'!$K$19)</f>
        <v/>
      </c>
      <c r="AH645" s="1145"/>
      <c r="AI645" s="1145"/>
      <c r="AJ645" s="1145"/>
      <c r="AK645" s="1145"/>
      <c r="AL645" s="1145"/>
      <c r="AM645" s="1145"/>
      <c r="AN645" s="913" t="str">
        <f>IF('3.8 Performances CTP515'!F44="","",'3.8 Performances CTP515'!F44)</f>
        <v/>
      </c>
      <c r="AO645" s="1145"/>
      <c r="AP645" s="1145"/>
      <c r="AQ645" s="1145"/>
      <c r="AR645" s="1145"/>
      <c r="AS645" s="1145"/>
      <c r="AT645" s="1145"/>
      <c r="AU645" s="1145"/>
      <c r="AV645" s="1134" t="str">
        <f>IF('3.8 Performances CTP515'!$K$20="","",'3.8 Performances CTP515'!$K$20)</f>
        <v/>
      </c>
      <c r="AW645" s="1135"/>
      <c r="AX645" s="1135"/>
      <c r="AY645" s="1135"/>
      <c r="AZ645" s="1135"/>
      <c r="BA645" s="1135"/>
      <c r="BB645" s="1135"/>
      <c r="BE645" s="356"/>
      <c r="BF645" s="356"/>
      <c r="BG645" s="356"/>
      <c r="BH645" s="356"/>
    </row>
    <row r="646" spans="1:60" ht="24.95" customHeight="1">
      <c r="A646" s="1173">
        <v>15</v>
      </c>
      <c r="B646" s="1173"/>
      <c r="C646" s="1173"/>
      <c r="D646" s="1173"/>
      <c r="E646" s="1173"/>
      <c r="F646" s="1173"/>
      <c r="G646" s="1173"/>
      <c r="H646" s="1173"/>
      <c r="I646" s="1174"/>
      <c r="J646" s="1059" t="str">
        <f>IF('3.8 Performances CTP515'!B45="","",'3.8 Performances CTP515'!B45)</f>
        <v/>
      </c>
      <c r="K646" s="1060"/>
      <c r="L646" s="1060"/>
      <c r="M646" s="1060"/>
      <c r="N646" s="1060"/>
      <c r="O646" s="1060"/>
      <c r="P646" s="1060"/>
      <c r="Q646" s="1061"/>
      <c r="R646" s="913" t="str">
        <f>IF('3.8 Performances CTP515'!$L$18="","",'3.8 Performances CTP515'!$L$18)</f>
        <v/>
      </c>
      <c r="S646" s="1145"/>
      <c r="T646" s="1145"/>
      <c r="U646" s="1145"/>
      <c r="V646" s="1145"/>
      <c r="W646" s="1145"/>
      <c r="X646" s="1145"/>
      <c r="Y646" s="913" t="str">
        <f>IF('3.8 Performances CTP515'!D45="","",'3.8 Performances CTP515'!D45)</f>
        <v/>
      </c>
      <c r="Z646" s="1145"/>
      <c r="AA646" s="1145"/>
      <c r="AB646" s="1145"/>
      <c r="AC646" s="1145"/>
      <c r="AD646" s="1145"/>
      <c r="AE646" s="1145"/>
      <c r="AF646" s="1145"/>
      <c r="AG646" s="913" t="str">
        <f>IF('3.8 Performances CTP515'!$L$19="","",'3.8 Performances CTP515'!$L$19)</f>
        <v/>
      </c>
      <c r="AH646" s="1145"/>
      <c r="AI646" s="1145"/>
      <c r="AJ646" s="1145"/>
      <c r="AK646" s="1145"/>
      <c r="AL646" s="1145"/>
      <c r="AM646" s="1145"/>
      <c r="AN646" s="913" t="str">
        <f>IF('3.8 Performances CTP515'!F45="","",'3.8 Performances CTP515'!F45)</f>
        <v/>
      </c>
      <c r="AO646" s="1145"/>
      <c r="AP646" s="1145"/>
      <c r="AQ646" s="1145"/>
      <c r="AR646" s="1145"/>
      <c r="AS646" s="1145"/>
      <c r="AT646" s="1145"/>
      <c r="AU646" s="1145"/>
      <c r="AV646" s="1134" t="str">
        <f>IF('3.8 Performances CTP515'!$L$20="","",'3.8 Performances CTP515'!$L$20)</f>
        <v/>
      </c>
      <c r="AW646" s="1135"/>
      <c r="AX646" s="1135"/>
      <c r="AY646" s="1135"/>
      <c r="AZ646" s="1135"/>
      <c r="BA646" s="1135"/>
      <c r="BB646" s="1135"/>
      <c r="BE646" s="356"/>
      <c r="BF646" s="356"/>
      <c r="BG646" s="356"/>
    </row>
    <row r="647" spans="1:60" ht="24.95" customHeight="1">
      <c r="A647" s="1045" t="s">
        <v>73</v>
      </c>
      <c r="B647" s="1045"/>
      <c r="C647" s="1045"/>
      <c r="D647" s="1045"/>
      <c r="E647" s="1045"/>
      <c r="F647" s="1045"/>
      <c r="G647" s="1045"/>
      <c r="H647" s="1045"/>
      <c r="I647" s="1045"/>
      <c r="J647" s="1136"/>
      <c r="K647" s="1136"/>
      <c r="L647" s="1136"/>
      <c r="M647" s="1137"/>
      <c r="N647" s="1169" t="str">
        <f>IF('3.8 Performances CTP515'!B46="","",'3.8 Performances CTP515'!B46)</f>
        <v/>
      </c>
      <c r="O647" s="1170"/>
      <c r="P647" s="1170"/>
      <c r="Q647" s="1170"/>
      <c r="R647" s="1170"/>
      <c r="S647" s="1170"/>
      <c r="T647" s="1170"/>
      <c r="U647" s="1170"/>
      <c r="V647" s="1170"/>
      <c r="W647" s="1170"/>
      <c r="X647" s="1170"/>
      <c r="Y647" s="1170"/>
      <c r="Z647" s="1170"/>
      <c r="AA647" s="1170"/>
      <c r="AB647" s="1170"/>
      <c r="AC647" s="1170"/>
      <c r="AD647" s="1170"/>
      <c r="AE647" s="1170"/>
      <c r="AF647" s="1170"/>
      <c r="AG647" s="1170"/>
      <c r="AH647" s="1170"/>
      <c r="AI647" s="1170"/>
      <c r="AJ647" s="1170"/>
      <c r="AK647" s="1170"/>
      <c r="AL647" s="1170"/>
      <c r="AM647" s="1170"/>
      <c r="AN647" s="1170"/>
      <c r="AO647" s="1170"/>
      <c r="AP647" s="1170"/>
      <c r="AQ647" s="1170"/>
      <c r="AR647" s="1170"/>
      <c r="AS647" s="1170"/>
      <c r="AT647" s="1170"/>
      <c r="AU647" s="1170"/>
      <c r="AV647" s="1170"/>
      <c r="AW647" s="1170"/>
      <c r="AX647" s="1170"/>
      <c r="AY647" s="1170"/>
      <c r="AZ647" s="1170"/>
      <c r="BA647" s="1170"/>
      <c r="BB647" s="1170"/>
    </row>
    <row r="648" spans="1:60" ht="24.95" customHeight="1">
      <c r="A648" s="1045" t="s">
        <v>71</v>
      </c>
      <c r="B648" s="1045"/>
      <c r="C648" s="1045"/>
      <c r="D648" s="1045"/>
      <c r="E648" s="1045"/>
      <c r="F648" s="1045"/>
      <c r="G648" s="1045"/>
      <c r="H648" s="1045"/>
      <c r="I648" s="1045"/>
      <c r="J648" s="1045"/>
      <c r="K648" s="1045"/>
      <c r="L648" s="1045"/>
      <c r="M648" s="1140"/>
      <c r="N648" s="1171" t="str">
        <f>IF('3.8 Performances CTP515'!B47="","",'3.8 Performances CTP515'!B47)</f>
        <v/>
      </c>
      <c r="O648" s="1172"/>
      <c r="P648" s="1172"/>
      <c r="Q648" s="1172"/>
      <c r="R648" s="1172"/>
      <c r="S648" s="1172"/>
      <c r="T648" s="1172"/>
      <c r="U648" s="1172"/>
      <c r="V648" s="1172"/>
      <c r="W648" s="1172"/>
      <c r="X648" s="1172"/>
      <c r="Y648" s="1172"/>
      <c r="Z648" s="1172"/>
      <c r="AA648" s="1172"/>
      <c r="AB648" s="1172"/>
      <c r="AC648" s="1172"/>
      <c r="AD648" s="1172"/>
      <c r="AE648" s="1172"/>
      <c r="AF648" s="1172"/>
      <c r="AG648" s="1172"/>
      <c r="AH648" s="1172"/>
      <c r="AI648" s="1172"/>
      <c r="AJ648" s="1172"/>
      <c r="AK648" s="1172"/>
      <c r="AL648" s="1172"/>
      <c r="AM648" s="1172"/>
      <c r="AN648" s="1172"/>
      <c r="AO648" s="1172"/>
      <c r="AP648" s="1172"/>
      <c r="AQ648" s="1172"/>
      <c r="AR648" s="1172"/>
      <c r="AS648" s="1172"/>
      <c r="AT648" s="1172"/>
      <c r="AU648" s="1172"/>
      <c r="AV648" s="1172"/>
      <c r="AW648" s="1172"/>
      <c r="AX648" s="1172"/>
      <c r="AY648" s="1172"/>
      <c r="AZ648" s="1172"/>
      <c r="BA648" s="1172"/>
      <c r="BB648" s="1172"/>
    </row>
    <row r="649" spans="1:60" ht="24.95" customHeight="1">
      <c r="A649" s="325"/>
      <c r="B649" s="353"/>
      <c r="C649" s="353"/>
      <c r="D649" s="353"/>
      <c r="E649" s="353"/>
      <c r="F649" s="353"/>
      <c r="G649" s="353"/>
      <c r="H649" s="353"/>
      <c r="I649" s="353"/>
      <c r="J649" s="353"/>
      <c r="K649" s="353"/>
      <c r="L649" s="353"/>
      <c r="M649" s="353"/>
      <c r="N649" s="353"/>
      <c r="O649" s="353"/>
      <c r="P649" s="353"/>
      <c r="Q649" s="353"/>
      <c r="R649" s="353"/>
      <c r="S649" s="353"/>
      <c r="T649" s="353"/>
      <c r="U649" s="353"/>
      <c r="V649" s="353"/>
      <c r="W649" s="353"/>
      <c r="X649" s="353"/>
      <c r="Y649" s="353"/>
      <c r="Z649" s="353"/>
      <c r="AA649" s="353"/>
      <c r="AB649" s="353"/>
      <c r="AC649" s="353"/>
      <c r="AD649" s="353"/>
      <c r="AE649" s="353"/>
      <c r="AF649" s="353"/>
      <c r="AG649" s="353"/>
      <c r="AH649" s="353"/>
      <c r="AI649" s="353"/>
      <c r="AJ649" s="353"/>
      <c r="AK649" s="353"/>
      <c r="AL649" s="353"/>
      <c r="AM649" s="353"/>
      <c r="AN649" s="353"/>
      <c r="AO649" s="353"/>
      <c r="AP649" s="353"/>
      <c r="AQ649" s="353"/>
      <c r="AR649" s="353"/>
      <c r="AS649" s="353"/>
      <c r="AT649" s="353"/>
      <c r="AU649" s="353"/>
      <c r="AV649" s="353"/>
      <c r="AW649" s="353"/>
      <c r="AX649" s="353"/>
      <c r="AY649" s="353"/>
      <c r="AZ649" s="353"/>
      <c r="BA649" s="353"/>
      <c r="BB649" s="353"/>
    </row>
    <row r="650" spans="1:60" ht="24.95" customHeight="1">
      <c r="A650" s="1035" t="s">
        <v>637</v>
      </c>
      <c r="B650" s="1026"/>
      <c r="C650" s="1026"/>
      <c r="D650" s="1026"/>
      <c r="E650" s="1026"/>
      <c r="F650" s="1026"/>
      <c r="G650" s="1026"/>
      <c r="H650" s="1026"/>
      <c r="I650" s="1026"/>
      <c r="J650" s="1026"/>
      <c r="K650" s="1026"/>
      <c r="L650" s="1026"/>
      <c r="M650" s="1026"/>
      <c r="N650" s="1026"/>
      <c r="O650" s="1026"/>
      <c r="P650" s="1026"/>
      <c r="Q650" s="1026"/>
      <c r="R650" s="1026"/>
      <c r="S650" s="1026"/>
      <c r="T650" s="1026"/>
      <c r="U650" s="1026"/>
      <c r="V650" s="1026"/>
      <c r="W650" s="1026"/>
      <c r="X650" s="1026"/>
      <c r="Y650" s="1026"/>
      <c r="Z650" s="1026"/>
      <c r="AA650" s="1026"/>
      <c r="AB650" s="1026"/>
      <c r="AC650" s="1026"/>
      <c r="AD650" s="1026"/>
      <c r="AE650" s="1026"/>
      <c r="AF650" s="1026"/>
      <c r="AG650" s="1026"/>
      <c r="AH650" s="1026"/>
      <c r="AI650" s="1026"/>
      <c r="AJ650" s="1026"/>
      <c r="AK650" s="1026"/>
      <c r="AL650" s="1026"/>
      <c r="AM650" s="1026"/>
      <c r="AN650" s="1026"/>
      <c r="AO650" s="1026"/>
      <c r="AP650" s="1026"/>
      <c r="AQ650" s="1026"/>
      <c r="AR650" s="1026"/>
      <c r="AS650" s="1026"/>
      <c r="AT650" s="1026"/>
      <c r="AU650" s="1026"/>
      <c r="AV650" s="1026"/>
      <c r="AW650" s="1026"/>
      <c r="AX650" s="1026"/>
      <c r="AY650" s="1026"/>
      <c r="AZ650" s="1026"/>
      <c r="BA650" s="1026"/>
      <c r="BB650" s="1026"/>
    </row>
    <row r="651" spans="1:60" ht="24.95" customHeight="1">
      <c r="A651" s="946"/>
      <c r="B651" s="1154"/>
      <c r="C651" s="1154"/>
      <c r="D651" s="1154"/>
      <c r="E651" s="1154"/>
      <c r="F651" s="1154"/>
      <c r="G651" s="1154"/>
      <c r="H651" s="1154"/>
      <c r="I651" s="1162"/>
      <c r="J651" s="993" t="s">
        <v>367</v>
      </c>
      <c r="K651" s="994"/>
      <c r="L651" s="994"/>
      <c r="M651" s="994"/>
      <c r="N651" s="994"/>
      <c r="O651" s="994"/>
      <c r="P651" s="994"/>
      <c r="Q651" s="994"/>
      <c r="R651" s="994"/>
      <c r="S651" s="994"/>
      <c r="T651" s="994"/>
      <c r="U651" s="994"/>
      <c r="V651" s="994"/>
      <c r="W651" s="994"/>
      <c r="X651" s="994"/>
      <c r="Y651" s="993" t="s">
        <v>366</v>
      </c>
      <c r="Z651" s="994"/>
      <c r="AA651" s="994"/>
      <c r="AB651" s="994"/>
      <c r="AC651" s="994"/>
      <c r="AD651" s="994"/>
      <c r="AE651" s="994"/>
      <c r="AF651" s="994"/>
      <c r="AG651" s="994"/>
      <c r="AH651" s="994"/>
      <c r="AI651" s="994"/>
      <c r="AJ651" s="994"/>
      <c r="AK651" s="994"/>
      <c r="AL651" s="994"/>
      <c r="AM651" s="994"/>
      <c r="AN651" s="1153" t="s">
        <v>365</v>
      </c>
      <c r="AO651" s="946"/>
      <c r="AP651" s="946"/>
      <c r="AQ651" s="946"/>
      <c r="AR651" s="946"/>
      <c r="AS651" s="946"/>
      <c r="AT651" s="946"/>
      <c r="AU651" s="946"/>
      <c r="AV651" s="946"/>
      <c r="AW651" s="946"/>
      <c r="AX651" s="946"/>
      <c r="AY651" s="946"/>
      <c r="AZ651" s="946"/>
      <c r="BA651" s="946"/>
      <c r="BB651" s="946"/>
    </row>
    <row r="652" spans="1:60" ht="24.95" customHeight="1">
      <c r="A652" s="853" t="s">
        <v>649</v>
      </c>
      <c r="B652" s="1163"/>
      <c r="C652" s="1163"/>
      <c r="D652" s="1163"/>
      <c r="E652" s="1163"/>
      <c r="F652" s="1163"/>
      <c r="G652" s="1163"/>
      <c r="H652" s="1163"/>
      <c r="I652" s="1164"/>
      <c r="J652" s="1165" t="str">
        <f>IF('3.8 Performances CTP515'!B80="","",'3.8 Performances CTP515'!B80)</f>
        <v/>
      </c>
      <c r="K652" s="1166"/>
      <c r="L652" s="1166"/>
      <c r="M652" s="1166"/>
      <c r="N652" s="1166"/>
      <c r="O652" s="1166"/>
      <c r="P652" s="1166"/>
      <c r="Q652" s="1166"/>
      <c r="R652" s="1166"/>
      <c r="S652" s="1166"/>
      <c r="T652" s="1166"/>
      <c r="U652" s="1166"/>
      <c r="V652" s="1166"/>
      <c r="W652" s="1166"/>
      <c r="X652" s="1166"/>
      <c r="Y652" s="1165" t="str">
        <f>IF('3.8 Performances CTP515'!D80="","",'3.8 Performances CTP515'!D80)</f>
        <v/>
      </c>
      <c r="Z652" s="1166"/>
      <c r="AA652" s="1166"/>
      <c r="AB652" s="1166"/>
      <c r="AC652" s="1166"/>
      <c r="AD652" s="1166"/>
      <c r="AE652" s="1166"/>
      <c r="AF652" s="1166"/>
      <c r="AG652" s="1166"/>
      <c r="AH652" s="1166"/>
      <c r="AI652" s="1166"/>
      <c r="AJ652" s="1166"/>
      <c r="AK652" s="1166"/>
      <c r="AL652" s="1166"/>
      <c r="AM652" s="1166"/>
      <c r="AN652" s="1167" t="str">
        <f>IF('3.8 Performances CTP515'!F80="","",'3.8 Performances CTP515'!F80)</f>
        <v/>
      </c>
      <c r="AO652" s="1168"/>
      <c r="AP652" s="1168"/>
      <c r="AQ652" s="1168"/>
      <c r="AR652" s="1168"/>
      <c r="AS652" s="1168"/>
      <c r="AT652" s="1168"/>
      <c r="AU652" s="1168"/>
      <c r="AV652" s="1168"/>
      <c r="AW652" s="1168"/>
      <c r="AX652" s="1168"/>
      <c r="AY652" s="1168"/>
      <c r="AZ652" s="1168"/>
      <c r="BA652" s="1168"/>
      <c r="BB652" s="1168"/>
    </row>
    <row r="653" spans="1:60" ht="24.95" customHeight="1">
      <c r="A653" s="946" t="s">
        <v>111</v>
      </c>
      <c r="B653" s="946"/>
      <c r="C653" s="946"/>
      <c r="D653" s="946"/>
      <c r="E653" s="946"/>
      <c r="F653" s="946"/>
      <c r="G653" s="946"/>
      <c r="H653" s="946"/>
      <c r="I653" s="946"/>
      <c r="J653" s="946"/>
      <c r="K653" s="946"/>
      <c r="L653" s="946"/>
      <c r="M653" s="946"/>
      <c r="N653" s="946"/>
      <c r="O653" s="946"/>
      <c r="P653" s="946"/>
      <c r="Q653" s="946"/>
      <c r="R653" s="946"/>
      <c r="S653" s="946"/>
      <c r="T653" s="946"/>
      <c r="U653" s="946"/>
      <c r="V653" s="946"/>
      <c r="W653" s="946"/>
      <c r="X653" s="946"/>
      <c r="Y653" s="946"/>
      <c r="Z653" s="946"/>
      <c r="AA653" s="946"/>
      <c r="AB653" s="946"/>
      <c r="AC653" s="946"/>
      <c r="AD653" s="946"/>
      <c r="AE653" s="946"/>
      <c r="AF653" s="946"/>
      <c r="AG653" s="946"/>
      <c r="AH653" s="946"/>
      <c r="AI653" s="946"/>
      <c r="AJ653" s="946"/>
      <c r="AK653" s="946"/>
      <c r="AL653" s="946"/>
      <c r="AM653" s="946"/>
      <c r="AN653" s="946"/>
      <c r="AO653" s="946"/>
      <c r="AP653" s="946"/>
      <c r="AQ653" s="946"/>
      <c r="AR653" s="946"/>
      <c r="AS653" s="946"/>
      <c r="AT653" s="946"/>
      <c r="AU653" s="946"/>
      <c r="AV653" s="946"/>
      <c r="AW653" s="946"/>
      <c r="AX653" s="946"/>
      <c r="AY653" s="946"/>
      <c r="AZ653" s="946"/>
      <c r="BA653" s="946"/>
      <c r="BB653" s="946"/>
    </row>
    <row r="654" spans="1:60" ht="24.95" customHeight="1">
      <c r="A654" s="1152" t="s">
        <v>644</v>
      </c>
      <c r="B654" s="1132"/>
      <c r="C654" s="1132"/>
      <c r="D654" s="1132"/>
      <c r="E654" s="1132"/>
      <c r="F654" s="1132"/>
      <c r="G654" s="1132"/>
      <c r="H654" s="1132"/>
      <c r="I654" s="1132"/>
      <c r="J654" s="993" t="s">
        <v>494</v>
      </c>
      <c r="K654" s="994"/>
      <c r="L654" s="994"/>
      <c r="M654" s="994"/>
      <c r="N654" s="994"/>
      <c r="O654" s="994"/>
      <c r="P654" s="994"/>
      <c r="Q654" s="994"/>
      <c r="R654" s="993" t="s">
        <v>652</v>
      </c>
      <c r="S654" s="994"/>
      <c r="T654" s="994"/>
      <c r="U654" s="994"/>
      <c r="V654" s="994"/>
      <c r="W654" s="994"/>
      <c r="X654" s="994"/>
      <c r="Y654" s="993" t="s">
        <v>494</v>
      </c>
      <c r="Z654" s="994"/>
      <c r="AA654" s="994"/>
      <c r="AB654" s="994"/>
      <c r="AC654" s="994"/>
      <c r="AD654" s="994"/>
      <c r="AE654" s="994"/>
      <c r="AF654" s="994"/>
      <c r="AG654" s="993" t="s">
        <v>496</v>
      </c>
      <c r="AH654" s="994"/>
      <c r="AI654" s="994"/>
      <c r="AJ654" s="994"/>
      <c r="AK654" s="994"/>
      <c r="AL654" s="994"/>
      <c r="AM654" s="994"/>
      <c r="AN654" s="993" t="s">
        <v>494</v>
      </c>
      <c r="AO654" s="994"/>
      <c r="AP654" s="994"/>
      <c r="AQ654" s="994"/>
      <c r="AR654" s="994"/>
      <c r="AS654" s="994"/>
      <c r="AT654" s="994"/>
      <c r="AU654" s="994"/>
      <c r="AV654" s="1153" t="s">
        <v>496</v>
      </c>
      <c r="AW654" s="1154"/>
      <c r="AX654" s="1154"/>
      <c r="AY654" s="1154"/>
      <c r="AZ654" s="1154"/>
      <c r="BA654" s="1154"/>
      <c r="BB654" s="1154"/>
    </row>
    <row r="655" spans="1:60" ht="24.95" customHeight="1">
      <c r="A655" s="1160">
        <v>3.0000000000000001E-3</v>
      </c>
      <c r="B655" s="1160"/>
      <c r="C655" s="1160"/>
      <c r="D655" s="1160"/>
      <c r="E655" s="1160"/>
      <c r="F655" s="1160"/>
      <c r="G655" s="1160"/>
      <c r="H655" s="1160"/>
      <c r="I655" s="1161"/>
      <c r="J655" s="910" t="str">
        <f>IF('3.8 Performances CTP515'!B83="","",'3.8 Performances CTP515'!B83)</f>
        <v/>
      </c>
      <c r="K655" s="1151"/>
      <c r="L655" s="1151"/>
      <c r="M655" s="1151"/>
      <c r="N655" s="1151"/>
      <c r="O655" s="1151"/>
      <c r="P655" s="1151"/>
      <c r="Q655" s="1151"/>
      <c r="R655" s="910" t="str">
        <f>IF('3.8 Performances CTP515'!$D$68="","",'3.8 Performances CTP515'!$D$68)</f>
        <v/>
      </c>
      <c r="S655" s="1151"/>
      <c r="T655" s="1151"/>
      <c r="U655" s="1151"/>
      <c r="V655" s="1151"/>
      <c r="W655" s="1151"/>
      <c r="X655" s="1151"/>
      <c r="Y655" s="910" t="str">
        <f>IF('3.8 Performances CTP515'!D83="","",'3.8 Performances CTP515'!D83)</f>
        <v/>
      </c>
      <c r="Z655" s="1151"/>
      <c r="AA655" s="1151"/>
      <c r="AB655" s="1151"/>
      <c r="AC655" s="1151"/>
      <c r="AD655" s="1151"/>
      <c r="AE655" s="1151"/>
      <c r="AF655" s="1151"/>
      <c r="AG655" s="910" t="str">
        <f>IF('3.8 Performances CTP515'!$D$69="","",'3.8 Performances CTP515'!$D$69)</f>
        <v/>
      </c>
      <c r="AH655" s="1151"/>
      <c r="AI655" s="1151"/>
      <c r="AJ655" s="1151"/>
      <c r="AK655" s="1151"/>
      <c r="AL655" s="1151"/>
      <c r="AM655" s="1151"/>
      <c r="AN655" s="910" t="str">
        <f>IF('3.8 Performances CTP515'!F83="","",'3.8 Performances CTP515'!F83)</f>
        <v/>
      </c>
      <c r="AO655" s="1151"/>
      <c r="AP655" s="1151"/>
      <c r="AQ655" s="1151"/>
      <c r="AR655" s="1151"/>
      <c r="AS655" s="1151"/>
      <c r="AT655" s="1151"/>
      <c r="AU655" s="1151"/>
      <c r="AV655" s="1148" t="str">
        <f>IF('3.8 Performances CTP515'!$D$70="","",'3.8 Performances CTP515'!$D$70)</f>
        <v/>
      </c>
      <c r="AW655" s="1000"/>
      <c r="AX655" s="1000"/>
      <c r="AY655" s="1000"/>
      <c r="AZ655" s="1000"/>
      <c r="BA655" s="1000"/>
      <c r="BB655" s="1000"/>
    </row>
    <row r="656" spans="1:60" ht="24.95" customHeight="1">
      <c r="A656" s="1158">
        <v>5.0000000000000001E-3</v>
      </c>
      <c r="B656" s="1158"/>
      <c r="C656" s="1158"/>
      <c r="D656" s="1158"/>
      <c r="E656" s="1158"/>
      <c r="F656" s="1158"/>
      <c r="G656" s="1158"/>
      <c r="H656" s="1158"/>
      <c r="I656" s="1159"/>
      <c r="J656" s="913" t="str">
        <f>IF('3.8 Performances CTP515'!B84="","",'3.8 Performances CTP515'!B84)</f>
        <v/>
      </c>
      <c r="K656" s="1145"/>
      <c r="L656" s="1145"/>
      <c r="M656" s="1145"/>
      <c r="N656" s="1145"/>
      <c r="O656" s="1145"/>
      <c r="P656" s="1145"/>
      <c r="Q656" s="1145"/>
      <c r="R656" s="913" t="str">
        <f>IF('3.8 Performances CTP515'!$C$68="","",'3.8 Performances CTP515'!$C$68)</f>
        <v/>
      </c>
      <c r="S656" s="1145"/>
      <c r="T656" s="1145"/>
      <c r="U656" s="1145"/>
      <c r="V656" s="1145"/>
      <c r="W656" s="1145"/>
      <c r="X656" s="1145"/>
      <c r="Y656" s="913" t="str">
        <f>IF('3.8 Performances CTP515'!D84="","",'3.8 Performances CTP515'!D84)</f>
        <v/>
      </c>
      <c r="Z656" s="1145"/>
      <c r="AA656" s="1145"/>
      <c r="AB656" s="1145"/>
      <c r="AC656" s="1145"/>
      <c r="AD656" s="1145"/>
      <c r="AE656" s="1145"/>
      <c r="AF656" s="1145"/>
      <c r="AG656" s="913" t="str">
        <f>IF('3.8 Performances CTP515'!$C$69="","",'3.8 Performances CTP515'!$C$69)</f>
        <v/>
      </c>
      <c r="AH656" s="1145"/>
      <c r="AI656" s="1145"/>
      <c r="AJ656" s="1145"/>
      <c r="AK656" s="1145"/>
      <c r="AL656" s="1145"/>
      <c r="AM656" s="1145"/>
      <c r="AN656" s="913" t="str">
        <f>IF('3.8 Performances CTP515'!F84="","",'3.8 Performances CTP515'!F84)</f>
        <v/>
      </c>
      <c r="AO656" s="1145"/>
      <c r="AP656" s="1145"/>
      <c r="AQ656" s="1145"/>
      <c r="AR656" s="1145"/>
      <c r="AS656" s="1145"/>
      <c r="AT656" s="1145"/>
      <c r="AU656" s="1145"/>
      <c r="AV656" s="1134" t="str">
        <f>IF('3.8 Performances CTP515'!$C$70="","",'3.8 Performances CTP515'!$C$70)</f>
        <v/>
      </c>
      <c r="AW656" s="1135"/>
      <c r="AX656" s="1135"/>
      <c r="AY656" s="1135"/>
      <c r="AZ656" s="1135"/>
      <c r="BA656" s="1135"/>
      <c r="BB656" s="1135"/>
    </row>
    <row r="657" spans="1:55" ht="24.95" customHeight="1">
      <c r="A657" s="1158">
        <v>0.01</v>
      </c>
      <c r="B657" s="1158"/>
      <c r="C657" s="1158"/>
      <c r="D657" s="1158"/>
      <c r="E657" s="1158"/>
      <c r="F657" s="1158"/>
      <c r="G657" s="1158"/>
      <c r="H657" s="1158"/>
      <c r="I657" s="1159"/>
      <c r="J657" s="913" t="str">
        <f>IF('3.8 Performances CTP515'!B85="","",'3.8 Performances CTP515'!B85)</f>
        <v/>
      </c>
      <c r="K657" s="1145"/>
      <c r="L657" s="1145"/>
      <c r="M657" s="1145"/>
      <c r="N657" s="1145"/>
      <c r="O657" s="1145"/>
      <c r="P657" s="1145"/>
      <c r="Q657" s="1145"/>
      <c r="R657" s="913" t="str">
        <f>IF('3.8 Performances CTP515'!$B$68="","",'3.8 Performances CTP515'!$B$68)</f>
        <v/>
      </c>
      <c r="S657" s="1145"/>
      <c r="T657" s="1145"/>
      <c r="U657" s="1145"/>
      <c r="V657" s="1145"/>
      <c r="W657" s="1145"/>
      <c r="X657" s="1145"/>
      <c r="Y657" s="913" t="str">
        <f>IF('3.8 Performances CTP515'!D85="","",'3.8 Performances CTP515'!D85)</f>
        <v/>
      </c>
      <c r="Z657" s="1145"/>
      <c r="AA657" s="1145"/>
      <c r="AB657" s="1145"/>
      <c r="AC657" s="1145"/>
      <c r="AD657" s="1145"/>
      <c r="AE657" s="1145"/>
      <c r="AF657" s="1145"/>
      <c r="AG657" s="913" t="str">
        <f>IF('3.8 Performances CTP515'!$B$69="","",'3.8 Performances CTP515'!$B$69)</f>
        <v/>
      </c>
      <c r="AH657" s="1145"/>
      <c r="AI657" s="1145"/>
      <c r="AJ657" s="1145"/>
      <c r="AK657" s="1145"/>
      <c r="AL657" s="1145"/>
      <c r="AM657" s="1145"/>
      <c r="AN657" s="913" t="str">
        <f>IF('3.8 Performances CTP515'!F85="","",'3.8 Performances CTP515'!F85)</f>
        <v/>
      </c>
      <c r="AO657" s="1145"/>
      <c r="AP657" s="1145"/>
      <c r="AQ657" s="1145"/>
      <c r="AR657" s="1145"/>
      <c r="AS657" s="1145"/>
      <c r="AT657" s="1145"/>
      <c r="AU657" s="1145"/>
      <c r="AV657" s="1134" t="str">
        <f>IF('3.8 Performances CTP515'!$B$70="","",'3.8 Performances CTP515'!$B$70)</f>
        <v/>
      </c>
      <c r="AW657" s="1135"/>
      <c r="AX657" s="1135"/>
      <c r="AY657" s="1135"/>
      <c r="AZ657" s="1135"/>
      <c r="BA657" s="1135"/>
      <c r="BB657" s="1135"/>
    </row>
    <row r="658" spans="1:55" ht="24.95" customHeight="1">
      <c r="A658" s="1146" t="s">
        <v>11</v>
      </c>
      <c r="B658" s="1146"/>
      <c r="C658" s="1146"/>
      <c r="D658" s="1146"/>
      <c r="E658" s="1146"/>
      <c r="F658" s="1146"/>
      <c r="G658" s="1146"/>
      <c r="H658" s="1146"/>
      <c r="I658" s="1147"/>
      <c r="J658" s="913" t="str">
        <f>IF('3.8 Performances CTP515'!B86="","",'3.8 Performances CTP515'!B86)</f>
        <v/>
      </c>
      <c r="K658" s="1145"/>
      <c r="L658" s="1145"/>
      <c r="M658" s="1145"/>
      <c r="N658" s="1145"/>
      <c r="O658" s="1145"/>
      <c r="P658" s="1145"/>
      <c r="Q658" s="1145"/>
      <c r="R658" s="913" t="str">
        <f>IF('3.8 Performances CTP515'!$E$68="","",'3.8 Performances CTP515'!$E$68)</f>
        <v/>
      </c>
      <c r="S658" s="1145"/>
      <c r="T658" s="1145"/>
      <c r="U658" s="1145"/>
      <c r="V658" s="1145"/>
      <c r="W658" s="1145"/>
      <c r="X658" s="1145"/>
      <c r="Y658" s="913" t="str">
        <f>IF('3.8 Performances CTP515'!D86="","",'3.8 Performances CTP515'!D86)</f>
        <v/>
      </c>
      <c r="Z658" s="1145"/>
      <c r="AA658" s="1145"/>
      <c r="AB658" s="1145"/>
      <c r="AC658" s="1145"/>
      <c r="AD658" s="1145"/>
      <c r="AE658" s="1145"/>
      <c r="AF658" s="1145"/>
      <c r="AG658" s="913" t="str">
        <f>IF('3.8 Performances CTP515'!$E$69="","",'3.8 Performances CTP515'!$E$69)</f>
        <v/>
      </c>
      <c r="AH658" s="1145"/>
      <c r="AI658" s="1145"/>
      <c r="AJ658" s="1145"/>
      <c r="AK658" s="1145"/>
      <c r="AL658" s="1145"/>
      <c r="AM658" s="1145"/>
      <c r="AN658" s="913" t="str">
        <f>IF('3.8 Performances CTP515'!F86="","",'3.8 Performances CTP515'!F86)</f>
        <v/>
      </c>
      <c r="AO658" s="1145"/>
      <c r="AP658" s="1145"/>
      <c r="AQ658" s="1145"/>
      <c r="AR658" s="1145"/>
      <c r="AS658" s="1145"/>
      <c r="AT658" s="1145"/>
      <c r="AU658" s="1145"/>
      <c r="AV658" s="1134" t="str">
        <f>IF('3.8 Performances CTP515'!$E$70="","",'3.8 Performances CTP515'!$E$70)</f>
        <v/>
      </c>
      <c r="AW658" s="1135"/>
      <c r="AX658" s="1135"/>
      <c r="AY658" s="1135"/>
      <c r="AZ658" s="1135"/>
      <c r="BA658" s="1135"/>
      <c r="BB658" s="1135"/>
    </row>
    <row r="659" spans="1:55" ht="24.95" customHeight="1">
      <c r="A659" s="1146" t="s">
        <v>10</v>
      </c>
      <c r="B659" s="1146"/>
      <c r="C659" s="1146"/>
      <c r="D659" s="1146"/>
      <c r="E659" s="1146"/>
      <c r="F659" s="1146"/>
      <c r="G659" s="1146"/>
      <c r="H659" s="1146"/>
      <c r="I659" s="1147"/>
      <c r="J659" s="913" t="str">
        <f>IF('3.8 Performances CTP515'!B87="","",'3.8 Performances CTP515'!B87)</f>
        <v/>
      </c>
      <c r="K659" s="1145"/>
      <c r="L659" s="1145"/>
      <c r="M659" s="1145"/>
      <c r="N659" s="1145"/>
      <c r="O659" s="1145"/>
      <c r="P659" s="1145"/>
      <c r="Q659" s="1145"/>
      <c r="R659" s="913" t="str">
        <f>IF('3.8 Performances CTP515'!$F$68="","",'3.8 Performances CTP515'!$F$68)</f>
        <v/>
      </c>
      <c r="S659" s="1145"/>
      <c r="T659" s="1145"/>
      <c r="U659" s="1145"/>
      <c r="V659" s="1145"/>
      <c r="W659" s="1145"/>
      <c r="X659" s="1145"/>
      <c r="Y659" s="913" t="str">
        <f>IF('3.8 Performances CTP515'!D87="","",'3.8 Performances CTP515'!D87)</f>
        <v/>
      </c>
      <c r="Z659" s="1145"/>
      <c r="AA659" s="1145"/>
      <c r="AB659" s="1145"/>
      <c r="AC659" s="1145"/>
      <c r="AD659" s="1145"/>
      <c r="AE659" s="1145"/>
      <c r="AF659" s="1145"/>
      <c r="AG659" s="913" t="str">
        <f>IF('3.8 Performances CTP515'!$F$69="","",'3.8 Performances CTP515'!$F$69)</f>
        <v/>
      </c>
      <c r="AH659" s="1145"/>
      <c r="AI659" s="1145"/>
      <c r="AJ659" s="1145"/>
      <c r="AK659" s="1145"/>
      <c r="AL659" s="1145"/>
      <c r="AM659" s="1145"/>
      <c r="AN659" s="913" t="str">
        <f>IF('3.8 Performances CTP515'!F87="","",'3.8 Performances CTP515'!F87)</f>
        <v/>
      </c>
      <c r="AO659" s="1145"/>
      <c r="AP659" s="1145"/>
      <c r="AQ659" s="1145"/>
      <c r="AR659" s="1145"/>
      <c r="AS659" s="1145"/>
      <c r="AT659" s="1145"/>
      <c r="AU659" s="1145"/>
      <c r="AV659" s="1134" t="str">
        <f>IF('3.8 Performances CTP515'!$F$70="","",'3.8 Performances CTP515'!$F$70)</f>
        <v/>
      </c>
      <c r="AW659" s="1135"/>
      <c r="AX659" s="1135"/>
      <c r="AY659" s="1135"/>
      <c r="AZ659" s="1135"/>
      <c r="BA659" s="1135"/>
      <c r="BB659" s="1135"/>
    </row>
    <row r="660" spans="1:55" ht="24.95" customHeight="1">
      <c r="A660" s="1143" t="s">
        <v>9</v>
      </c>
      <c r="B660" s="1143"/>
      <c r="C660" s="1143"/>
      <c r="D660" s="1143"/>
      <c r="E660" s="1143"/>
      <c r="F660" s="1143"/>
      <c r="G660" s="1143"/>
      <c r="H660" s="1143"/>
      <c r="I660" s="1144"/>
      <c r="J660" s="1002" t="str">
        <f>IF('3.8 Performances CTP515'!B88="","",'3.8 Performances CTP515'!B88)</f>
        <v/>
      </c>
      <c r="K660" s="1155"/>
      <c r="L660" s="1155"/>
      <c r="M660" s="1155"/>
      <c r="N660" s="1155"/>
      <c r="O660" s="1155"/>
      <c r="P660" s="1155"/>
      <c r="Q660" s="1155"/>
      <c r="R660" s="1002" t="str">
        <f>IF('3.8 Performances CTP515'!$G$68="","",'3.8 Performances CTP515'!$G$68)</f>
        <v/>
      </c>
      <c r="S660" s="1155"/>
      <c r="T660" s="1155"/>
      <c r="U660" s="1155"/>
      <c r="V660" s="1155"/>
      <c r="W660" s="1155"/>
      <c r="X660" s="1155"/>
      <c r="Y660" s="1002" t="str">
        <f>IF('3.8 Performances CTP515'!D88="","",'3.8 Performances CTP515'!D88)</f>
        <v/>
      </c>
      <c r="Z660" s="1155"/>
      <c r="AA660" s="1155"/>
      <c r="AB660" s="1155"/>
      <c r="AC660" s="1155"/>
      <c r="AD660" s="1155"/>
      <c r="AE660" s="1155"/>
      <c r="AF660" s="1155"/>
      <c r="AG660" s="1002" t="str">
        <f>IF('3.8 Performances CTP515'!$G$69="","",'3.8 Performances CTP515'!$G$69)</f>
        <v/>
      </c>
      <c r="AH660" s="1155"/>
      <c r="AI660" s="1155"/>
      <c r="AJ660" s="1155"/>
      <c r="AK660" s="1155"/>
      <c r="AL660" s="1155"/>
      <c r="AM660" s="1155"/>
      <c r="AN660" s="1002" t="str">
        <f>IF('3.8 Performances CTP515'!F88="","",'3.8 Performances CTP515'!F88)</f>
        <v/>
      </c>
      <c r="AO660" s="1155"/>
      <c r="AP660" s="1155"/>
      <c r="AQ660" s="1155"/>
      <c r="AR660" s="1155"/>
      <c r="AS660" s="1155"/>
      <c r="AT660" s="1155"/>
      <c r="AU660" s="1155"/>
      <c r="AV660" s="1156" t="str">
        <f>IF('3.8 Performances CTP515'!$G$70="","",'3.8 Performances CTP515'!$G$70)</f>
        <v/>
      </c>
      <c r="AW660" s="1157"/>
      <c r="AX660" s="1157"/>
      <c r="AY660" s="1157"/>
      <c r="AZ660" s="1157"/>
      <c r="BA660" s="1157"/>
      <c r="BB660" s="1157"/>
    </row>
    <row r="661" spans="1:55" ht="24.95" customHeight="1">
      <c r="A661" s="946" t="s">
        <v>495</v>
      </c>
      <c r="B661" s="946"/>
      <c r="C661" s="946"/>
      <c r="D661" s="946"/>
      <c r="E661" s="946"/>
      <c r="F661" s="946"/>
      <c r="G661" s="946"/>
      <c r="H661" s="946"/>
      <c r="I661" s="946"/>
      <c r="J661" s="946"/>
      <c r="K661" s="946"/>
      <c r="L661" s="946"/>
      <c r="M661" s="946"/>
      <c r="N661" s="946"/>
      <c r="O661" s="946"/>
      <c r="P661" s="946"/>
      <c r="Q661" s="946"/>
      <c r="R661" s="946"/>
      <c r="S661" s="946"/>
      <c r="T661" s="946"/>
      <c r="U661" s="946"/>
      <c r="V661" s="946"/>
      <c r="W661" s="946"/>
      <c r="X661" s="946"/>
      <c r="Y661" s="946"/>
      <c r="Z661" s="946"/>
      <c r="AA661" s="946"/>
      <c r="AB661" s="946"/>
      <c r="AC661" s="946"/>
      <c r="AD661" s="946"/>
      <c r="AE661" s="946"/>
      <c r="AF661" s="946"/>
      <c r="AG661" s="946"/>
      <c r="AH661" s="946"/>
      <c r="AI661" s="946"/>
      <c r="AJ661" s="946"/>
      <c r="AK661" s="946"/>
      <c r="AL661" s="946"/>
      <c r="AM661" s="946"/>
      <c r="AN661" s="946"/>
      <c r="AO661" s="946"/>
      <c r="AP661" s="946"/>
      <c r="AQ661" s="946"/>
      <c r="AR661" s="946"/>
      <c r="AS661" s="946"/>
      <c r="AT661" s="946"/>
      <c r="AU661" s="946"/>
      <c r="AV661" s="946"/>
      <c r="AW661" s="946"/>
      <c r="AX661" s="946"/>
      <c r="AY661" s="946"/>
      <c r="AZ661" s="946"/>
      <c r="BA661" s="946"/>
      <c r="BB661" s="946"/>
    </row>
    <row r="662" spans="1:55" ht="35.1" customHeight="1">
      <c r="A662" s="946" t="s">
        <v>57</v>
      </c>
      <c r="B662" s="946"/>
      <c r="C662" s="946"/>
      <c r="D662" s="946"/>
      <c r="E662" s="946"/>
      <c r="F662" s="946"/>
      <c r="G662" s="946"/>
      <c r="H662" s="946"/>
      <c r="I662" s="1152"/>
      <c r="J662" s="993" t="s">
        <v>1026</v>
      </c>
      <c r="K662" s="994"/>
      <c r="L662" s="994"/>
      <c r="M662" s="994"/>
      <c r="N662" s="994"/>
      <c r="O662" s="994"/>
      <c r="P662" s="994"/>
      <c r="Q662" s="994"/>
      <c r="R662" s="993" t="s">
        <v>1027</v>
      </c>
      <c r="S662" s="994"/>
      <c r="T662" s="994"/>
      <c r="U662" s="994"/>
      <c r="V662" s="994"/>
      <c r="W662" s="994"/>
      <c r="X662" s="994"/>
      <c r="Y662" s="993" t="s">
        <v>1028</v>
      </c>
      <c r="Z662" s="994"/>
      <c r="AA662" s="994"/>
      <c r="AB662" s="994"/>
      <c r="AC662" s="994"/>
      <c r="AD662" s="994"/>
      <c r="AE662" s="994"/>
      <c r="AF662" s="994"/>
      <c r="AG662" s="993" t="s">
        <v>1027</v>
      </c>
      <c r="AH662" s="994"/>
      <c r="AI662" s="994"/>
      <c r="AJ662" s="994"/>
      <c r="AK662" s="994"/>
      <c r="AL662" s="994"/>
      <c r="AM662" s="994"/>
      <c r="AN662" s="993" t="s">
        <v>1026</v>
      </c>
      <c r="AO662" s="994"/>
      <c r="AP662" s="994"/>
      <c r="AQ662" s="994"/>
      <c r="AR662" s="994"/>
      <c r="AS662" s="994"/>
      <c r="AT662" s="994"/>
      <c r="AU662" s="994"/>
      <c r="AV662" s="1153" t="s">
        <v>1027</v>
      </c>
      <c r="AW662" s="1154"/>
      <c r="AX662" s="1154"/>
      <c r="AY662" s="1154"/>
      <c r="AZ662" s="1154"/>
      <c r="BA662" s="1154"/>
      <c r="BB662" s="1154"/>
    </row>
    <row r="663" spans="1:55" ht="24.75" customHeight="1">
      <c r="A663" s="1149">
        <v>3</v>
      </c>
      <c r="B663" s="1149"/>
      <c r="C663" s="1149"/>
      <c r="D663" s="1149"/>
      <c r="E663" s="1149"/>
      <c r="F663" s="1149"/>
      <c r="G663" s="1149"/>
      <c r="H663" s="1149"/>
      <c r="I663" s="1150"/>
      <c r="J663" s="910" t="str">
        <f>IF('3.8 Performances CTP515'!B91="","",'3.8 Performances CTP515'!B91)</f>
        <v/>
      </c>
      <c r="K663" s="1151"/>
      <c r="L663" s="1151"/>
      <c r="M663" s="1151"/>
      <c r="N663" s="1151"/>
      <c r="O663" s="1151"/>
      <c r="P663" s="1151"/>
      <c r="Q663" s="1151"/>
      <c r="R663" s="910" t="str">
        <f>IF('3.8 Performances CTP515'!$H$68="","",'3.8 Performances CTP515'!$H$68)</f>
        <v/>
      </c>
      <c r="S663" s="1151"/>
      <c r="T663" s="1151"/>
      <c r="U663" s="1151"/>
      <c r="V663" s="1151"/>
      <c r="W663" s="1151"/>
      <c r="X663" s="1151"/>
      <c r="Y663" s="910" t="str">
        <f>IF('3.8 Performances CTP515'!D91="","",'3.8 Performances CTP515'!D91)</f>
        <v/>
      </c>
      <c r="Z663" s="1151"/>
      <c r="AA663" s="1151"/>
      <c r="AB663" s="1151"/>
      <c r="AC663" s="1151"/>
      <c r="AD663" s="1151"/>
      <c r="AE663" s="1151"/>
      <c r="AF663" s="1151"/>
      <c r="AG663" s="910" t="str">
        <f>IF('3.8 Performances CTP515'!$H$69="","",'3.8 Performances CTP515'!$H$69)</f>
        <v/>
      </c>
      <c r="AH663" s="1151"/>
      <c r="AI663" s="1151"/>
      <c r="AJ663" s="1151"/>
      <c r="AK663" s="1151"/>
      <c r="AL663" s="1151"/>
      <c r="AM663" s="1151"/>
      <c r="AN663" s="910" t="str">
        <f>IF('3.8 Performances CTP515'!F91="","",'3.8 Performances CTP515'!F91)</f>
        <v/>
      </c>
      <c r="AO663" s="1151"/>
      <c r="AP663" s="1151"/>
      <c r="AQ663" s="1151"/>
      <c r="AR663" s="1151"/>
      <c r="AS663" s="1151"/>
      <c r="AT663" s="1151"/>
      <c r="AU663" s="1151"/>
      <c r="AV663" s="1148" t="str">
        <f>IF('3.8 Performances CTP515'!$H$70="","",'3.8 Performances CTP515'!$H$70)</f>
        <v/>
      </c>
      <c r="AW663" s="1000"/>
      <c r="AX663" s="1000"/>
      <c r="AY663" s="1000"/>
      <c r="AZ663" s="1000"/>
      <c r="BA663" s="1000"/>
      <c r="BB663" s="1000"/>
    </row>
    <row r="664" spans="1:55" ht="24.75" customHeight="1">
      <c r="A664" s="1146">
        <v>6</v>
      </c>
      <c r="B664" s="1146"/>
      <c r="C664" s="1146"/>
      <c r="D664" s="1146"/>
      <c r="E664" s="1146"/>
      <c r="F664" s="1146"/>
      <c r="G664" s="1146"/>
      <c r="H664" s="1146"/>
      <c r="I664" s="1147"/>
      <c r="J664" s="913" t="str">
        <f>IF('3.8 Performances CTP515'!B92="","",'3.8 Performances CTP515'!B92)</f>
        <v/>
      </c>
      <c r="K664" s="1145"/>
      <c r="L664" s="1145"/>
      <c r="M664" s="1145"/>
      <c r="N664" s="1145"/>
      <c r="O664" s="1145"/>
      <c r="P664" s="1145"/>
      <c r="Q664" s="1145"/>
      <c r="R664" s="913" t="str">
        <f>IF('3.8 Performances CTP515'!$I$68="","",'3.8 Performances CTP515'!$I$68)</f>
        <v/>
      </c>
      <c r="S664" s="1145"/>
      <c r="T664" s="1145"/>
      <c r="U664" s="1145"/>
      <c r="V664" s="1145"/>
      <c r="W664" s="1145"/>
      <c r="X664" s="1145"/>
      <c r="Y664" s="913" t="str">
        <f>IF('3.8 Performances CTP515'!D92="","",'3.8 Performances CTP515'!D92)</f>
        <v/>
      </c>
      <c r="Z664" s="1145"/>
      <c r="AA664" s="1145"/>
      <c r="AB664" s="1145"/>
      <c r="AC664" s="1145"/>
      <c r="AD664" s="1145"/>
      <c r="AE664" s="1145"/>
      <c r="AF664" s="1145"/>
      <c r="AG664" s="913" t="str">
        <f>IF('3.8 Performances CTP515'!$I$69="","",'3.8 Performances CTP515'!$I$69)</f>
        <v/>
      </c>
      <c r="AH664" s="1145"/>
      <c r="AI664" s="1145"/>
      <c r="AJ664" s="1145"/>
      <c r="AK664" s="1145"/>
      <c r="AL664" s="1145"/>
      <c r="AM664" s="1145"/>
      <c r="AN664" s="913" t="str">
        <f>IF('3.8 Performances CTP515'!F92="","",'3.8 Performances CTP515'!F92)</f>
        <v/>
      </c>
      <c r="AO664" s="1145"/>
      <c r="AP664" s="1145"/>
      <c r="AQ664" s="1145"/>
      <c r="AR664" s="1145"/>
      <c r="AS664" s="1145"/>
      <c r="AT664" s="1145"/>
      <c r="AU664" s="1145"/>
      <c r="AV664" s="1134" t="str">
        <f>IF('3.8 Performances CTP515'!$I$70="","",'3.8 Performances CTP515'!$I$70)</f>
        <v/>
      </c>
      <c r="AW664" s="1135"/>
      <c r="AX664" s="1135"/>
      <c r="AY664" s="1135"/>
      <c r="AZ664" s="1135"/>
      <c r="BA664" s="1135"/>
      <c r="BB664" s="1135"/>
    </row>
    <row r="665" spans="1:55" ht="24.75" customHeight="1">
      <c r="A665" s="1146">
        <v>9</v>
      </c>
      <c r="B665" s="1146"/>
      <c r="C665" s="1146"/>
      <c r="D665" s="1146"/>
      <c r="E665" s="1146"/>
      <c r="F665" s="1146"/>
      <c r="G665" s="1146"/>
      <c r="H665" s="1146"/>
      <c r="I665" s="1147"/>
      <c r="J665" s="913" t="str">
        <f>IF('3.8 Performances CTP515'!B93="","",'3.8 Performances CTP515'!B93)</f>
        <v/>
      </c>
      <c r="K665" s="1145"/>
      <c r="L665" s="1145"/>
      <c r="M665" s="1145"/>
      <c r="N665" s="1145"/>
      <c r="O665" s="1145"/>
      <c r="P665" s="1145"/>
      <c r="Q665" s="1145"/>
      <c r="R665" s="913" t="str">
        <f>IF('3.8 Performances CTP515'!$J$68="","",'3.8 Performances CTP515'!$J$68)</f>
        <v/>
      </c>
      <c r="S665" s="1145"/>
      <c r="T665" s="1145"/>
      <c r="U665" s="1145"/>
      <c r="V665" s="1145"/>
      <c r="W665" s="1145"/>
      <c r="X665" s="1145"/>
      <c r="Y665" s="913" t="str">
        <f>IF('3.8 Performances CTP515'!D93="","",'3.8 Performances CTP515'!D93)</f>
        <v/>
      </c>
      <c r="Z665" s="1145"/>
      <c r="AA665" s="1145"/>
      <c r="AB665" s="1145"/>
      <c r="AC665" s="1145"/>
      <c r="AD665" s="1145"/>
      <c r="AE665" s="1145"/>
      <c r="AF665" s="1145"/>
      <c r="AG665" s="913" t="str">
        <f>IF('3.8 Performances CTP515'!$J$69="","",'3.8 Performances CTP515'!$J$69)</f>
        <v/>
      </c>
      <c r="AH665" s="1145"/>
      <c r="AI665" s="1145"/>
      <c r="AJ665" s="1145"/>
      <c r="AK665" s="1145"/>
      <c r="AL665" s="1145"/>
      <c r="AM665" s="1145"/>
      <c r="AN665" s="913" t="str">
        <f>IF('3.8 Performances CTP515'!F93="","",'3.8 Performances CTP515'!F93)</f>
        <v/>
      </c>
      <c r="AO665" s="1145"/>
      <c r="AP665" s="1145"/>
      <c r="AQ665" s="1145"/>
      <c r="AR665" s="1145"/>
      <c r="AS665" s="1145"/>
      <c r="AT665" s="1145"/>
      <c r="AU665" s="1145"/>
      <c r="AV665" s="1134" t="str">
        <f>IF('3.8 Performances CTP515'!$J$70="","",'3.8 Performances CTP515'!$J$70)</f>
        <v/>
      </c>
      <c r="AW665" s="1135"/>
      <c r="AX665" s="1135"/>
      <c r="AY665" s="1135"/>
      <c r="AZ665" s="1135"/>
      <c r="BA665" s="1135"/>
      <c r="BB665" s="1135"/>
    </row>
    <row r="666" spans="1:55" ht="24.75" customHeight="1">
      <c r="A666" s="1146">
        <v>12</v>
      </c>
      <c r="B666" s="1146"/>
      <c r="C666" s="1146"/>
      <c r="D666" s="1146"/>
      <c r="E666" s="1146"/>
      <c r="F666" s="1146"/>
      <c r="G666" s="1146"/>
      <c r="H666" s="1146"/>
      <c r="I666" s="1147"/>
      <c r="J666" s="913" t="str">
        <f>IF('3.8 Performances CTP515'!B94="","",'3.8 Performances CTP515'!B94)</f>
        <v/>
      </c>
      <c r="K666" s="1145"/>
      <c r="L666" s="1145"/>
      <c r="M666" s="1145"/>
      <c r="N666" s="1145"/>
      <c r="O666" s="1145"/>
      <c r="P666" s="1145"/>
      <c r="Q666" s="1145"/>
      <c r="R666" s="913" t="str">
        <f>IF('3.8 Performances CTP515'!$K$68="","",'3.8 Performances CTP515'!$K$68)</f>
        <v/>
      </c>
      <c r="S666" s="1145"/>
      <c r="T666" s="1145"/>
      <c r="U666" s="1145"/>
      <c r="V666" s="1145"/>
      <c r="W666" s="1145"/>
      <c r="X666" s="1145"/>
      <c r="Y666" s="913" t="str">
        <f>IF('3.8 Performances CTP515'!D94="","",'3.8 Performances CTP515'!D94)</f>
        <v/>
      </c>
      <c r="Z666" s="1145"/>
      <c r="AA666" s="1145"/>
      <c r="AB666" s="1145"/>
      <c r="AC666" s="1145"/>
      <c r="AD666" s="1145"/>
      <c r="AE666" s="1145"/>
      <c r="AF666" s="1145"/>
      <c r="AG666" s="913" t="str">
        <f>IF('3.8 Performances CTP515'!$K$69="","",'3.8 Performances CTP515'!$K$69)</f>
        <v/>
      </c>
      <c r="AH666" s="1145"/>
      <c r="AI666" s="1145"/>
      <c r="AJ666" s="1145"/>
      <c r="AK666" s="1145"/>
      <c r="AL666" s="1145"/>
      <c r="AM666" s="1145"/>
      <c r="AN666" s="913" t="str">
        <f>IF('3.8 Performances CTP515'!F94="","",'3.8 Performances CTP515'!F94)</f>
        <v/>
      </c>
      <c r="AO666" s="1145"/>
      <c r="AP666" s="1145"/>
      <c r="AQ666" s="1145"/>
      <c r="AR666" s="1145"/>
      <c r="AS666" s="1145"/>
      <c r="AT666" s="1145"/>
      <c r="AU666" s="1145"/>
      <c r="AV666" s="1134" t="str">
        <f>IF('3.8 Performances CTP515'!$K$70="","",'3.8 Performances CTP515'!$K$70)</f>
        <v/>
      </c>
      <c r="AW666" s="1135"/>
      <c r="AX666" s="1135"/>
      <c r="AY666" s="1135"/>
      <c r="AZ666" s="1135"/>
      <c r="BA666" s="1135"/>
      <c r="BB666" s="1135"/>
    </row>
    <row r="667" spans="1:55" ht="24.95" customHeight="1">
      <c r="A667" s="1143">
        <v>15</v>
      </c>
      <c r="B667" s="1143"/>
      <c r="C667" s="1143"/>
      <c r="D667" s="1143"/>
      <c r="E667" s="1143"/>
      <c r="F667" s="1143"/>
      <c r="G667" s="1143"/>
      <c r="H667" s="1143"/>
      <c r="I667" s="1144"/>
      <c r="J667" s="913" t="str">
        <f>IF('3.8 Performances CTP515'!B95="","",'3.8 Performances CTP515'!B95)</f>
        <v/>
      </c>
      <c r="K667" s="1145"/>
      <c r="L667" s="1145"/>
      <c r="M667" s="1145"/>
      <c r="N667" s="1145"/>
      <c r="O667" s="1145"/>
      <c r="P667" s="1145"/>
      <c r="Q667" s="1145"/>
      <c r="R667" s="913" t="str">
        <f>IF('3.8 Performances CTP515'!$L$68="","",'3.8 Performances CTP515'!$L$68)</f>
        <v/>
      </c>
      <c r="S667" s="1145"/>
      <c r="T667" s="1145"/>
      <c r="U667" s="1145"/>
      <c r="V667" s="1145"/>
      <c r="W667" s="1145"/>
      <c r="X667" s="1145"/>
      <c r="Y667" s="913" t="str">
        <f>IF('3.8 Performances CTP515'!D95="","",'3.8 Performances CTP515'!D95)</f>
        <v/>
      </c>
      <c r="Z667" s="1145"/>
      <c r="AA667" s="1145"/>
      <c r="AB667" s="1145"/>
      <c r="AC667" s="1145"/>
      <c r="AD667" s="1145"/>
      <c r="AE667" s="1145"/>
      <c r="AF667" s="1145"/>
      <c r="AG667" s="913" t="str">
        <f>IF('3.8 Performances CTP515'!$L$69="","",'3.8 Performances CTP515'!$L$69)</f>
        <v/>
      </c>
      <c r="AH667" s="1145"/>
      <c r="AI667" s="1145"/>
      <c r="AJ667" s="1145"/>
      <c r="AK667" s="1145"/>
      <c r="AL667" s="1145"/>
      <c r="AM667" s="1145"/>
      <c r="AN667" s="913" t="str">
        <f>IF('3.8 Performances CTP515'!F95="","",'3.8 Performances CTP515'!F95)</f>
        <v/>
      </c>
      <c r="AO667" s="1145"/>
      <c r="AP667" s="1145"/>
      <c r="AQ667" s="1145"/>
      <c r="AR667" s="1145"/>
      <c r="AS667" s="1145"/>
      <c r="AT667" s="1145"/>
      <c r="AU667" s="1145"/>
      <c r="AV667" s="1134" t="str">
        <f>IF('3.8 Performances CTP515'!$L$70="","",'3.8 Performances CTP515'!$L$70)</f>
        <v/>
      </c>
      <c r="AW667" s="1135"/>
      <c r="AX667" s="1135"/>
      <c r="AY667" s="1135"/>
      <c r="AZ667" s="1135"/>
      <c r="BA667" s="1135"/>
      <c r="BB667" s="1135"/>
    </row>
    <row r="668" spans="1:55" ht="24.95" customHeight="1">
      <c r="A668" s="1045" t="s">
        <v>607</v>
      </c>
      <c r="B668" s="1045"/>
      <c r="C668" s="1045"/>
      <c r="D668" s="1045"/>
      <c r="E668" s="1045"/>
      <c r="F668" s="1045"/>
      <c r="G668" s="1045"/>
      <c r="H668" s="1045"/>
      <c r="I668" s="1045"/>
      <c r="J668" s="1136"/>
      <c r="K668" s="1136"/>
      <c r="L668" s="1136"/>
      <c r="M668" s="1137"/>
      <c r="N668" s="1138" t="str">
        <f>IF('3.8 Performances CTP515'!B96="","",'3.8 Performances CTP515'!B96)</f>
        <v/>
      </c>
      <c r="O668" s="1139"/>
      <c r="P668" s="1139"/>
      <c r="Q668" s="1139"/>
      <c r="R668" s="1139"/>
      <c r="S668" s="1139"/>
      <c r="T668" s="1139"/>
      <c r="U668" s="1139"/>
      <c r="V668" s="1139"/>
      <c r="W668" s="1139"/>
      <c r="X668" s="1139"/>
      <c r="Y668" s="1139"/>
      <c r="Z668" s="1139"/>
      <c r="AA668" s="1139"/>
      <c r="AB668" s="1139"/>
      <c r="AC668" s="1139"/>
      <c r="AD668" s="1139"/>
      <c r="AE668" s="1139"/>
      <c r="AF668" s="1139"/>
      <c r="AG668" s="1139"/>
      <c r="AH668" s="1139"/>
      <c r="AI668" s="1139"/>
      <c r="AJ668" s="1139"/>
      <c r="AK668" s="1139"/>
      <c r="AL668" s="1139"/>
      <c r="AM668" s="1139"/>
      <c r="AN668" s="1139"/>
      <c r="AO668" s="1139"/>
      <c r="AP668" s="1139"/>
      <c r="AQ668" s="1139"/>
      <c r="AR668" s="1139"/>
      <c r="AS668" s="1139"/>
      <c r="AT668" s="1139"/>
      <c r="AU668" s="1139"/>
      <c r="AV668" s="1139"/>
      <c r="AW668" s="1139"/>
      <c r="AX668" s="1139"/>
      <c r="AY668" s="1139"/>
      <c r="AZ668" s="1139"/>
      <c r="BA668" s="1139"/>
      <c r="BB668" s="1139"/>
    </row>
    <row r="669" spans="1:55" ht="24.95" customHeight="1">
      <c r="A669" s="1045" t="s">
        <v>738</v>
      </c>
      <c r="B669" s="1045"/>
      <c r="C669" s="1045"/>
      <c r="D669" s="1045"/>
      <c r="E669" s="1045"/>
      <c r="F669" s="1045"/>
      <c r="G669" s="1045"/>
      <c r="H669" s="1045"/>
      <c r="I669" s="1045"/>
      <c r="J669" s="1045"/>
      <c r="K669" s="1045"/>
      <c r="L669" s="1045"/>
      <c r="M669" s="1140"/>
      <c r="N669" s="1141" t="str">
        <f>IF('3.8 Performances CTP515'!B97="","",'3.8 Performances CTP515'!B97)</f>
        <v/>
      </c>
      <c r="O669" s="1142"/>
      <c r="P669" s="1142"/>
      <c r="Q669" s="1142"/>
      <c r="R669" s="1142"/>
      <c r="S669" s="1142"/>
      <c r="T669" s="1142"/>
      <c r="U669" s="1142"/>
      <c r="V669" s="1142"/>
      <c r="W669" s="1142"/>
      <c r="X669" s="1142"/>
      <c r="Y669" s="1142"/>
      <c r="Z669" s="1142"/>
      <c r="AA669" s="1142"/>
      <c r="AB669" s="1142"/>
      <c r="AC669" s="1142"/>
      <c r="AD669" s="1142"/>
      <c r="AE669" s="1142"/>
      <c r="AF669" s="1142"/>
      <c r="AG669" s="1142"/>
      <c r="AH669" s="1142"/>
      <c r="AI669" s="1142"/>
      <c r="AJ669" s="1142"/>
      <c r="AK669" s="1142"/>
      <c r="AL669" s="1142"/>
      <c r="AM669" s="1142"/>
      <c r="AN669" s="1142"/>
      <c r="AO669" s="1142"/>
      <c r="AP669" s="1142"/>
      <c r="AQ669" s="1142"/>
      <c r="AR669" s="1142"/>
      <c r="AS669" s="1142"/>
      <c r="AT669" s="1142"/>
      <c r="AU669" s="1142"/>
      <c r="AV669" s="1142"/>
      <c r="AW669" s="1142"/>
      <c r="AX669" s="1142"/>
      <c r="AY669" s="1142"/>
      <c r="AZ669" s="1142"/>
      <c r="BA669" s="1142"/>
      <c r="BB669" s="1142"/>
    </row>
    <row r="670" spans="1:55" ht="24.95" customHeight="1">
      <c r="AO670" s="311"/>
    </row>
    <row r="671" spans="1:55" ht="24.95" customHeight="1">
      <c r="A671" s="1096" t="s">
        <v>944</v>
      </c>
      <c r="B671" s="1097"/>
      <c r="C671" s="1097"/>
      <c r="D671" s="1097"/>
      <c r="E671" s="1097"/>
      <c r="F671" s="1097"/>
      <c r="G671" s="1097"/>
      <c r="H671" s="1097"/>
      <c r="I671" s="1097"/>
      <c r="J671" s="1097"/>
      <c r="K671" s="1097"/>
      <c r="L671" s="1098"/>
      <c r="M671" s="1099"/>
      <c r="N671" s="1099"/>
      <c r="O671" s="1099"/>
      <c r="P671" s="1099"/>
      <c r="Q671" s="1099"/>
      <c r="R671" s="1099"/>
      <c r="S671" s="1099"/>
      <c r="T671" s="1099"/>
      <c r="U671" s="1099"/>
      <c r="V671" s="1099"/>
      <c r="W671" s="1099"/>
      <c r="X671" s="1099"/>
      <c r="Y671" s="1099"/>
      <c r="Z671" s="1099"/>
      <c r="AA671" s="1099"/>
      <c r="AB671" s="1099"/>
      <c r="AC671" s="1099"/>
      <c r="AD671" s="1099"/>
      <c r="AE671" s="1099"/>
      <c r="AF671" s="1099"/>
      <c r="AG671" s="1099"/>
      <c r="AH671" s="1099"/>
      <c r="AI671" s="1099"/>
      <c r="AJ671" s="1099"/>
      <c r="AK671" s="1099"/>
      <c r="AL671" s="1099"/>
      <c r="AM671" s="1099"/>
      <c r="AN671" s="1099"/>
      <c r="AO671" s="1099"/>
      <c r="AP671" s="1099"/>
      <c r="AQ671" s="1099"/>
      <c r="AR671" s="1099"/>
      <c r="AS671" s="716"/>
      <c r="AT671" s="716"/>
      <c r="AU671" s="716"/>
      <c r="AV671" s="716"/>
      <c r="AW671" s="716"/>
      <c r="AX671" s="716"/>
      <c r="AY671" s="716"/>
      <c r="AZ671" s="716"/>
      <c r="BA671" s="307"/>
      <c r="BB671" s="307"/>
      <c r="BC671" s="307"/>
    </row>
    <row r="672" spans="1:55" ht="24.95" customHeight="1">
      <c r="A672" s="356"/>
      <c r="B672" s="356"/>
      <c r="C672" s="356"/>
      <c r="D672" s="356"/>
      <c r="E672" s="356"/>
      <c r="F672" s="356"/>
      <c r="G672" s="356"/>
      <c r="H672" s="356"/>
      <c r="I672" s="356"/>
      <c r="J672" s="356"/>
      <c r="K672" s="344"/>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c r="AJ672" s="307"/>
      <c r="AK672" s="307"/>
      <c r="AL672" s="307"/>
      <c r="AM672" s="307"/>
      <c r="AN672" s="307"/>
      <c r="AO672" s="307"/>
      <c r="AP672" s="307"/>
      <c r="AQ672" s="307"/>
      <c r="AR672" s="307"/>
      <c r="AS672" s="307"/>
      <c r="AT672" s="307"/>
      <c r="AU672" s="307"/>
      <c r="AV672" s="307"/>
      <c r="AW672" s="307"/>
      <c r="AX672" s="307"/>
      <c r="AY672" s="307"/>
      <c r="AZ672" s="307"/>
      <c r="BA672" s="307"/>
      <c r="BB672" s="307"/>
      <c r="BC672" s="307"/>
    </row>
    <row r="673" spans="1:54" ht="24.95" customHeight="1">
      <c r="A673" s="1125" t="s">
        <v>420</v>
      </c>
      <c r="B673" s="1126"/>
      <c r="C673" s="1126"/>
      <c r="D673" s="1126"/>
      <c r="E673" s="1126"/>
      <c r="F673" s="1126"/>
      <c r="G673" s="1126"/>
      <c r="H673" s="1126"/>
      <c r="I673" s="1126"/>
      <c r="J673" s="1126"/>
      <c r="K673" s="1126"/>
      <c r="L673" s="1126"/>
      <c r="M673" s="1126"/>
      <c r="N673" s="1126"/>
      <c r="O673" s="1126"/>
      <c r="P673" s="1126"/>
      <c r="Q673" s="1126"/>
      <c r="R673" s="1126"/>
      <c r="S673" s="1126"/>
      <c r="T673" s="1126"/>
      <c r="U673" s="1126"/>
      <c r="V673" s="1126"/>
      <c r="W673" s="1126"/>
      <c r="X673" s="1126"/>
      <c r="Y673" s="1126"/>
      <c r="Z673" s="1126"/>
      <c r="AA673" s="1126"/>
      <c r="AB673" s="1126"/>
      <c r="AC673" s="1126"/>
      <c r="AD673" s="1126"/>
      <c r="AE673" s="1126"/>
      <c r="AF673" s="1126"/>
      <c r="AG673" s="1126"/>
      <c r="AH673" s="1126"/>
      <c r="AI673" s="1126"/>
      <c r="AJ673" s="1126"/>
      <c r="AK673" s="1126"/>
      <c r="AL673" s="1126"/>
      <c r="AM673" s="1126"/>
      <c r="AN673" s="1126"/>
      <c r="AO673" s="1126"/>
      <c r="AP673" s="1126"/>
      <c r="AQ673" s="1126"/>
      <c r="AR673" s="1126"/>
      <c r="AS673" s="1126"/>
      <c r="AT673" s="1126"/>
      <c r="AU673" s="1126"/>
      <c r="AV673" s="1126"/>
      <c r="AW673" s="1126"/>
      <c r="AX673" s="1126"/>
      <c r="AY673" s="1126"/>
      <c r="AZ673" s="1126"/>
      <c r="BA673" s="1126"/>
      <c r="BB673" s="1127"/>
    </row>
    <row r="674" spans="1:54" ht="24.95" customHeight="1">
      <c r="A674" s="1007" t="s">
        <v>629</v>
      </c>
      <c r="B674" s="1128"/>
      <c r="C674" s="1128"/>
      <c r="D674" s="1128"/>
      <c r="E674" s="1128"/>
      <c r="F674" s="1128"/>
      <c r="G674" s="1128"/>
      <c r="H674" s="1128"/>
      <c r="I674" s="1128"/>
      <c r="J674" s="1128"/>
      <c r="K674" s="1128"/>
      <c r="L674" s="1128"/>
      <c r="M674" s="1128"/>
      <c r="N674" s="1128"/>
      <c r="O674" s="1128"/>
      <c r="P674" s="1128"/>
      <c r="Q674" s="1128"/>
      <c r="R674" s="1128"/>
      <c r="S674" s="1128"/>
      <c r="T674" s="1128"/>
      <c r="U674" s="1128"/>
      <c r="V674" s="1128"/>
      <c r="W674" s="1128"/>
      <c r="X674" s="1128"/>
      <c r="Y674" s="1128"/>
      <c r="Z674" s="1128"/>
      <c r="AA674" s="1128"/>
      <c r="AB674" s="1128"/>
      <c r="AC674" s="1128"/>
      <c r="AD674" s="1128"/>
      <c r="AE674" s="1128"/>
      <c r="AF674" s="1128"/>
      <c r="AG674" s="1128"/>
      <c r="AH674" s="1128"/>
      <c r="AI674" s="1128"/>
      <c r="AJ674" s="1128"/>
      <c r="AK674" s="1128"/>
      <c r="AL674" s="1128"/>
      <c r="AM674" s="1128"/>
      <c r="AN674" s="1128"/>
      <c r="AO674" s="1128"/>
      <c r="AP674" s="1128"/>
      <c r="AQ674" s="1128"/>
      <c r="AR674" s="1128"/>
      <c r="AS674" s="1128"/>
      <c r="AT674" s="1128"/>
      <c r="AU674" s="1128"/>
      <c r="AV674" s="1128"/>
      <c r="AW674" s="1128"/>
      <c r="AX674" s="1128"/>
      <c r="AY674" s="1128"/>
      <c r="AZ674" s="1128"/>
      <c r="BA674" s="1128"/>
      <c r="BB674" s="1129"/>
    </row>
    <row r="675" spans="1:54" ht="24.95" customHeight="1">
      <c r="A675" s="1130"/>
      <c r="B675" s="1131"/>
      <c r="C675" s="1131"/>
      <c r="D675" s="1131"/>
      <c r="E675" s="1131"/>
      <c r="F675" s="1131"/>
      <c r="G675" s="1131"/>
      <c r="H675" s="1131"/>
      <c r="I675" s="1131"/>
      <c r="J675" s="1131"/>
      <c r="K675" s="1131"/>
      <c r="L675" s="1131"/>
      <c r="M675" s="1131"/>
      <c r="N675" s="1131"/>
      <c r="O675" s="1131"/>
      <c r="P675" s="1131"/>
      <c r="Q675" s="1131"/>
      <c r="R675" s="1131"/>
      <c r="S675" s="993" t="s">
        <v>367</v>
      </c>
      <c r="T675" s="993"/>
      <c r="U675" s="993"/>
      <c r="V675" s="993"/>
      <c r="W675" s="993"/>
      <c r="X675" s="993"/>
      <c r="Y675" s="993"/>
      <c r="Z675" s="993"/>
      <c r="AA675" s="993"/>
      <c r="AB675" s="993"/>
      <c r="AC675" s="993"/>
      <c r="AD675" s="993"/>
      <c r="AE675" s="993" t="s">
        <v>366</v>
      </c>
      <c r="AF675" s="993"/>
      <c r="AG675" s="993"/>
      <c r="AH675" s="993"/>
      <c r="AI675" s="993"/>
      <c r="AJ675" s="993"/>
      <c r="AK675" s="993"/>
      <c r="AL675" s="993"/>
      <c r="AM675" s="993"/>
      <c r="AN675" s="993"/>
      <c r="AO675" s="993"/>
      <c r="AP675" s="993"/>
      <c r="AQ675" s="1132" t="s">
        <v>365</v>
      </c>
      <c r="AR675" s="1132"/>
      <c r="AS675" s="1132"/>
      <c r="AT675" s="1132"/>
      <c r="AU675" s="1132"/>
      <c r="AV675" s="1132"/>
      <c r="AW675" s="1132"/>
      <c r="AX675" s="1132"/>
      <c r="AY675" s="1132"/>
      <c r="AZ675" s="1132"/>
      <c r="BA675" s="1132"/>
      <c r="BB675" s="1133"/>
    </row>
    <row r="676" spans="1:54" ht="35.1" customHeight="1">
      <c r="A676" s="853" t="s">
        <v>638</v>
      </c>
      <c r="B676" s="1093"/>
      <c r="C676" s="1093"/>
      <c r="D676" s="1093"/>
      <c r="E676" s="1093"/>
      <c r="F676" s="1093"/>
      <c r="G676" s="1093"/>
      <c r="H676" s="1093"/>
      <c r="I676" s="1093"/>
      <c r="J676" s="1093"/>
      <c r="K676" s="1093"/>
      <c r="L676" s="1093"/>
      <c r="M676" s="1093"/>
      <c r="N676" s="1093"/>
      <c r="O676" s="1093"/>
      <c r="P676" s="1093"/>
      <c r="Q676" s="1093"/>
      <c r="R676" s="1093"/>
      <c r="S676" s="1122" t="str">
        <f>IF('3.8 Performances CTP515'!$B$30="","",'3.8 Performances CTP515'!B$30)</f>
        <v/>
      </c>
      <c r="T676" s="1122"/>
      <c r="U676" s="1122"/>
      <c r="V676" s="1122"/>
      <c r="W676" s="1122"/>
      <c r="X676" s="1122"/>
      <c r="Y676" s="1122"/>
      <c r="Z676" s="1122"/>
      <c r="AA676" s="1122"/>
      <c r="AB676" s="1122"/>
      <c r="AC676" s="1122"/>
      <c r="AD676" s="1122"/>
      <c r="AE676" s="1122" t="str">
        <f>IF('3.8 Performances CTP515'!$D$30="","",'3.8 Performances CTP515'!D$30)</f>
        <v/>
      </c>
      <c r="AF676" s="1122"/>
      <c r="AG676" s="1122"/>
      <c r="AH676" s="1122" t="str">
        <f>IF('3.8 Performances CTP515'!$D$30="","",'3.8 Performances CTP515'!$D$30)</f>
        <v/>
      </c>
      <c r="AI676" s="1122"/>
      <c r="AJ676" s="1122"/>
      <c r="AK676" s="1122"/>
      <c r="AL676" s="1122"/>
      <c r="AM676" s="1122"/>
      <c r="AN676" s="1122"/>
      <c r="AO676" s="1122"/>
      <c r="AP676" s="1122"/>
      <c r="AQ676" s="1123" t="str">
        <f>IF('3.8 Performances CTP515'!$F$30="","",'3.8 Performances CTP515'!F$30)</f>
        <v/>
      </c>
      <c r="AR676" s="1124"/>
      <c r="AS676" s="1124"/>
      <c r="AT676" s="1124"/>
      <c r="AU676" s="1124"/>
      <c r="AV676" s="1124"/>
      <c r="AW676" s="1124" t="str">
        <f>IF('3.8 Performances CTP515'!$F$30="","",'3.8 Performances CTP515'!$F$30)</f>
        <v/>
      </c>
      <c r="AX676" s="1124"/>
      <c r="AY676" s="1124"/>
      <c r="AZ676" s="1124"/>
      <c r="BA676" s="1124"/>
      <c r="BB676" s="1095"/>
    </row>
    <row r="677" spans="1:54" ht="35.1" customHeight="1">
      <c r="A677" s="853" t="s">
        <v>653</v>
      </c>
      <c r="B677" s="1093"/>
      <c r="C677" s="1093"/>
      <c r="D677" s="1093"/>
      <c r="E677" s="1093"/>
      <c r="F677" s="1093"/>
      <c r="G677" s="1093"/>
      <c r="H677" s="1093"/>
      <c r="I677" s="1093"/>
      <c r="J677" s="1093"/>
      <c r="K677" s="1093"/>
      <c r="L677" s="1093"/>
      <c r="M677" s="1093"/>
      <c r="N677" s="1093"/>
      <c r="O677" s="1093"/>
      <c r="P677" s="1093"/>
      <c r="Q677" s="1093"/>
      <c r="R677" s="1093"/>
      <c r="S677" s="1117">
        <v>3.0000000000000001E-3</v>
      </c>
      <c r="T677" s="1117"/>
      <c r="U677" s="1117"/>
      <c r="V677" s="1117"/>
      <c r="W677" s="1117">
        <v>5.0000000000000001E-3</v>
      </c>
      <c r="X677" s="1117"/>
      <c r="Y677" s="1117"/>
      <c r="Z677" s="1117"/>
      <c r="AA677" s="1117">
        <v>0.01</v>
      </c>
      <c r="AB677" s="1117"/>
      <c r="AC677" s="1117"/>
      <c r="AD677" s="1117"/>
      <c r="AE677" s="1117">
        <v>3.0000000000000001E-3</v>
      </c>
      <c r="AF677" s="1117"/>
      <c r="AG677" s="1117"/>
      <c r="AH677" s="1117"/>
      <c r="AI677" s="1117">
        <v>5.0000000000000001E-3</v>
      </c>
      <c r="AJ677" s="1117"/>
      <c r="AK677" s="1117"/>
      <c r="AL677" s="1117"/>
      <c r="AM677" s="1117">
        <v>0.01</v>
      </c>
      <c r="AN677" s="1117"/>
      <c r="AO677" s="1117"/>
      <c r="AP677" s="1117"/>
      <c r="AQ677" s="1118">
        <v>3.0000000000000001E-3</v>
      </c>
      <c r="AR677" s="1119"/>
      <c r="AS677" s="1119"/>
      <c r="AT677" s="1119"/>
      <c r="AU677" s="1119">
        <v>5.0000000000000001E-3</v>
      </c>
      <c r="AV677" s="1119"/>
      <c r="AW677" s="1119"/>
      <c r="AX677" s="1119"/>
      <c r="AY677" s="1119">
        <v>0.01</v>
      </c>
      <c r="AZ677" s="1120"/>
      <c r="BA677" s="1120"/>
      <c r="BB677" s="1121"/>
    </row>
    <row r="678" spans="1:54" ht="24.75" customHeight="1">
      <c r="A678" s="853" t="s">
        <v>651</v>
      </c>
      <c r="B678" s="1093"/>
      <c r="C678" s="1093"/>
      <c r="D678" s="1093"/>
      <c r="E678" s="1093"/>
      <c r="F678" s="1093"/>
      <c r="G678" s="1093"/>
      <c r="H678" s="1093"/>
      <c r="I678" s="1093"/>
      <c r="J678" s="1093"/>
      <c r="K678" s="1093"/>
      <c r="L678" s="1093"/>
      <c r="M678" s="1093"/>
      <c r="N678" s="1093"/>
      <c r="O678" s="1093"/>
      <c r="P678" s="1093"/>
      <c r="Q678" s="1093"/>
      <c r="R678" s="1093"/>
      <c r="S678" s="1113" t="str">
        <f>IF('3.8 Performances CTP515'!$B$57="","",'3.8 Performances CTP515'!$B$57)</f>
        <v/>
      </c>
      <c r="T678" s="1113"/>
      <c r="U678" s="1113"/>
      <c r="V678" s="1113"/>
      <c r="W678" s="1113" t="str">
        <f>IF('3.8 Performances CTP515'!$C$57="","",'3.8 Performances CTP515'!$C$57)</f>
        <v/>
      </c>
      <c r="X678" s="1113"/>
      <c r="Y678" s="1113"/>
      <c r="Z678" s="1113"/>
      <c r="AA678" s="1113" t="str">
        <f>IF('3.8 Performances CTP515'!$D$57="","",'3.8 Performances CTP515'!$D$57)</f>
        <v/>
      </c>
      <c r="AB678" s="1113"/>
      <c r="AC678" s="1113"/>
      <c r="AD678" s="1113"/>
      <c r="AE678" s="1113" t="str">
        <f>IF('3.8 Performances CTP515'!$E$57="","",'3.8 Performances CTP515'!$E$57)</f>
        <v/>
      </c>
      <c r="AF678" s="1113"/>
      <c r="AG678" s="1113"/>
      <c r="AH678" s="1113"/>
      <c r="AI678" s="1113" t="str">
        <f>IF('3.8 Performances CTP515'!$F$57="","",'3.8 Performances CTP515'!$F$57)</f>
        <v/>
      </c>
      <c r="AJ678" s="1113"/>
      <c r="AK678" s="1113"/>
      <c r="AL678" s="1113"/>
      <c r="AM678" s="1113" t="str">
        <f>IF('3.8 Performances CTP515'!$G$57="","",'3.8 Performances CTP515'!$G$57)</f>
        <v/>
      </c>
      <c r="AN678" s="1113"/>
      <c r="AO678" s="1113"/>
      <c r="AP678" s="1113"/>
      <c r="AQ678" s="1114" t="str">
        <f>IF('3.8 Performances CTP515'!$H$57="","",'3.8 Performances CTP515'!$H$57)</f>
        <v/>
      </c>
      <c r="AR678" s="1113"/>
      <c r="AS678" s="1113"/>
      <c r="AT678" s="1113"/>
      <c r="AU678" s="1113" t="str">
        <f>IF('3.8 Performances CTP515'!$I$57="","",'3.8 Performances CTP515'!$I$57)</f>
        <v/>
      </c>
      <c r="AV678" s="1113"/>
      <c r="AW678" s="1113"/>
      <c r="AX678" s="1113"/>
      <c r="AY678" s="1113" t="str">
        <f>IF('3.8 Performances CTP515'!$J$57="","",'3.8 Performances CTP515'!$J$57)</f>
        <v/>
      </c>
      <c r="AZ678" s="1115"/>
      <c r="BA678" s="1115"/>
      <c r="BB678" s="1116"/>
    </row>
    <row r="679" spans="1:54" ht="24.95" customHeight="1">
      <c r="A679" s="853" t="s">
        <v>652</v>
      </c>
      <c r="B679" s="1093"/>
      <c r="C679" s="1093"/>
      <c r="D679" s="1093"/>
      <c r="E679" s="1093"/>
      <c r="F679" s="1093"/>
      <c r="G679" s="1093"/>
      <c r="H679" s="1093"/>
      <c r="I679" s="1093"/>
      <c r="J679" s="1093"/>
      <c r="K679" s="1093"/>
      <c r="L679" s="1093"/>
      <c r="M679" s="1093"/>
      <c r="N679" s="1093"/>
      <c r="O679" s="1093"/>
      <c r="P679" s="1093"/>
      <c r="Q679" s="1093"/>
      <c r="R679" s="1093"/>
      <c r="S679" s="913" t="str">
        <f>IF('3.8 Performances CTP515'!$B$25="","",'3.8 Performances CTP515'!$B$25)</f>
        <v/>
      </c>
      <c r="T679" s="913"/>
      <c r="U679" s="913"/>
      <c r="V679" s="913"/>
      <c r="W679" s="913" t="str">
        <f>IF('3.8 Performances CTP515'!$C$25="","",'3.8 Performances CTP515'!$C$25)</f>
        <v/>
      </c>
      <c r="X679" s="913"/>
      <c r="Y679" s="913"/>
      <c r="Z679" s="913"/>
      <c r="AA679" s="913" t="str">
        <f>IF('3.8 Performances CTP515'!$D$25="","",'3.8 Performances CTP515'!$D$25)</f>
        <v/>
      </c>
      <c r="AB679" s="913"/>
      <c r="AC679" s="913"/>
      <c r="AD679" s="913"/>
      <c r="AE679" s="913" t="str">
        <f>IF('3.8 Performances CTP515'!$F$25="","",'3.8 Performances CTP515'!$F$25)</f>
        <v/>
      </c>
      <c r="AF679" s="913"/>
      <c r="AG679" s="913"/>
      <c r="AH679" s="913"/>
      <c r="AI679" s="913" t="str">
        <f>IF('3.8 Performances CTP515'!$G$25="","",'3.8 Performances CTP515'!$G$25)</f>
        <v/>
      </c>
      <c r="AJ679" s="913"/>
      <c r="AK679" s="913"/>
      <c r="AL679" s="913"/>
      <c r="AM679" s="913" t="str">
        <f>IF('3.8 Performances CTP515'!$H$25="","",'3.8 Performances CTP515'!$H$25)</f>
        <v/>
      </c>
      <c r="AN679" s="913"/>
      <c r="AO679" s="913"/>
      <c r="AP679" s="913"/>
      <c r="AQ679" s="1061" t="str">
        <f>IF('3.8 Performances CTP515'!$J$25="","",'3.8 Performances CTP515'!$J$25)</f>
        <v/>
      </c>
      <c r="AR679" s="913"/>
      <c r="AS679" s="913"/>
      <c r="AT679" s="913"/>
      <c r="AU679" s="913" t="str">
        <f>IF('3.8 Performances CTP515'!$K$25="","",'3.8 Performances CTP515'!$K$25)</f>
        <v/>
      </c>
      <c r="AV679" s="913"/>
      <c r="AW679" s="913"/>
      <c r="AX679" s="913"/>
      <c r="AY679" s="913" t="str">
        <f>IF('3.8 Performances CTP515'!$L$25="","",'3.8 Performances CTP515'!$L$25)</f>
        <v/>
      </c>
      <c r="AZ679" s="1111"/>
      <c r="BA679" s="1111"/>
      <c r="BB679" s="1112"/>
    </row>
    <row r="680" spans="1:54" ht="24.95" customHeight="1">
      <c r="A680" s="853" t="s">
        <v>1029</v>
      </c>
      <c r="B680" s="1093"/>
      <c r="C680" s="1093"/>
      <c r="D680" s="1093"/>
      <c r="E680" s="1093"/>
      <c r="F680" s="1093"/>
      <c r="G680" s="1093"/>
      <c r="H680" s="1093"/>
      <c r="I680" s="1093"/>
      <c r="J680" s="1093"/>
      <c r="K680" s="1093"/>
      <c r="L680" s="1093"/>
      <c r="M680" s="1093"/>
      <c r="N680" s="1093"/>
      <c r="O680" s="1093"/>
      <c r="P680" s="1093"/>
      <c r="Q680" s="1093"/>
      <c r="R680" s="1093"/>
      <c r="S680" s="1107" t="str">
        <f>IF('3.8 Performances CTP515'!$B$58="","",'3.8 Performances CTP515'!$B$58)</f>
        <v/>
      </c>
      <c r="T680" s="1107"/>
      <c r="U680" s="1107"/>
      <c r="V680" s="1107"/>
      <c r="W680" s="1107" t="str">
        <f>IF('3.8 Performances CTP515'!$C$58="","",'3.8 Performances CTP515'!$C$58)</f>
        <v/>
      </c>
      <c r="X680" s="1107"/>
      <c r="Y680" s="1107"/>
      <c r="Z680" s="1107"/>
      <c r="AA680" s="1107" t="str">
        <f>IF('3.8 Performances CTP515'!$D$58="","",'3.8 Performances CTP515'!$D$58)</f>
        <v/>
      </c>
      <c r="AB680" s="1107"/>
      <c r="AC680" s="1107"/>
      <c r="AD680" s="1107"/>
      <c r="AE680" s="1107" t="str">
        <f>IF('3.8 Performances CTP515'!$E$58="","",'3.8 Performances CTP515'!$E$58)</f>
        <v/>
      </c>
      <c r="AF680" s="1107"/>
      <c r="AG680" s="1107"/>
      <c r="AH680" s="1107"/>
      <c r="AI680" s="1107" t="str">
        <f>IF('3.8 Performances CTP515'!$F$58="","",'3.8 Performances CTP515'!$F$58)</f>
        <v/>
      </c>
      <c r="AJ680" s="1107"/>
      <c r="AK680" s="1107"/>
      <c r="AL680" s="1107"/>
      <c r="AM680" s="1107" t="str">
        <f>IF('3.8 Performances CTP515'!$G$58="","",'3.8 Performances CTP515'!$G$58)</f>
        <v/>
      </c>
      <c r="AN680" s="1107"/>
      <c r="AO680" s="1107"/>
      <c r="AP680" s="1107"/>
      <c r="AQ680" s="1108" t="str">
        <f>IF('3.8 Performances CTP515'!$H$58="","",'3.8 Performances CTP515'!$H$58)</f>
        <v/>
      </c>
      <c r="AR680" s="1107"/>
      <c r="AS680" s="1107"/>
      <c r="AT680" s="1107"/>
      <c r="AU680" s="1107" t="str">
        <f>IF('3.8 Performances CTP515'!$I$58="","",'3.8 Performances CTP515'!$I$58)</f>
        <v/>
      </c>
      <c r="AV680" s="1107"/>
      <c r="AW680" s="1107"/>
      <c r="AX680" s="1107"/>
      <c r="AY680" s="1107" t="str">
        <f>IF('3.8 Performances CTP515'!$J$58="","",'3.8 Performances CTP515'!$J$58)</f>
        <v/>
      </c>
      <c r="AZ680" s="1109"/>
      <c r="BA680" s="1109"/>
      <c r="BB680" s="1110"/>
    </row>
    <row r="681" spans="1:54" ht="24.95" customHeight="1">
      <c r="A681" s="853" t="s">
        <v>1030</v>
      </c>
      <c r="B681" s="1093"/>
      <c r="C681" s="1093"/>
      <c r="D681" s="1093"/>
      <c r="E681" s="1093"/>
      <c r="F681" s="1093"/>
      <c r="G681" s="1093"/>
      <c r="H681" s="1093"/>
      <c r="I681" s="1093"/>
      <c r="J681" s="1093"/>
      <c r="K681" s="1093"/>
      <c r="L681" s="1093"/>
      <c r="M681" s="1093"/>
      <c r="N681" s="1093"/>
      <c r="O681" s="1093"/>
      <c r="P681" s="1093"/>
      <c r="Q681" s="1093"/>
      <c r="R681" s="1093"/>
      <c r="S681" s="1100" t="str">
        <f>IF('3.8 Performances CTP515'!$B59="","",IF('3.8 Performances CTP515'!$B59="Conforme","Oui","Non"))</f>
        <v/>
      </c>
      <c r="T681" s="1100"/>
      <c r="U681" s="1100"/>
      <c r="V681" s="1100"/>
      <c r="W681" s="1100" t="str">
        <f>IF('3.8 Performances CTP515'!$C59="","",IF('3.8 Performances CTP515'!$C59="Conforme","Oui","Non"))</f>
        <v/>
      </c>
      <c r="X681" s="1100"/>
      <c r="Y681" s="1100"/>
      <c r="Z681" s="1100"/>
      <c r="AA681" s="1100" t="str">
        <f>IF('3.8 Performances CTP515'!$D59="","",IF('3.8 Performances CTP515'!$D59="Conforme","Oui","Non"))</f>
        <v/>
      </c>
      <c r="AB681" s="1100"/>
      <c r="AC681" s="1100"/>
      <c r="AD681" s="1100"/>
      <c r="AE681" s="1100" t="str">
        <f>IF('3.8 Performances CTP515'!$E59="","",IF('3.8 Performances CTP515'!$E59="Conforme","Oui","Non"))</f>
        <v/>
      </c>
      <c r="AF681" s="1100"/>
      <c r="AG681" s="1100"/>
      <c r="AH681" s="1100"/>
      <c r="AI681" s="1100" t="str">
        <f>IF('3.8 Performances CTP515'!$F59="","",IF('3.8 Performances CTP515'!$F59="Conforme","Oui","Non"))</f>
        <v/>
      </c>
      <c r="AJ681" s="1100"/>
      <c r="AK681" s="1100"/>
      <c r="AL681" s="1100"/>
      <c r="AM681" s="1100" t="str">
        <f>IF('3.8 Performances CTP515'!$G59="","",IF('3.8 Performances CTP515'!$G59="Conforme","Oui","Non"))</f>
        <v/>
      </c>
      <c r="AN681" s="1100"/>
      <c r="AO681" s="1100"/>
      <c r="AP681" s="1100"/>
      <c r="AQ681" s="1101" t="str">
        <f>IF('3.8 Performances CTP515'!$H59="","",IF('3.8 Performances CTP515'!$H59="Conforme","Oui","Non"))</f>
        <v/>
      </c>
      <c r="AR681" s="1100"/>
      <c r="AS681" s="1100"/>
      <c r="AT681" s="1100"/>
      <c r="AU681" s="1100" t="str">
        <f>IF('3.8 Performances CTP515'!$I59="","",IF('3.8 Performances CTP515'!$I59="Conforme","Oui","Non"))</f>
        <v/>
      </c>
      <c r="AV681" s="1100"/>
      <c r="AW681" s="1100"/>
      <c r="AX681" s="1100"/>
      <c r="AY681" s="1100" t="str">
        <f>IF('3.8 Performances CTP515'!$J59="","",IF('3.8 Performances CTP515'!$J59="Conforme","Oui","Non"))</f>
        <v/>
      </c>
      <c r="AZ681" s="1102"/>
      <c r="BA681" s="1102"/>
      <c r="BB681" s="1103"/>
    </row>
    <row r="682" spans="1:54" ht="24.95" customHeight="1">
      <c r="A682" s="853" t="s">
        <v>73</v>
      </c>
      <c r="B682" s="1093"/>
      <c r="C682" s="1093"/>
      <c r="D682" s="1093"/>
      <c r="E682" s="1093"/>
      <c r="F682" s="1093"/>
      <c r="G682" s="1093"/>
      <c r="H682" s="1093"/>
      <c r="I682" s="1093"/>
      <c r="J682" s="1093"/>
      <c r="K682" s="1093"/>
      <c r="L682" s="1093"/>
      <c r="M682" s="1093"/>
      <c r="N682" s="1093"/>
      <c r="O682" s="1093"/>
      <c r="P682" s="1093"/>
      <c r="Q682" s="1093"/>
      <c r="R682" s="1093"/>
      <c r="S682" s="1104" t="str">
        <f>IF('3.8 Performances CTP515'!B60="","",'3.8 Performances CTP515'!B60)</f>
        <v/>
      </c>
      <c r="T682" s="1105"/>
      <c r="U682" s="1105"/>
      <c r="V682" s="1105"/>
      <c r="W682" s="1105"/>
      <c r="X682" s="1105"/>
      <c r="Y682" s="1105"/>
      <c r="Z682" s="1105"/>
      <c r="AA682" s="1105"/>
      <c r="AB682" s="1105"/>
      <c r="AC682" s="1105"/>
      <c r="AD682" s="1105"/>
      <c r="AE682" s="1105"/>
      <c r="AF682" s="1105"/>
      <c r="AG682" s="1105"/>
      <c r="AH682" s="1105"/>
      <c r="AI682" s="1105"/>
      <c r="AJ682" s="1105"/>
      <c r="AK682" s="1105"/>
      <c r="AL682" s="1105"/>
      <c r="AM682" s="1105"/>
      <c r="AN682" s="1105"/>
      <c r="AO682" s="1105"/>
      <c r="AP682" s="1105"/>
      <c r="AQ682" s="1105"/>
      <c r="AR682" s="1105"/>
      <c r="AS682" s="1105"/>
      <c r="AT682" s="1105"/>
      <c r="AU682" s="1105"/>
      <c r="AV682" s="1105"/>
      <c r="AW682" s="1105"/>
      <c r="AX682" s="1105"/>
      <c r="AY682" s="1105"/>
      <c r="AZ682" s="1105"/>
      <c r="BA682" s="1105"/>
      <c r="BB682" s="1106"/>
    </row>
    <row r="683" spans="1:54" ht="24.95" customHeight="1">
      <c r="A683" s="853" t="s">
        <v>71</v>
      </c>
      <c r="B683" s="1093"/>
      <c r="C683" s="1093"/>
      <c r="D683" s="1093"/>
      <c r="E683" s="1093"/>
      <c r="F683" s="1093"/>
      <c r="G683" s="1093"/>
      <c r="H683" s="1093"/>
      <c r="I683" s="1093"/>
      <c r="J683" s="1093"/>
      <c r="K683" s="1093"/>
      <c r="L683" s="1093"/>
      <c r="M683" s="1093"/>
      <c r="N683" s="1093"/>
      <c r="O683" s="1093"/>
      <c r="P683" s="1093"/>
      <c r="Q683" s="1093"/>
      <c r="R683" s="1093"/>
      <c r="S683" s="1094" t="str">
        <f>IF('3.8 Performances CTP515'!B61="","",'3.8 Performances CTP515'!B61)</f>
        <v/>
      </c>
      <c r="T683" s="981"/>
      <c r="U683" s="981"/>
      <c r="V683" s="981"/>
      <c r="W683" s="981"/>
      <c r="X683" s="981"/>
      <c r="Y683" s="981"/>
      <c r="Z683" s="981"/>
      <c r="AA683" s="981"/>
      <c r="AB683" s="981"/>
      <c r="AC683" s="981"/>
      <c r="AD683" s="981"/>
      <c r="AE683" s="981"/>
      <c r="AF683" s="981"/>
      <c r="AG683" s="981"/>
      <c r="AH683" s="981"/>
      <c r="AI683" s="981"/>
      <c r="AJ683" s="981"/>
      <c r="AK683" s="981"/>
      <c r="AL683" s="981"/>
      <c r="AM683" s="981"/>
      <c r="AN683" s="981"/>
      <c r="AO683" s="981"/>
      <c r="AP683" s="981"/>
      <c r="AQ683" s="981"/>
      <c r="AR683" s="981"/>
      <c r="AS683" s="981"/>
      <c r="AT683" s="981"/>
      <c r="AU683" s="981"/>
      <c r="AV683" s="981"/>
      <c r="AW683" s="981"/>
      <c r="AX683" s="981"/>
      <c r="AY683" s="981"/>
      <c r="AZ683" s="981"/>
      <c r="BA683" s="981"/>
      <c r="BB683" s="1095"/>
    </row>
    <row r="684" spans="1:54" ht="24.95" customHeight="1">
      <c r="AO684" s="311"/>
    </row>
    <row r="685" spans="1:54" ht="24.95" customHeight="1">
      <c r="A685" s="1125" t="s">
        <v>420</v>
      </c>
      <c r="B685" s="1126"/>
      <c r="C685" s="1126"/>
      <c r="D685" s="1126"/>
      <c r="E685" s="1126"/>
      <c r="F685" s="1126"/>
      <c r="G685" s="1126"/>
      <c r="H685" s="1126"/>
      <c r="I685" s="1126"/>
      <c r="J685" s="1126"/>
      <c r="K685" s="1126"/>
      <c r="L685" s="1126"/>
      <c r="M685" s="1126"/>
      <c r="N685" s="1126"/>
      <c r="O685" s="1126"/>
      <c r="P685" s="1126"/>
      <c r="Q685" s="1126"/>
      <c r="R685" s="1126"/>
      <c r="S685" s="1126"/>
      <c r="T685" s="1126"/>
      <c r="U685" s="1126"/>
      <c r="V685" s="1126"/>
      <c r="W685" s="1126"/>
      <c r="X685" s="1126"/>
      <c r="Y685" s="1126"/>
      <c r="Z685" s="1126"/>
      <c r="AA685" s="1126"/>
      <c r="AB685" s="1126"/>
      <c r="AC685" s="1126"/>
      <c r="AD685" s="1126"/>
      <c r="AE685" s="1126"/>
      <c r="AF685" s="1126"/>
      <c r="AG685" s="1126"/>
      <c r="AH685" s="1126"/>
      <c r="AI685" s="1126"/>
      <c r="AJ685" s="1126"/>
      <c r="AK685" s="1126"/>
      <c r="AL685" s="1126"/>
      <c r="AM685" s="1126"/>
      <c r="AN685" s="1126"/>
      <c r="AO685" s="1126"/>
      <c r="AP685" s="1126"/>
      <c r="AQ685" s="1126"/>
      <c r="AR685" s="1126"/>
      <c r="AS685" s="1126"/>
      <c r="AT685" s="1126"/>
      <c r="AU685" s="1126"/>
      <c r="AV685" s="1126"/>
      <c r="AW685" s="1126"/>
      <c r="AX685" s="1126"/>
      <c r="AY685" s="1126"/>
      <c r="AZ685" s="1126"/>
      <c r="BA685" s="1126"/>
      <c r="BB685" s="1127"/>
    </row>
    <row r="686" spans="1:54" ht="24.95" customHeight="1">
      <c r="A686" s="1007" t="s">
        <v>637</v>
      </c>
      <c r="B686" s="1128"/>
      <c r="C686" s="1128"/>
      <c r="D686" s="1128"/>
      <c r="E686" s="1128"/>
      <c r="F686" s="1128"/>
      <c r="G686" s="1128"/>
      <c r="H686" s="1128"/>
      <c r="I686" s="1128"/>
      <c r="J686" s="1128"/>
      <c r="K686" s="1128"/>
      <c r="L686" s="1128"/>
      <c r="M686" s="1128"/>
      <c r="N686" s="1128"/>
      <c r="O686" s="1128"/>
      <c r="P686" s="1128"/>
      <c r="Q686" s="1128"/>
      <c r="R686" s="1128"/>
      <c r="S686" s="1128"/>
      <c r="T686" s="1128"/>
      <c r="U686" s="1128"/>
      <c r="V686" s="1128"/>
      <c r="W686" s="1128"/>
      <c r="X686" s="1128"/>
      <c r="Y686" s="1128"/>
      <c r="Z686" s="1128"/>
      <c r="AA686" s="1128"/>
      <c r="AB686" s="1128"/>
      <c r="AC686" s="1128"/>
      <c r="AD686" s="1128"/>
      <c r="AE686" s="1128"/>
      <c r="AF686" s="1128"/>
      <c r="AG686" s="1128"/>
      <c r="AH686" s="1128"/>
      <c r="AI686" s="1128"/>
      <c r="AJ686" s="1128"/>
      <c r="AK686" s="1128"/>
      <c r="AL686" s="1128"/>
      <c r="AM686" s="1128"/>
      <c r="AN686" s="1128"/>
      <c r="AO686" s="1128"/>
      <c r="AP686" s="1128"/>
      <c r="AQ686" s="1128"/>
      <c r="AR686" s="1128"/>
      <c r="AS686" s="1128"/>
      <c r="AT686" s="1128"/>
      <c r="AU686" s="1128"/>
      <c r="AV686" s="1128"/>
      <c r="AW686" s="1128"/>
      <c r="AX686" s="1128"/>
      <c r="AY686" s="1128"/>
      <c r="AZ686" s="1128"/>
      <c r="BA686" s="1128"/>
      <c r="BB686" s="1129"/>
    </row>
    <row r="687" spans="1:54" ht="24.95" customHeight="1">
      <c r="A687" s="1130"/>
      <c r="B687" s="1131"/>
      <c r="C687" s="1131"/>
      <c r="D687" s="1131"/>
      <c r="E687" s="1131"/>
      <c r="F687" s="1131"/>
      <c r="G687" s="1131"/>
      <c r="H687" s="1131"/>
      <c r="I687" s="1131"/>
      <c r="J687" s="1131"/>
      <c r="K687" s="1131"/>
      <c r="L687" s="1131"/>
      <c r="M687" s="1131"/>
      <c r="N687" s="1131"/>
      <c r="O687" s="1131"/>
      <c r="P687" s="1131"/>
      <c r="Q687" s="1131"/>
      <c r="R687" s="1131"/>
      <c r="S687" s="993" t="s">
        <v>367</v>
      </c>
      <c r="T687" s="993"/>
      <c r="U687" s="993"/>
      <c r="V687" s="993"/>
      <c r="W687" s="993"/>
      <c r="X687" s="993"/>
      <c r="Y687" s="993"/>
      <c r="Z687" s="993"/>
      <c r="AA687" s="993"/>
      <c r="AB687" s="993"/>
      <c r="AC687" s="993"/>
      <c r="AD687" s="993"/>
      <c r="AE687" s="993" t="s">
        <v>366</v>
      </c>
      <c r="AF687" s="993"/>
      <c r="AG687" s="993"/>
      <c r="AH687" s="993"/>
      <c r="AI687" s="993"/>
      <c r="AJ687" s="993"/>
      <c r="AK687" s="993"/>
      <c r="AL687" s="993"/>
      <c r="AM687" s="993"/>
      <c r="AN687" s="993"/>
      <c r="AO687" s="993"/>
      <c r="AP687" s="993"/>
      <c r="AQ687" s="1132" t="s">
        <v>365</v>
      </c>
      <c r="AR687" s="1132"/>
      <c r="AS687" s="1132"/>
      <c r="AT687" s="1132"/>
      <c r="AU687" s="1132"/>
      <c r="AV687" s="1132"/>
      <c r="AW687" s="1132"/>
      <c r="AX687" s="1132"/>
      <c r="AY687" s="1132"/>
      <c r="AZ687" s="1132"/>
      <c r="BA687" s="1132"/>
      <c r="BB687" s="1133"/>
    </row>
    <row r="688" spans="1:54" ht="35.1" customHeight="1">
      <c r="A688" s="853" t="s">
        <v>638</v>
      </c>
      <c r="B688" s="1093"/>
      <c r="C688" s="1093"/>
      <c r="D688" s="1093"/>
      <c r="E688" s="1093"/>
      <c r="F688" s="1093"/>
      <c r="G688" s="1093"/>
      <c r="H688" s="1093"/>
      <c r="I688" s="1093"/>
      <c r="J688" s="1093"/>
      <c r="K688" s="1093"/>
      <c r="L688" s="1093"/>
      <c r="M688" s="1093"/>
      <c r="N688" s="1093"/>
      <c r="O688" s="1093"/>
      <c r="P688" s="1093"/>
      <c r="Q688" s="1093"/>
      <c r="R688" s="1093"/>
      <c r="S688" s="1122" t="str">
        <f>IF('3.8 Performances CTP515'!$B$80="","",'3.8 Performances CTP515'!B$80)</f>
        <v/>
      </c>
      <c r="T688" s="1122"/>
      <c r="U688" s="1122"/>
      <c r="V688" s="1122"/>
      <c r="W688" s="1122"/>
      <c r="X688" s="1122"/>
      <c r="Y688" s="1122"/>
      <c r="Z688" s="1122"/>
      <c r="AA688" s="1122"/>
      <c r="AB688" s="1122"/>
      <c r="AC688" s="1122"/>
      <c r="AD688" s="1122"/>
      <c r="AE688" s="1122" t="str">
        <f>IF('3.8 Performances CTP515'!$D$80="","",'3.8 Performances CTP515'!D$80)</f>
        <v/>
      </c>
      <c r="AF688" s="1122"/>
      <c r="AG688" s="1122"/>
      <c r="AH688" s="1122" t="str">
        <f>IF('3.8 Performances CTP515'!$D$30="","",'3.8 Performances CTP515'!$D$30)</f>
        <v/>
      </c>
      <c r="AI688" s="1122"/>
      <c r="AJ688" s="1122"/>
      <c r="AK688" s="1122"/>
      <c r="AL688" s="1122"/>
      <c r="AM688" s="1122"/>
      <c r="AN688" s="1122"/>
      <c r="AO688" s="1122"/>
      <c r="AP688" s="1122"/>
      <c r="AQ688" s="1123" t="str">
        <f>IF('3.8 Performances CTP515'!$F$80="","",'3.8 Performances CTP515'!F$80)</f>
        <v/>
      </c>
      <c r="AR688" s="1124"/>
      <c r="AS688" s="1124"/>
      <c r="AT688" s="1124"/>
      <c r="AU688" s="1124"/>
      <c r="AV688" s="1124"/>
      <c r="AW688" s="1124" t="str">
        <f>IF('3.8 Performances CTP515'!$F$30="","",'3.8 Performances CTP515'!$F$30)</f>
        <v/>
      </c>
      <c r="AX688" s="1124"/>
      <c r="AY688" s="1124"/>
      <c r="AZ688" s="1124"/>
      <c r="BA688" s="1124"/>
      <c r="BB688" s="1095"/>
    </row>
    <row r="689" spans="1:55" ht="35.1" customHeight="1">
      <c r="A689" s="853" t="s">
        <v>653</v>
      </c>
      <c r="B689" s="1093"/>
      <c r="C689" s="1093"/>
      <c r="D689" s="1093"/>
      <c r="E689" s="1093"/>
      <c r="F689" s="1093"/>
      <c r="G689" s="1093"/>
      <c r="H689" s="1093"/>
      <c r="I689" s="1093"/>
      <c r="J689" s="1093"/>
      <c r="K689" s="1093"/>
      <c r="L689" s="1093"/>
      <c r="M689" s="1093"/>
      <c r="N689" s="1093"/>
      <c r="O689" s="1093"/>
      <c r="P689" s="1093"/>
      <c r="Q689" s="1093"/>
      <c r="R689" s="1093"/>
      <c r="S689" s="1117">
        <v>3.0000000000000001E-3</v>
      </c>
      <c r="T689" s="1117"/>
      <c r="U689" s="1117"/>
      <c r="V689" s="1117"/>
      <c r="W689" s="1117">
        <v>5.0000000000000001E-3</v>
      </c>
      <c r="X689" s="1117"/>
      <c r="Y689" s="1117"/>
      <c r="Z689" s="1117"/>
      <c r="AA689" s="1117">
        <v>0.01</v>
      </c>
      <c r="AB689" s="1117"/>
      <c r="AC689" s="1117"/>
      <c r="AD689" s="1117"/>
      <c r="AE689" s="1117">
        <v>3.0000000000000001E-3</v>
      </c>
      <c r="AF689" s="1117"/>
      <c r="AG689" s="1117"/>
      <c r="AH689" s="1117"/>
      <c r="AI689" s="1117">
        <v>5.0000000000000001E-3</v>
      </c>
      <c r="AJ689" s="1117"/>
      <c r="AK689" s="1117"/>
      <c r="AL689" s="1117"/>
      <c r="AM689" s="1117">
        <v>0.01</v>
      </c>
      <c r="AN689" s="1117"/>
      <c r="AO689" s="1117"/>
      <c r="AP689" s="1117"/>
      <c r="AQ689" s="1118">
        <v>3.0000000000000001E-3</v>
      </c>
      <c r="AR689" s="1119"/>
      <c r="AS689" s="1119"/>
      <c r="AT689" s="1119"/>
      <c r="AU689" s="1119">
        <v>5.0000000000000001E-3</v>
      </c>
      <c r="AV689" s="1119"/>
      <c r="AW689" s="1119"/>
      <c r="AX689" s="1119"/>
      <c r="AY689" s="1119">
        <v>0.01</v>
      </c>
      <c r="AZ689" s="1120"/>
      <c r="BA689" s="1120"/>
      <c r="BB689" s="1121"/>
    </row>
    <row r="690" spans="1:55" ht="24.75" customHeight="1">
      <c r="A690" s="853" t="s">
        <v>651</v>
      </c>
      <c r="B690" s="1093"/>
      <c r="C690" s="1093"/>
      <c r="D690" s="1093"/>
      <c r="E690" s="1093"/>
      <c r="F690" s="1093"/>
      <c r="G690" s="1093"/>
      <c r="H690" s="1093"/>
      <c r="I690" s="1093"/>
      <c r="J690" s="1093"/>
      <c r="K690" s="1093"/>
      <c r="L690" s="1093"/>
      <c r="M690" s="1093"/>
      <c r="N690" s="1093"/>
      <c r="O690" s="1093"/>
      <c r="P690" s="1093"/>
      <c r="Q690" s="1093"/>
      <c r="R690" s="1093"/>
      <c r="S690" s="1113" t="str">
        <f>IF('3.8 Performances CTP515'!$B$107="","",'3.8 Performances CTP515'!$B$107)</f>
        <v/>
      </c>
      <c r="T690" s="1113"/>
      <c r="U690" s="1113"/>
      <c r="V690" s="1113"/>
      <c r="W690" s="1113" t="str">
        <f>IF('3.8 Performances CTP515'!$C$107="","",'3.8 Performances CTP515'!$C$107)</f>
        <v/>
      </c>
      <c r="X690" s="1113"/>
      <c r="Y690" s="1113"/>
      <c r="Z690" s="1113"/>
      <c r="AA690" s="1113" t="str">
        <f>IF('3.8 Performances CTP515'!$D$107="","",'3.8 Performances CTP515'!$D$107)</f>
        <v/>
      </c>
      <c r="AB690" s="1113"/>
      <c r="AC690" s="1113"/>
      <c r="AD690" s="1113"/>
      <c r="AE690" s="1113" t="str">
        <f>IF('3.8 Performances CTP515'!$E$107="","",'3.8 Performances CTP515'!$E$107)</f>
        <v/>
      </c>
      <c r="AF690" s="1113"/>
      <c r="AG690" s="1113"/>
      <c r="AH690" s="1113"/>
      <c r="AI690" s="1113" t="str">
        <f>IF('3.8 Performances CTP515'!$F$107="","",'3.8 Performances CTP515'!$F$107)</f>
        <v/>
      </c>
      <c r="AJ690" s="1113"/>
      <c r="AK690" s="1113"/>
      <c r="AL690" s="1113"/>
      <c r="AM690" s="1113" t="str">
        <f>IF('3.8 Performances CTP515'!$G$107="","",'3.8 Performances CTP515'!$G$107)</f>
        <v/>
      </c>
      <c r="AN690" s="1113"/>
      <c r="AO690" s="1113"/>
      <c r="AP690" s="1113"/>
      <c r="AQ690" s="1114" t="str">
        <f>IF('3.8 Performances CTP515'!$H$107="","",'3.8 Performances CTP515'!$H$107)</f>
        <v/>
      </c>
      <c r="AR690" s="1113"/>
      <c r="AS690" s="1113"/>
      <c r="AT690" s="1113"/>
      <c r="AU690" s="1113" t="str">
        <f>IF('3.8 Performances CTP515'!$I$107="","",'3.8 Performances CTP515'!$I$107)</f>
        <v/>
      </c>
      <c r="AV690" s="1113"/>
      <c r="AW690" s="1113"/>
      <c r="AX690" s="1113"/>
      <c r="AY690" s="1113" t="str">
        <f>IF('3.8 Performances CTP515'!$J$107="","",'3.8 Performances CTP515'!$J$107)</f>
        <v/>
      </c>
      <c r="AZ690" s="1115"/>
      <c r="BA690" s="1115"/>
      <c r="BB690" s="1116"/>
    </row>
    <row r="691" spans="1:55" ht="24.75" customHeight="1">
      <c r="A691" s="853" t="s">
        <v>652</v>
      </c>
      <c r="B691" s="1093"/>
      <c r="C691" s="1093"/>
      <c r="D691" s="1093"/>
      <c r="E691" s="1093"/>
      <c r="F691" s="1093"/>
      <c r="G691" s="1093"/>
      <c r="H691" s="1093"/>
      <c r="I691" s="1093"/>
      <c r="J691" s="1093"/>
      <c r="K691" s="1093"/>
      <c r="L691" s="1093"/>
      <c r="M691" s="1093"/>
      <c r="N691" s="1093"/>
      <c r="O691" s="1093"/>
      <c r="P691" s="1093"/>
      <c r="Q691" s="1093"/>
      <c r="R691" s="1093"/>
      <c r="S691" s="913" t="str">
        <f>IF('3.8 Performances CTP515'!$B$75="","",'3.8 Performances CTP515'!$B$75)</f>
        <v/>
      </c>
      <c r="T691" s="913"/>
      <c r="U691" s="913"/>
      <c r="V691" s="913"/>
      <c r="W691" s="913" t="str">
        <f>IF('3.8 Performances CTP515'!$C$75="","",'3.8 Performances CTP515'!$C$75)</f>
        <v/>
      </c>
      <c r="X691" s="913"/>
      <c r="Y691" s="913"/>
      <c r="Z691" s="913"/>
      <c r="AA691" s="913" t="str">
        <f>IF('3.8 Performances CTP515'!$D$75="","",'3.8 Performances CTP515'!$D$75)</f>
        <v/>
      </c>
      <c r="AB691" s="913"/>
      <c r="AC691" s="913"/>
      <c r="AD691" s="913"/>
      <c r="AE691" s="913" t="str">
        <f>IF('3.8 Performances CTP515'!$F$75="","",'3.8 Performances CTP515'!$F$75)</f>
        <v/>
      </c>
      <c r="AF691" s="913"/>
      <c r="AG691" s="913"/>
      <c r="AH691" s="913"/>
      <c r="AI691" s="913" t="str">
        <f>IF('3.8 Performances CTP515'!$G$75="","",'3.8 Performances CTP515'!$G$75)</f>
        <v/>
      </c>
      <c r="AJ691" s="913"/>
      <c r="AK691" s="913"/>
      <c r="AL691" s="913"/>
      <c r="AM691" s="913" t="str">
        <f>IF('3.8 Performances CTP515'!$H$75="","",'3.8 Performances CTP515'!$H$75)</f>
        <v/>
      </c>
      <c r="AN691" s="913"/>
      <c r="AO691" s="913"/>
      <c r="AP691" s="913"/>
      <c r="AQ691" s="1061" t="str">
        <f>IF('3.8 Performances CTP515'!$J$75="","",'3.8 Performances CTP515'!$J$75)</f>
        <v/>
      </c>
      <c r="AR691" s="913"/>
      <c r="AS691" s="913"/>
      <c r="AT691" s="913"/>
      <c r="AU691" s="913" t="str">
        <f>IF('3.8 Performances CTP515'!$K$75="","",'3.8 Performances CTP515'!$K$75)</f>
        <v/>
      </c>
      <c r="AV691" s="913"/>
      <c r="AW691" s="913"/>
      <c r="AX691" s="913"/>
      <c r="AY691" s="913" t="str">
        <f>IF('3.8 Performances CTP515'!$L$75="","",'3.8 Performances CTP515'!$L$75)</f>
        <v/>
      </c>
      <c r="AZ691" s="1111"/>
      <c r="BA691" s="1111"/>
      <c r="BB691" s="1112"/>
    </row>
    <row r="692" spans="1:55" ht="23.25" customHeight="1">
      <c r="A692" s="853" t="s">
        <v>945</v>
      </c>
      <c r="B692" s="1093"/>
      <c r="C692" s="1093"/>
      <c r="D692" s="1093"/>
      <c r="E692" s="1093"/>
      <c r="F692" s="1093"/>
      <c r="G692" s="1093"/>
      <c r="H692" s="1093"/>
      <c r="I692" s="1093"/>
      <c r="J692" s="1093"/>
      <c r="K692" s="1093"/>
      <c r="L692" s="1093"/>
      <c r="M692" s="1093"/>
      <c r="N692" s="1093"/>
      <c r="O692" s="1093"/>
      <c r="P692" s="1093"/>
      <c r="Q692" s="1093"/>
      <c r="R692" s="1093"/>
      <c r="S692" s="1107" t="str">
        <f>IF('3.8 Performances CTP515'!$B$108="","",'3.8 Performances CTP515'!$B$108)</f>
        <v/>
      </c>
      <c r="T692" s="1107"/>
      <c r="U692" s="1107"/>
      <c r="V692" s="1107"/>
      <c r="W692" s="1107" t="str">
        <f>IF('3.8 Performances CTP515'!$C$108="","",'3.8 Performances CTP515'!$C$108)</f>
        <v/>
      </c>
      <c r="X692" s="1107"/>
      <c r="Y692" s="1107"/>
      <c r="Z692" s="1107"/>
      <c r="AA692" s="1107" t="str">
        <f>IF('3.8 Performances CTP515'!$D$108="","",'3.8 Performances CTP515'!$D$108)</f>
        <v/>
      </c>
      <c r="AB692" s="1107"/>
      <c r="AC692" s="1107"/>
      <c r="AD692" s="1107"/>
      <c r="AE692" s="1107" t="str">
        <f>IF('3.8 Performances CTP515'!$E$108="","",'3.8 Performances CTP515'!$E$108)</f>
        <v/>
      </c>
      <c r="AF692" s="1107"/>
      <c r="AG692" s="1107"/>
      <c r="AH692" s="1107"/>
      <c r="AI692" s="1107" t="str">
        <f>IF('3.8 Performances CTP515'!$F$108="","",'3.8 Performances CTP515'!$F$108)</f>
        <v/>
      </c>
      <c r="AJ692" s="1107"/>
      <c r="AK692" s="1107"/>
      <c r="AL692" s="1107"/>
      <c r="AM692" s="1107" t="str">
        <f>IF('3.8 Performances CTP515'!$G$108="","",'3.8 Performances CTP515'!$G$108)</f>
        <v/>
      </c>
      <c r="AN692" s="1107"/>
      <c r="AO692" s="1107"/>
      <c r="AP692" s="1107"/>
      <c r="AQ692" s="1108" t="str">
        <f>IF('3.8 Performances CTP515'!$H$108="","",'3.8 Performances CTP515'!$H$108)</f>
        <v/>
      </c>
      <c r="AR692" s="1107"/>
      <c r="AS692" s="1107"/>
      <c r="AT692" s="1107"/>
      <c r="AU692" s="1107" t="str">
        <f>IF('3.8 Performances CTP515'!$I$108="","",'3.8 Performances CTP515'!$I$108)</f>
        <v/>
      </c>
      <c r="AV692" s="1107"/>
      <c r="AW692" s="1107"/>
      <c r="AX692" s="1107"/>
      <c r="AY692" s="1107" t="str">
        <f>IF('3.8 Performances CTP515'!$J$108="","",'3.8 Performances CTP515'!$J$108)</f>
        <v/>
      </c>
      <c r="AZ692" s="1109"/>
      <c r="BA692" s="1109"/>
      <c r="BB692" s="1110"/>
    </row>
    <row r="693" spans="1:55" ht="30" customHeight="1">
      <c r="A693" s="853" t="s">
        <v>1030</v>
      </c>
      <c r="B693" s="1093"/>
      <c r="C693" s="1093"/>
      <c r="D693" s="1093"/>
      <c r="E693" s="1093"/>
      <c r="F693" s="1093"/>
      <c r="G693" s="1093"/>
      <c r="H693" s="1093"/>
      <c r="I693" s="1093"/>
      <c r="J693" s="1093"/>
      <c r="K693" s="1093"/>
      <c r="L693" s="1093"/>
      <c r="M693" s="1093"/>
      <c r="N693" s="1093"/>
      <c r="O693" s="1093"/>
      <c r="P693" s="1093"/>
      <c r="Q693" s="1093"/>
      <c r="R693" s="1093"/>
      <c r="S693" s="1100" t="str">
        <f>IF('3.8 Performances CTP515'!$B109="","",IF('3.8 Performances CTP515'!$B109="Conforme","Oui","Non"))</f>
        <v/>
      </c>
      <c r="T693" s="1100"/>
      <c r="U693" s="1100"/>
      <c r="V693" s="1100"/>
      <c r="W693" s="1100" t="str">
        <f>IF('3.8 Performances CTP515'!$C109="","",IF('3.8 Performances CTP515'!$C109="Conforme","Oui","Non"))</f>
        <v/>
      </c>
      <c r="X693" s="1100"/>
      <c r="Y693" s="1100"/>
      <c r="Z693" s="1100"/>
      <c r="AA693" s="1100" t="str">
        <f>IF('3.8 Performances CTP515'!$D109="","",IF('3.8 Performances CTP515'!$D109="Conforme","Oui","Non"))</f>
        <v/>
      </c>
      <c r="AB693" s="1100"/>
      <c r="AC693" s="1100"/>
      <c r="AD693" s="1100"/>
      <c r="AE693" s="1100" t="str">
        <f>IF('3.8 Performances CTP515'!$E109="","",IF('3.8 Performances CTP515'!$E109="Conforme","Oui","Non"))</f>
        <v/>
      </c>
      <c r="AF693" s="1100"/>
      <c r="AG693" s="1100"/>
      <c r="AH693" s="1100"/>
      <c r="AI693" s="1100" t="str">
        <f>IF('3.8 Performances CTP515'!$F109="","",IF('3.8 Performances CTP515'!$F109="Conforme","Oui","Non"))</f>
        <v/>
      </c>
      <c r="AJ693" s="1100"/>
      <c r="AK693" s="1100"/>
      <c r="AL693" s="1100"/>
      <c r="AM693" s="1100" t="str">
        <f>IF('3.8 Performances CTP515'!$G109="","",IF('3.8 Performances CTP515'!$G109="Conforme","Oui","Non"))</f>
        <v/>
      </c>
      <c r="AN693" s="1100"/>
      <c r="AO693" s="1100"/>
      <c r="AP693" s="1100"/>
      <c r="AQ693" s="1101" t="str">
        <f>IF('3.8 Performances CTP515'!$H109="","",IF('3.8 Performances CTP515'!$H109="Conforme","Oui","Non"))</f>
        <v/>
      </c>
      <c r="AR693" s="1100"/>
      <c r="AS693" s="1100"/>
      <c r="AT693" s="1100"/>
      <c r="AU693" s="1100" t="str">
        <f>IF('3.8 Performances CTP515'!$I109="","",IF('3.8 Performances CTP515'!$I109="Conforme","Oui","Non"))</f>
        <v/>
      </c>
      <c r="AV693" s="1100"/>
      <c r="AW693" s="1100"/>
      <c r="AX693" s="1100"/>
      <c r="AY693" s="1100" t="str">
        <f>IF('3.8 Performances CTP515'!$J109="","",IF('3.8 Performances CTP515'!$J109="Conforme","Oui","Non"))</f>
        <v/>
      </c>
      <c r="AZ693" s="1102"/>
      <c r="BA693" s="1102"/>
      <c r="BB693" s="1103"/>
    </row>
    <row r="694" spans="1:55" ht="30" customHeight="1">
      <c r="A694" s="853" t="s">
        <v>607</v>
      </c>
      <c r="B694" s="1093"/>
      <c r="C694" s="1093"/>
      <c r="D694" s="1093"/>
      <c r="E694" s="1093"/>
      <c r="F694" s="1093"/>
      <c r="G694" s="1093"/>
      <c r="H694" s="1093"/>
      <c r="I694" s="1093"/>
      <c r="J694" s="1093"/>
      <c r="K694" s="1093"/>
      <c r="L694" s="1093"/>
      <c r="M694" s="1093"/>
      <c r="N694" s="1093"/>
      <c r="O694" s="1093"/>
      <c r="P694" s="1093"/>
      <c r="Q694" s="1093"/>
      <c r="R694" s="1093"/>
      <c r="S694" s="1104" t="str">
        <f>IF('3.8 Performances CTP515'!B110="","",'3.8 Performances CTP515'!B110)</f>
        <v/>
      </c>
      <c r="T694" s="1105"/>
      <c r="U694" s="1105"/>
      <c r="V694" s="1105"/>
      <c r="W694" s="1105"/>
      <c r="X694" s="1105"/>
      <c r="Y694" s="1105"/>
      <c r="Z694" s="1105"/>
      <c r="AA694" s="1105"/>
      <c r="AB694" s="1105"/>
      <c r="AC694" s="1105"/>
      <c r="AD694" s="1105"/>
      <c r="AE694" s="1105"/>
      <c r="AF694" s="1105"/>
      <c r="AG694" s="1105"/>
      <c r="AH694" s="1105"/>
      <c r="AI694" s="1105"/>
      <c r="AJ694" s="1105"/>
      <c r="AK694" s="1105"/>
      <c r="AL694" s="1105"/>
      <c r="AM694" s="1105"/>
      <c r="AN694" s="1105"/>
      <c r="AO694" s="1105"/>
      <c r="AP694" s="1105"/>
      <c r="AQ694" s="1105"/>
      <c r="AR694" s="1105"/>
      <c r="AS694" s="1105"/>
      <c r="AT694" s="1105"/>
      <c r="AU694" s="1105"/>
      <c r="AV694" s="1105"/>
      <c r="AW694" s="1105"/>
      <c r="AX694" s="1105"/>
      <c r="AY694" s="1105"/>
      <c r="AZ694" s="1105"/>
      <c r="BA694" s="1105"/>
      <c r="BB694" s="1106"/>
    </row>
    <row r="695" spans="1:55" ht="30" customHeight="1">
      <c r="A695" s="853" t="s">
        <v>71</v>
      </c>
      <c r="B695" s="1093"/>
      <c r="C695" s="1093"/>
      <c r="D695" s="1093"/>
      <c r="E695" s="1093"/>
      <c r="F695" s="1093"/>
      <c r="G695" s="1093"/>
      <c r="H695" s="1093"/>
      <c r="I695" s="1093"/>
      <c r="J695" s="1093"/>
      <c r="K695" s="1093"/>
      <c r="L695" s="1093"/>
      <c r="M695" s="1093"/>
      <c r="N695" s="1093"/>
      <c r="O695" s="1093"/>
      <c r="P695" s="1093"/>
      <c r="Q695" s="1093"/>
      <c r="R695" s="1093"/>
      <c r="S695" s="1094" t="str">
        <f>IF('3.8 Performances CTP515'!B111="","",'3.8 Performances CTP515'!B111)</f>
        <v/>
      </c>
      <c r="T695" s="981"/>
      <c r="U695" s="981"/>
      <c r="V695" s="981"/>
      <c r="W695" s="981"/>
      <c r="X695" s="981"/>
      <c r="Y695" s="981"/>
      <c r="Z695" s="981"/>
      <c r="AA695" s="981"/>
      <c r="AB695" s="981"/>
      <c r="AC695" s="981"/>
      <c r="AD695" s="981"/>
      <c r="AE695" s="981"/>
      <c r="AF695" s="981"/>
      <c r="AG695" s="981"/>
      <c r="AH695" s="981"/>
      <c r="AI695" s="981"/>
      <c r="AJ695" s="981"/>
      <c r="AK695" s="981"/>
      <c r="AL695" s="981"/>
      <c r="AM695" s="981"/>
      <c r="AN695" s="981"/>
      <c r="AO695" s="981"/>
      <c r="AP695" s="981"/>
      <c r="AQ695" s="981"/>
      <c r="AR695" s="981"/>
      <c r="AS695" s="981"/>
      <c r="AT695" s="981"/>
      <c r="AU695" s="981"/>
      <c r="AV695" s="981"/>
      <c r="AW695" s="981"/>
      <c r="AX695" s="981"/>
      <c r="AY695" s="981"/>
      <c r="AZ695" s="981"/>
      <c r="BA695" s="981"/>
      <c r="BB695" s="1095"/>
    </row>
    <row r="696" spans="1:55" ht="30" customHeight="1">
      <c r="AO696" s="311"/>
    </row>
    <row r="697" spans="1:55" ht="30" customHeight="1">
      <c r="A697" s="1096" t="s">
        <v>687</v>
      </c>
      <c r="B697" s="1097"/>
      <c r="C697" s="1097"/>
      <c r="D697" s="1097"/>
      <c r="E697" s="1097"/>
      <c r="F697" s="1097"/>
      <c r="G697" s="1097"/>
      <c r="H697" s="1097"/>
      <c r="I697" s="1097"/>
      <c r="J697" s="1097"/>
      <c r="K697" s="1097"/>
      <c r="L697" s="1098"/>
      <c r="M697" s="1099"/>
      <c r="N697" s="1099"/>
      <c r="O697" s="1099"/>
      <c r="P697" s="1099"/>
      <c r="Q697" s="1099"/>
      <c r="R697" s="1099"/>
      <c r="S697" s="1099"/>
      <c r="T697" s="1099"/>
      <c r="U697" s="1099"/>
      <c r="V697" s="1099"/>
      <c r="W697" s="1099"/>
      <c r="X697" s="1099"/>
      <c r="Y697" s="1099"/>
      <c r="Z697" s="1099"/>
      <c r="AA697" s="1099"/>
      <c r="AB697" s="1099"/>
      <c r="AC697" s="1099"/>
      <c r="AD697" s="1099"/>
      <c r="AE697" s="1099"/>
      <c r="AF697" s="1099"/>
      <c r="AG697" s="1099"/>
      <c r="AH697" s="1099"/>
      <c r="AI697" s="1099"/>
      <c r="AJ697" s="1099"/>
      <c r="AK697" s="1099"/>
      <c r="AL697" s="1099"/>
      <c r="AM697" s="1099"/>
      <c r="AN697" s="1099"/>
      <c r="AO697" s="1099"/>
      <c r="AP697" s="1099"/>
      <c r="AQ697" s="1099"/>
      <c r="AR697" s="1099"/>
      <c r="AS697" s="716"/>
      <c r="AT697" s="716"/>
      <c r="AU697" s="716"/>
      <c r="AV697" s="716"/>
      <c r="AW697" s="716"/>
      <c r="AX697" s="716"/>
      <c r="AY697" s="716"/>
      <c r="AZ697" s="716"/>
      <c r="BA697" s="307"/>
      <c r="BB697" s="307"/>
      <c r="BC697" s="307"/>
    </row>
    <row r="698" spans="1:55" ht="30" customHeight="1">
      <c r="A698" s="356"/>
      <c r="B698" s="356"/>
      <c r="C698" s="356"/>
      <c r="D698" s="356"/>
      <c r="E698" s="356"/>
      <c r="F698" s="356"/>
      <c r="G698" s="356"/>
      <c r="H698" s="356"/>
      <c r="I698" s="356"/>
      <c r="J698" s="356"/>
      <c r="K698" s="356"/>
      <c r="L698" s="356"/>
      <c r="M698" s="356"/>
      <c r="N698" s="356"/>
      <c r="O698" s="356"/>
      <c r="P698" s="356"/>
      <c r="Q698" s="356"/>
      <c r="R698" s="356"/>
      <c r="S698" s="349"/>
      <c r="T698" s="356"/>
      <c r="U698" s="356"/>
      <c r="V698" s="356"/>
      <c r="W698" s="356"/>
      <c r="X698" s="356"/>
      <c r="Y698" s="356"/>
      <c r="Z698" s="356"/>
      <c r="AA698" s="356"/>
      <c r="AB698" s="356"/>
      <c r="AC698" s="356"/>
      <c r="AD698" s="356"/>
      <c r="AE698" s="356"/>
      <c r="AF698" s="356"/>
      <c r="AG698" s="356"/>
      <c r="AH698" s="356"/>
      <c r="AI698" s="356"/>
      <c r="AJ698" s="356"/>
      <c r="AK698" s="356"/>
      <c r="AL698" s="356"/>
      <c r="AM698" s="356"/>
      <c r="AN698" s="356"/>
      <c r="AO698" s="356"/>
      <c r="AP698" s="356"/>
      <c r="AQ698" s="356"/>
      <c r="AR698" s="356"/>
      <c r="AS698" s="356"/>
      <c r="AT698" s="356"/>
      <c r="AU698" s="356"/>
      <c r="AV698" s="356"/>
      <c r="AW698" s="356"/>
      <c r="AX698" s="356"/>
      <c r="AY698" s="356"/>
      <c r="AZ698" s="356"/>
      <c r="BA698" s="356"/>
      <c r="BB698" s="351"/>
    </row>
    <row r="699" spans="1:55" ht="30" customHeight="1">
      <c r="A699" s="1035" t="s">
        <v>288</v>
      </c>
      <c r="B699" s="1035"/>
      <c r="C699" s="1035"/>
      <c r="D699" s="1035"/>
      <c r="E699" s="1035"/>
      <c r="F699" s="1035"/>
      <c r="G699" s="1035"/>
      <c r="H699" s="1035"/>
      <c r="I699" s="1035"/>
      <c r="J699" s="1035"/>
      <c r="K699" s="1035"/>
      <c r="L699" s="1035"/>
      <c r="M699" s="1077" t="s">
        <v>292</v>
      </c>
      <c r="N699" s="1078"/>
      <c r="O699" s="1078"/>
      <c r="P699" s="1078"/>
      <c r="Q699" s="1078"/>
      <c r="R699" s="1078"/>
      <c r="S699" s="1078"/>
      <c r="T699" s="1078"/>
      <c r="U699" s="1078"/>
      <c r="V699" s="1078"/>
      <c r="W699" s="1078"/>
      <c r="X699" s="1078"/>
      <c r="Y699" s="1078"/>
      <c r="Z699" s="1078"/>
      <c r="AA699" s="1078"/>
      <c r="AB699" s="1078"/>
      <c r="AC699" s="1078"/>
      <c r="AD699" s="1078"/>
      <c r="AE699" s="1078"/>
      <c r="AF699" s="1078"/>
      <c r="AG699" s="1079"/>
      <c r="AH699" s="1080" t="s">
        <v>63</v>
      </c>
      <c r="AI699" s="1080"/>
      <c r="AJ699" s="1080"/>
      <c r="AK699" s="1080"/>
      <c r="AL699" s="1080"/>
      <c r="AM699" s="1080"/>
      <c r="AN699" s="1080"/>
      <c r="AO699" s="1080"/>
      <c r="AP699" s="1080"/>
      <c r="AQ699" s="1080"/>
      <c r="AR699" s="1080"/>
      <c r="AS699" s="1080"/>
      <c r="AT699" s="1080"/>
      <c r="AU699" s="1080"/>
      <c r="AV699" s="1080"/>
      <c r="AW699" s="1080"/>
      <c r="AX699" s="1080"/>
      <c r="AY699" s="1080"/>
      <c r="AZ699" s="1080"/>
      <c r="BA699" s="1080"/>
      <c r="BB699" s="1080"/>
    </row>
    <row r="700" spans="1:55" ht="30" customHeight="1">
      <c r="A700" s="1045" t="s">
        <v>655</v>
      </c>
      <c r="B700" s="1045"/>
      <c r="C700" s="1045"/>
      <c r="D700" s="1045"/>
      <c r="E700" s="1045"/>
      <c r="F700" s="1045"/>
      <c r="G700" s="1045"/>
      <c r="H700" s="1045"/>
      <c r="I700" s="1045"/>
      <c r="J700" s="1046"/>
      <c r="K700" s="1046"/>
      <c r="L700" s="1047"/>
      <c r="M700" s="1081" t="s">
        <v>656</v>
      </c>
      <c r="N700" s="1081"/>
      <c r="O700" s="1081"/>
      <c r="P700" s="1081"/>
      <c r="Q700" s="993">
        <v>90</v>
      </c>
      <c r="R700" s="993"/>
      <c r="S700" s="993"/>
      <c r="T700" s="993"/>
      <c r="U700" s="993">
        <v>180</v>
      </c>
      <c r="V700" s="993"/>
      <c r="W700" s="993"/>
      <c r="X700" s="993"/>
      <c r="Y700" s="993">
        <v>270</v>
      </c>
      <c r="Z700" s="993"/>
      <c r="AA700" s="993"/>
      <c r="AB700" s="993"/>
      <c r="AC700" s="993" t="s">
        <v>654</v>
      </c>
      <c r="AD700" s="993"/>
      <c r="AE700" s="993"/>
      <c r="AF700" s="993"/>
      <c r="AG700" s="1082"/>
      <c r="AH700" s="1085" t="s">
        <v>656</v>
      </c>
      <c r="AI700" s="1081"/>
      <c r="AJ700" s="1081"/>
      <c r="AK700" s="1081"/>
      <c r="AL700" s="993">
        <v>90</v>
      </c>
      <c r="AM700" s="993"/>
      <c r="AN700" s="993"/>
      <c r="AO700" s="993"/>
      <c r="AP700" s="993">
        <v>180</v>
      </c>
      <c r="AQ700" s="993"/>
      <c r="AR700" s="993"/>
      <c r="AS700" s="993"/>
      <c r="AT700" s="993">
        <v>270</v>
      </c>
      <c r="AU700" s="993"/>
      <c r="AV700" s="993"/>
      <c r="AW700" s="993"/>
      <c r="AX700" s="993" t="s">
        <v>654</v>
      </c>
      <c r="AY700" s="993"/>
      <c r="AZ700" s="993"/>
      <c r="BA700" s="993"/>
      <c r="BB700" s="1090"/>
    </row>
    <row r="701" spans="1:55" ht="30" customHeight="1">
      <c r="A701" s="1072" t="s">
        <v>367</v>
      </c>
      <c r="B701" s="1072"/>
      <c r="C701" s="1072"/>
      <c r="D701" s="1072"/>
      <c r="E701" s="1072"/>
      <c r="F701" s="1072"/>
      <c r="G701" s="1072"/>
      <c r="H701" s="1072"/>
      <c r="I701" s="1072"/>
      <c r="J701" s="1073"/>
      <c r="K701" s="1073"/>
      <c r="L701" s="1074"/>
      <c r="M701" s="1075" t="str">
        <f>IF('3.8 Performances CTP486'!B$30="","",'3.8 Performances CTP486'!B$30)</f>
        <v/>
      </c>
      <c r="N701" s="1076"/>
      <c r="O701" s="1076"/>
      <c r="P701" s="1076"/>
      <c r="Q701" s="1076"/>
      <c r="R701" s="1076"/>
      <c r="S701" s="1076"/>
      <c r="T701" s="1076"/>
      <c r="U701" s="1076"/>
      <c r="V701" s="1076"/>
      <c r="W701" s="1076"/>
      <c r="X701" s="1076"/>
      <c r="Y701" s="1076"/>
      <c r="Z701" s="1076"/>
      <c r="AA701" s="1076"/>
      <c r="AB701" s="1076"/>
      <c r="AC701" s="1076"/>
      <c r="AD701" s="1076"/>
      <c r="AE701" s="1076"/>
      <c r="AF701" s="1076"/>
      <c r="AG701" s="1076"/>
      <c r="AH701" s="1091" t="str">
        <f>IF('3.8 Performances CTP486'!B$62="","",'3.8 Performances CTP486'!B$62)</f>
        <v/>
      </c>
      <c r="AI701" s="1076"/>
      <c r="AJ701" s="1076"/>
      <c r="AK701" s="1076"/>
      <c r="AL701" s="1076"/>
      <c r="AM701" s="1076"/>
      <c r="AN701" s="1076"/>
      <c r="AO701" s="1076"/>
      <c r="AP701" s="1076"/>
      <c r="AQ701" s="1076"/>
      <c r="AR701" s="1076"/>
      <c r="AS701" s="1076"/>
      <c r="AT701" s="1076"/>
      <c r="AU701" s="1076"/>
      <c r="AV701" s="1076"/>
      <c r="AW701" s="1076"/>
      <c r="AX701" s="1076"/>
      <c r="AY701" s="1076"/>
      <c r="AZ701" s="1076"/>
      <c r="BA701" s="1076"/>
      <c r="BB701" s="1092"/>
    </row>
    <row r="702" spans="1:55" ht="30" customHeight="1">
      <c r="A702" s="1045" t="s">
        <v>1031</v>
      </c>
      <c r="B702" s="1045"/>
      <c r="C702" s="1045"/>
      <c r="D702" s="1045"/>
      <c r="E702" s="1045"/>
      <c r="F702" s="1045"/>
      <c r="G702" s="1045"/>
      <c r="H702" s="1045"/>
      <c r="I702" s="1045"/>
      <c r="J702" s="1046"/>
      <c r="K702" s="1046"/>
      <c r="L702" s="1047"/>
      <c r="M702" s="1048" t="str">
        <f>IF('3.8 Performances CTP486'!$B$31="","",'3.8 Performances CTP486'!$B$31)</f>
        <v/>
      </c>
      <c r="N702" s="1048"/>
      <c r="O702" s="1048"/>
      <c r="P702" s="1048"/>
      <c r="Q702" s="913" t="str">
        <f>IF('3.8 Performances CTP486'!$B$32="","",'3.8 Performances CTP486'!$B$32)</f>
        <v/>
      </c>
      <c r="R702" s="913"/>
      <c r="S702" s="913"/>
      <c r="T702" s="913"/>
      <c r="U702" s="913" t="str">
        <f>IF('3.8 Performances CTP486'!$B$33="","",'3.8 Performances CTP486'!$B$33)</f>
        <v/>
      </c>
      <c r="V702" s="913"/>
      <c r="W702" s="913"/>
      <c r="X702" s="913"/>
      <c r="Y702" s="913" t="str">
        <f>IF('3.8 Performances CTP486'!$B$34="","",'3.8 Performances CTP486'!$B$34)</f>
        <v/>
      </c>
      <c r="Z702" s="913"/>
      <c r="AA702" s="913"/>
      <c r="AB702" s="913"/>
      <c r="AC702" s="913" t="str">
        <f>IF('3.8 Performances CTP486'!$B$35="","",'3.8 Performances CTP486'!$B$35)</f>
        <v/>
      </c>
      <c r="AD702" s="913"/>
      <c r="AE702" s="913"/>
      <c r="AF702" s="913"/>
      <c r="AG702" s="914"/>
      <c r="AH702" s="1065" t="str">
        <f>IF('3.8 Performances CTP486'!$B$63="","",'3.8 Performances CTP486'!$B$63)</f>
        <v/>
      </c>
      <c r="AI702" s="1048"/>
      <c r="AJ702" s="1048"/>
      <c r="AK702" s="1048"/>
      <c r="AL702" s="913" t="str">
        <f>IF('3.8 Performances CTP486'!$B$64="","",'3.8 Performances CTP486'!$B$64)</f>
        <v/>
      </c>
      <c r="AM702" s="913"/>
      <c r="AN702" s="913"/>
      <c r="AO702" s="913"/>
      <c r="AP702" s="913" t="str">
        <f>IF('3.8 Performances CTP486'!$B$65="","",'3.8 Performances CTP486'!$B$65)</f>
        <v/>
      </c>
      <c r="AQ702" s="913"/>
      <c r="AR702" s="913"/>
      <c r="AS702" s="913"/>
      <c r="AT702" s="913" t="str">
        <f>IF('3.8 Performances CTP486'!$B$66="","",'3.8 Performances CTP486'!$B$66)</f>
        <v/>
      </c>
      <c r="AU702" s="913"/>
      <c r="AV702" s="913"/>
      <c r="AW702" s="913"/>
      <c r="AX702" s="913" t="str">
        <f>IF('3.8 Performances CTP486'!$B$67="","",'3.8 Performances CTP486'!$B$67)</f>
        <v/>
      </c>
      <c r="AY702" s="913"/>
      <c r="AZ702" s="913"/>
      <c r="BA702" s="913"/>
      <c r="BB702" s="914"/>
    </row>
    <row r="703" spans="1:55" ht="30" customHeight="1">
      <c r="A703" s="1045" t="s">
        <v>217</v>
      </c>
      <c r="B703" s="1045"/>
      <c r="C703" s="1045"/>
      <c r="D703" s="1045"/>
      <c r="E703" s="1045"/>
      <c r="F703" s="1045"/>
      <c r="G703" s="1045"/>
      <c r="H703" s="1045"/>
      <c r="I703" s="1045"/>
      <c r="J703" s="1046"/>
      <c r="K703" s="1046"/>
      <c r="L703" s="1047"/>
      <c r="M703" s="1048" t="str">
        <f>IF('3.8 Performances CTP486'!$C$31="","",'3.8 Performances CTP486'!$C$31)</f>
        <v/>
      </c>
      <c r="N703" s="1048"/>
      <c r="O703" s="1048"/>
      <c r="P703" s="1048"/>
      <c r="Q703" s="913" t="str">
        <f>IF('3.8 Performances CTP486'!$C$32="","",'3.8 Performances CTP486'!$C$32)</f>
        <v/>
      </c>
      <c r="R703" s="913"/>
      <c r="S703" s="913"/>
      <c r="T703" s="913"/>
      <c r="U703" s="913" t="str">
        <f>IF('3.8 Performances CTP486'!$C$33="","",'3.8 Performances CTP486'!$C$33)</f>
        <v/>
      </c>
      <c r="V703" s="913"/>
      <c r="W703" s="913"/>
      <c r="X703" s="913"/>
      <c r="Y703" s="913" t="str">
        <f>IF('3.8 Performances CTP486'!$C$34="","",'3.8 Performances CTP486'!$C$34)</f>
        <v/>
      </c>
      <c r="Z703" s="913"/>
      <c r="AA703" s="913"/>
      <c r="AB703" s="913"/>
      <c r="AC703" s="913" t="str">
        <f>IF('3.8 Performances CTP486'!$C$35="","",'3.8 Performances CTP486'!$C$35)</f>
        <v/>
      </c>
      <c r="AD703" s="913"/>
      <c r="AE703" s="913"/>
      <c r="AF703" s="913"/>
      <c r="AG703" s="914"/>
      <c r="AH703" s="1065" t="str">
        <f>IF('3.8 Performances CTP486'!$C$63="","",'3.8 Performances CTP486'!$C$63)</f>
        <v/>
      </c>
      <c r="AI703" s="1048"/>
      <c r="AJ703" s="1048"/>
      <c r="AK703" s="1048"/>
      <c r="AL703" s="913" t="str">
        <f>IF('3.8 Performances CTP486'!$C$64="","",'3.8 Performances CTP486'!$C$64)</f>
        <v/>
      </c>
      <c r="AM703" s="913"/>
      <c r="AN703" s="913"/>
      <c r="AO703" s="913"/>
      <c r="AP703" s="913" t="str">
        <f>IF('3.8 Performances CTP486'!$C$65="","",'3.8 Performances CTP486'!$C$65)</f>
        <v/>
      </c>
      <c r="AQ703" s="913"/>
      <c r="AR703" s="913"/>
      <c r="AS703" s="913"/>
      <c r="AT703" s="913" t="str">
        <f>IF('3.8 Performances CTP486'!$C$66="","",'3.8 Performances CTP486'!$C$66)</f>
        <v/>
      </c>
      <c r="AU703" s="913"/>
      <c r="AV703" s="913"/>
      <c r="AW703" s="913"/>
      <c r="AX703" s="913" t="str">
        <f>IF('3.8 Performances CTP486'!$C$67="","",'3.8 Performances CTP486'!$C$67)</f>
        <v/>
      </c>
      <c r="AY703" s="913"/>
      <c r="AZ703" s="913"/>
      <c r="BA703" s="913"/>
      <c r="BB703" s="914"/>
    </row>
    <row r="704" spans="1:55" ht="28.5" customHeight="1">
      <c r="A704" s="1045" t="s">
        <v>60</v>
      </c>
      <c r="B704" s="1045"/>
      <c r="C704" s="1045"/>
      <c r="D704" s="1045"/>
      <c r="E704" s="1045"/>
      <c r="F704" s="1045"/>
      <c r="G704" s="1045"/>
      <c r="H704" s="1045"/>
      <c r="I704" s="1045"/>
      <c r="J704" s="1046"/>
      <c r="K704" s="1046"/>
      <c r="L704" s="1047"/>
      <c r="M704" s="1086" t="str">
        <f>IF('3.8 Performances CTP486'!$D$31="","",'3.8 Performances CTP486'!$D$31)</f>
        <v/>
      </c>
      <c r="N704" s="1087"/>
      <c r="O704" s="1087"/>
      <c r="P704" s="1087"/>
      <c r="Q704" s="1088"/>
      <c r="R704" s="1088"/>
      <c r="S704" s="1088"/>
      <c r="T704" s="1088"/>
      <c r="U704" s="1088"/>
      <c r="V704" s="1088"/>
      <c r="W704" s="1088"/>
      <c r="X704" s="1088"/>
      <c r="Y704" s="1088"/>
      <c r="Z704" s="1088"/>
      <c r="AA704" s="1088"/>
      <c r="AB704" s="1088"/>
      <c r="AC704" s="1088"/>
      <c r="AD704" s="1088"/>
      <c r="AE704" s="1088"/>
      <c r="AF704" s="1088"/>
      <c r="AG704" s="1089"/>
      <c r="AH704" s="1086" t="str">
        <f>IF('3.8 Performances CTP486'!$D$63="","",'3.8 Performances CTP486'!$D$63)</f>
        <v/>
      </c>
      <c r="AI704" s="1087"/>
      <c r="AJ704" s="1087"/>
      <c r="AK704" s="1087"/>
      <c r="AL704" s="1088"/>
      <c r="AM704" s="1088"/>
      <c r="AN704" s="1088"/>
      <c r="AO704" s="1088"/>
      <c r="AP704" s="1088"/>
      <c r="AQ704" s="1088"/>
      <c r="AR704" s="1088"/>
      <c r="AS704" s="1088"/>
      <c r="AT704" s="1088"/>
      <c r="AU704" s="1088"/>
      <c r="AV704" s="1088"/>
      <c r="AW704" s="1088"/>
      <c r="AX704" s="1088"/>
      <c r="AY704" s="1088"/>
      <c r="AZ704" s="1088"/>
      <c r="BA704" s="1088"/>
      <c r="BB704" s="1089"/>
    </row>
    <row r="705" spans="1:54" ht="26.25" customHeight="1">
      <c r="A705" s="1045" t="s">
        <v>657</v>
      </c>
      <c r="B705" s="1045"/>
      <c r="C705" s="1045"/>
      <c r="D705" s="1045"/>
      <c r="E705" s="1045"/>
      <c r="F705" s="1045"/>
      <c r="G705" s="1045"/>
      <c r="H705" s="1045"/>
      <c r="I705" s="1045"/>
      <c r="J705" s="1046"/>
      <c r="K705" s="1046"/>
      <c r="L705" s="1047"/>
      <c r="M705" s="1070" t="str">
        <f>IF('3.8 Performances CTP486'!$C$24="","",'3.8 Performances CTP486'!$C$24)</f>
        <v/>
      </c>
      <c r="N705" s="1067"/>
      <c r="O705" s="1067"/>
      <c r="P705" s="1067"/>
      <c r="Q705" s="1068"/>
      <c r="R705" s="1068"/>
      <c r="S705" s="1068"/>
      <c r="T705" s="1068"/>
      <c r="U705" s="1068"/>
      <c r="V705" s="1068"/>
      <c r="W705" s="1068"/>
      <c r="X705" s="1068"/>
      <c r="Y705" s="1068"/>
      <c r="Z705" s="1068"/>
      <c r="AA705" s="1068"/>
      <c r="AB705" s="1068"/>
      <c r="AC705" s="1068"/>
      <c r="AD705" s="1068"/>
      <c r="AE705" s="1068"/>
      <c r="AF705" s="1068"/>
      <c r="AG705" s="1069"/>
      <c r="AH705" s="1066" t="str">
        <f>IF('3.8 Performances CTP486'!$C$56="","",'3.8 Performances CTP486'!$C$56)</f>
        <v/>
      </c>
      <c r="AI705" s="1067"/>
      <c r="AJ705" s="1067"/>
      <c r="AK705" s="1067"/>
      <c r="AL705" s="1068"/>
      <c r="AM705" s="1068"/>
      <c r="AN705" s="1068"/>
      <c r="AO705" s="1068"/>
      <c r="AP705" s="1068"/>
      <c r="AQ705" s="1068"/>
      <c r="AR705" s="1068"/>
      <c r="AS705" s="1068"/>
      <c r="AT705" s="1068"/>
      <c r="AU705" s="1068"/>
      <c r="AV705" s="1068"/>
      <c r="AW705" s="1068"/>
      <c r="AX705" s="1068"/>
      <c r="AY705" s="1068"/>
      <c r="AZ705" s="1068"/>
      <c r="BA705" s="1068"/>
      <c r="BB705" s="1069"/>
    </row>
    <row r="706" spans="1:54" ht="29.25" customHeight="1">
      <c r="A706" s="1045" t="s">
        <v>658</v>
      </c>
      <c r="B706" s="1045"/>
      <c r="C706" s="1045"/>
      <c r="D706" s="1045"/>
      <c r="E706" s="1045"/>
      <c r="F706" s="1045"/>
      <c r="G706" s="1045"/>
      <c r="H706" s="1045"/>
      <c r="I706" s="1045"/>
      <c r="J706" s="1046"/>
      <c r="K706" s="1046"/>
      <c r="L706" s="1047"/>
      <c r="M706" s="1070" t="str">
        <f>IF('3.8 Performances CTP486'!$C$25="","",'3.8 Performances CTP486'!$C$25)</f>
        <v/>
      </c>
      <c r="N706" s="1067"/>
      <c r="O706" s="1067"/>
      <c r="P706" s="1067"/>
      <c r="Q706" s="1068"/>
      <c r="R706" s="1068"/>
      <c r="S706" s="1068"/>
      <c r="T706" s="1068"/>
      <c r="U706" s="1068"/>
      <c r="V706" s="1068"/>
      <c r="W706" s="1068"/>
      <c r="X706" s="1068"/>
      <c r="Y706" s="1068"/>
      <c r="Z706" s="1068"/>
      <c r="AA706" s="1068"/>
      <c r="AB706" s="1068"/>
      <c r="AC706" s="1068"/>
      <c r="AD706" s="1068"/>
      <c r="AE706" s="1068"/>
      <c r="AF706" s="1068"/>
      <c r="AG706" s="1069"/>
      <c r="AH706" s="1066" t="str">
        <f>IF('3.8 Performances CTP486'!$C$57="","",'3.8 Performances CTP486'!$C$57)</f>
        <v/>
      </c>
      <c r="AI706" s="1067"/>
      <c r="AJ706" s="1067"/>
      <c r="AK706" s="1067"/>
      <c r="AL706" s="1068"/>
      <c r="AM706" s="1068"/>
      <c r="AN706" s="1068"/>
      <c r="AO706" s="1068"/>
      <c r="AP706" s="1068"/>
      <c r="AQ706" s="1068"/>
      <c r="AR706" s="1068"/>
      <c r="AS706" s="1068"/>
      <c r="AT706" s="1068"/>
      <c r="AU706" s="1068"/>
      <c r="AV706" s="1068"/>
      <c r="AW706" s="1068"/>
      <c r="AX706" s="1068"/>
      <c r="AY706" s="1068"/>
      <c r="AZ706" s="1068"/>
      <c r="BA706" s="1068"/>
      <c r="BB706" s="1069"/>
    </row>
    <row r="707" spans="1:54" ht="30" customHeight="1">
      <c r="A707" s="1045" t="s">
        <v>566</v>
      </c>
      <c r="B707" s="1045"/>
      <c r="C707" s="1045"/>
      <c r="D707" s="1045"/>
      <c r="E707" s="1045"/>
      <c r="F707" s="1045"/>
      <c r="G707" s="1045"/>
      <c r="H707" s="1045"/>
      <c r="I707" s="1045"/>
      <c r="J707" s="1046"/>
      <c r="K707" s="1046"/>
      <c r="L707" s="1047"/>
      <c r="M707" s="1055" t="str">
        <f>IF('3.8 Performances CTP486'!$E$31="","",'3.8 Performances CTP486'!$E$31)</f>
        <v/>
      </c>
      <c r="N707" s="1056"/>
      <c r="O707" s="1056"/>
      <c r="P707" s="1056"/>
      <c r="Q707" s="1057"/>
      <c r="R707" s="1057"/>
      <c r="S707" s="1057"/>
      <c r="T707" s="1057"/>
      <c r="U707" s="1057"/>
      <c r="V707" s="1057"/>
      <c r="W707" s="1057"/>
      <c r="X707" s="1057"/>
      <c r="Y707" s="1057"/>
      <c r="Z707" s="1057"/>
      <c r="AA707" s="1057"/>
      <c r="AB707" s="1057"/>
      <c r="AC707" s="1057"/>
      <c r="AD707" s="1057"/>
      <c r="AE707" s="1057"/>
      <c r="AF707" s="1057"/>
      <c r="AG707" s="1058"/>
      <c r="AH707" s="1055" t="str">
        <f>IF('3.8 Performances CTP486'!$E$63="","",'3.8 Performances CTP486'!$E$63)</f>
        <v/>
      </c>
      <c r="AI707" s="1056"/>
      <c r="AJ707" s="1056"/>
      <c r="AK707" s="1056"/>
      <c r="AL707" s="1057"/>
      <c r="AM707" s="1057"/>
      <c r="AN707" s="1057"/>
      <c r="AO707" s="1057"/>
      <c r="AP707" s="1057"/>
      <c r="AQ707" s="1057"/>
      <c r="AR707" s="1057"/>
      <c r="AS707" s="1057"/>
      <c r="AT707" s="1057"/>
      <c r="AU707" s="1057"/>
      <c r="AV707" s="1057"/>
      <c r="AW707" s="1057"/>
      <c r="AX707" s="1057"/>
      <c r="AY707" s="1057"/>
      <c r="AZ707" s="1057"/>
      <c r="BA707" s="1057"/>
      <c r="BB707" s="1058"/>
    </row>
    <row r="708" spans="1:54" ht="39" customHeight="1">
      <c r="A708" s="1045" t="s">
        <v>565</v>
      </c>
      <c r="B708" s="1045"/>
      <c r="C708" s="1045"/>
      <c r="D708" s="1045"/>
      <c r="E708" s="1045"/>
      <c r="F708" s="1045"/>
      <c r="G708" s="1045"/>
      <c r="H708" s="1045"/>
      <c r="I708" s="1045"/>
      <c r="J708" s="1046"/>
      <c r="K708" s="1046"/>
      <c r="L708" s="1047"/>
      <c r="M708" s="1070" t="str">
        <f>IF('3.8 Performances CTP486'!$F$31="","",'3.8 Performances CTP486'!$F$31)</f>
        <v/>
      </c>
      <c r="N708" s="1067"/>
      <c r="O708" s="1067"/>
      <c r="P708" s="1071"/>
      <c r="Q708" s="1059" t="str">
        <f>IF('3.8 Performances CTP486'!$F$32="","",'3.8 Performances CTP486'!$F$32)</f>
        <v/>
      </c>
      <c r="R708" s="1060"/>
      <c r="S708" s="1060"/>
      <c r="T708" s="1061"/>
      <c r="U708" s="1059" t="str">
        <f>IF('3.8 Performances CTP486'!$F$33="","",'3.8 Performances CTP486'!$F$33)</f>
        <v/>
      </c>
      <c r="V708" s="1060"/>
      <c r="W708" s="1060"/>
      <c r="X708" s="1061"/>
      <c r="Y708" s="1059" t="str">
        <f>IF('3.8 Performances CTP486'!$F$34="","",'3.8 Performances CTP486'!$F$34)</f>
        <v/>
      </c>
      <c r="Z708" s="1060"/>
      <c r="AA708" s="1060"/>
      <c r="AB708" s="1061"/>
      <c r="AC708" s="1062" t="str">
        <f>IF('3.8 Performances CTP486'!$F$35="","",'3.8 Performances CTP486'!$F$35)</f>
        <v/>
      </c>
      <c r="AD708" s="1063"/>
      <c r="AE708" s="1063"/>
      <c r="AF708" s="1063"/>
      <c r="AG708" s="1064"/>
      <c r="AH708" s="1065" t="str">
        <f>IF('3.8 Performances CTP486'!$F$63="","",'3.8 Performances CTP486'!$F$63)</f>
        <v/>
      </c>
      <c r="AI708" s="1048"/>
      <c r="AJ708" s="1048"/>
      <c r="AK708" s="1048"/>
      <c r="AL708" s="913" t="str">
        <f>IF('3.8 Performances CTP486'!$F$64="","",'3.8 Performances CTP486'!$F$64)</f>
        <v/>
      </c>
      <c r="AM708" s="913"/>
      <c r="AN708" s="913"/>
      <c r="AO708" s="913"/>
      <c r="AP708" s="913" t="str">
        <f>IF('3.8 Performances CTP486'!$F$65="","",'3.8 Performances CTP486'!$F$65)</f>
        <v/>
      </c>
      <c r="AQ708" s="913"/>
      <c r="AR708" s="913"/>
      <c r="AS708" s="913"/>
      <c r="AT708" s="913" t="str">
        <f>IF('3.8 Performances CTP486'!$F$66="","",'3.8 Performances CTP486'!$F$66)</f>
        <v/>
      </c>
      <c r="AU708" s="913"/>
      <c r="AV708" s="913"/>
      <c r="AW708" s="913"/>
      <c r="AX708" s="1062" t="str">
        <f>IF('3.8 Performances CTP486'!$F$35="","",'3.8 Performances CTP486'!$F$35)</f>
        <v/>
      </c>
      <c r="AY708" s="1063"/>
      <c r="AZ708" s="1063"/>
      <c r="BA708" s="1063"/>
      <c r="BB708" s="1064"/>
    </row>
    <row r="709" spans="1:54" ht="50.25" customHeight="1">
      <c r="A709" s="1045" t="s">
        <v>1032</v>
      </c>
      <c r="B709" s="1045"/>
      <c r="C709" s="1045"/>
      <c r="D709" s="1045"/>
      <c r="E709" s="1045"/>
      <c r="F709" s="1045"/>
      <c r="G709" s="1045"/>
      <c r="H709" s="1045"/>
      <c r="I709" s="1045"/>
      <c r="J709" s="1046"/>
      <c r="K709" s="1046"/>
      <c r="L709" s="1047"/>
      <c r="M709" s="1048" t="str">
        <f>IF('3.8 Performances CTP486'!$G$31="","",IF('3.8 Performances CTP486'!$G$31="Conforme","Oui","Non"))</f>
        <v/>
      </c>
      <c r="N709" s="1048"/>
      <c r="O709" s="1048"/>
      <c r="P709" s="1048"/>
      <c r="Q709" s="913" t="str">
        <f>IF('3.8 Performances CTP486'!$G$32="","",IF('3.8 Performances CTP486'!$G$32="Conforme","Oui","Non"))</f>
        <v/>
      </c>
      <c r="R709" s="913"/>
      <c r="S709" s="913"/>
      <c r="T709" s="913"/>
      <c r="U709" s="913" t="str">
        <f>IF('3.8 Performances CTP486'!$G$33="","",IF('3.8 Performances CTP486'!$G$33="Conforme","Oui","Non"))</f>
        <v/>
      </c>
      <c r="V709" s="913"/>
      <c r="W709" s="913"/>
      <c r="X709" s="913"/>
      <c r="Y709" s="913" t="str">
        <f>IF('3.8 Performances CTP486'!$G$34="","",IF('3.8 Performances CTP486'!$G$34="Conforme","Oui","Non"))</f>
        <v/>
      </c>
      <c r="Z709" s="913"/>
      <c r="AA709" s="913"/>
      <c r="AB709" s="913"/>
      <c r="AC709" s="913" t="str">
        <f>IF('3.8 Performances CTP486'!$G$35="","",IF('3.8 Performances CTP486'!$G$35="Conforme","Oui","Non"))</f>
        <v/>
      </c>
      <c r="AD709" s="913"/>
      <c r="AE709" s="913"/>
      <c r="AF709" s="913"/>
      <c r="AG709" s="914"/>
      <c r="AH709" s="1048" t="str">
        <f>IF('3.8 Performances CTP486'!$G$63="","",IF('3.8 Performances CTP486'!$G$63="Conforme","Oui","Non"))</f>
        <v/>
      </c>
      <c r="AI709" s="1048"/>
      <c r="AJ709" s="1048"/>
      <c r="AK709" s="1048"/>
      <c r="AL709" s="913" t="str">
        <f>IF('3.8 Performances CTP486'!$G$64="","",IF('3.8 Performances CTP486'!$G$64="Conforme","Oui","Non"))</f>
        <v/>
      </c>
      <c r="AM709" s="913"/>
      <c r="AN709" s="913"/>
      <c r="AO709" s="913"/>
      <c r="AP709" s="913" t="str">
        <f>IF('3.8 Performances CTP486'!$G$65="","",IF('3.8 Performances CTP486'!$G$65="Conforme","Oui","Non"))</f>
        <v/>
      </c>
      <c r="AQ709" s="913"/>
      <c r="AR709" s="913"/>
      <c r="AS709" s="913"/>
      <c r="AT709" s="913" t="str">
        <f>IF('3.8 Performances CTP486'!$G$66="","",IF('3.8 Performances CTP486'!$G$66="Conforme","Oui","Non"))</f>
        <v/>
      </c>
      <c r="AU709" s="913"/>
      <c r="AV709" s="913"/>
      <c r="AW709" s="913"/>
      <c r="AX709" s="913" t="str">
        <f>IF('3.8 Performances CTP486'!$G$67="","",IF('3.8 Performances CTP486'!$G$67="Conforme","Oui","Non"))</f>
        <v/>
      </c>
      <c r="AY709" s="913"/>
      <c r="AZ709" s="913"/>
      <c r="BA709" s="913"/>
      <c r="BB709" s="914"/>
    </row>
    <row r="710" spans="1:54" ht="49.5" customHeight="1">
      <c r="A710" s="1045" t="s">
        <v>739</v>
      </c>
      <c r="B710" s="1045"/>
      <c r="C710" s="1045"/>
      <c r="D710" s="1045"/>
      <c r="E710" s="1045"/>
      <c r="F710" s="1045"/>
      <c r="G710" s="1045"/>
      <c r="H710" s="1045"/>
      <c r="I710" s="1045"/>
      <c r="J710" s="1045"/>
      <c r="K710" s="1045"/>
      <c r="L710" s="853"/>
      <c r="M710" s="1048" t="str">
        <f>IF('3.8 Performances CTP486'!$H$31="","",IF('3.8 Performances CTP486'!$H$31="Conforme","Oui","Non"))</f>
        <v/>
      </c>
      <c r="N710" s="1048"/>
      <c r="O710" s="1048"/>
      <c r="P710" s="1048"/>
      <c r="Q710" s="913" t="str">
        <f>IF('3.8 Performances CTP486'!$H$32="","",IF('3.8 Performances CTP486'!$H$32="Conforme","Oui","Non"))</f>
        <v/>
      </c>
      <c r="R710" s="913"/>
      <c r="S710" s="913"/>
      <c r="T710" s="913"/>
      <c r="U710" s="913" t="str">
        <f>IF('3.8 Performances CTP486'!$H$33="","",IF('3.8 Performances CTP486'!$H$33="Conforme","Oui","Non"))</f>
        <v/>
      </c>
      <c r="V710" s="913"/>
      <c r="W710" s="913"/>
      <c r="X710" s="913"/>
      <c r="Y710" s="913" t="str">
        <f>IF('3.8 Performances CTP486'!$H$34="","",IF('3.8 Performances CTP486'!$H$34="Conforme","Oui","Non"))</f>
        <v/>
      </c>
      <c r="Z710" s="913"/>
      <c r="AA710" s="913"/>
      <c r="AB710" s="913"/>
      <c r="AC710" s="1062" t="str">
        <f>IF('3.8 Performances CTP486'!$H$35="","",IF('3.8 Performances CTP486'!$H$35="Conforme","Oui","Non"))</f>
        <v/>
      </c>
      <c r="AD710" s="1063"/>
      <c r="AE710" s="1063"/>
      <c r="AF710" s="1063"/>
      <c r="AG710" s="1064"/>
      <c r="AH710" s="1048" t="str">
        <f>IF('3.8 Performances CTP486'!$H$63="","",IF('3.8 Performances CTP486'!$H$63="Conforme","Oui","Non"))</f>
        <v/>
      </c>
      <c r="AI710" s="1048"/>
      <c r="AJ710" s="1048"/>
      <c r="AK710" s="1048"/>
      <c r="AL710" s="913" t="str">
        <f>IF('3.8 Performances CTP486'!$H$64="","",IF('3.8 Performances CTP486'!$H$64="Conforme","Oui","Non"))</f>
        <v/>
      </c>
      <c r="AM710" s="913"/>
      <c r="AN710" s="913"/>
      <c r="AO710" s="913"/>
      <c r="AP710" s="913" t="str">
        <f>IF('3.8 Performances CTP486'!$H$65="","",IF('3.8 Performances CTP486'!$H$65="Conforme","Oui","Non"))</f>
        <v/>
      </c>
      <c r="AQ710" s="913"/>
      <c r="AR710" s="913"/>
      <c r="AS710" s="913"/>
      <c r="AT710" s="913" t="str">
        <f>IF('3.8 Performances CTP486'!$H$66="","",IF('3.8 Performances CTP486'!$H$66="Conforme","Oui","Non"))</f>
        <v/>
      </c>
      <c r="AU710" s="913"/>
      <c r="AV710" s="913"/>
      <c r="AW710" s="913"/>
      <c r="AX710" s="1062" t="str">
        <f>IF('3.8 Performances CTP486'!$H$35="","",IF('3.8 Performances CTP486'!$H$35="Conforme","Oui","Non"))</f>
        <v/>
      </c>
      <c r="AY710" s="1063"/>
      <c r="AZ710" s="1063"/>
      <c r="BA710" s="1063"/>
      <c r="BB710" s="1064"/>
    </row>
    <row r="711" spans="1:54" ht="51" customHeight="1">
      <c r="A711" s="1045" t="s">
        <v>980</v>
      </c>
      <c r="B711" s="1045"/>
      <c r="C711" s="1045"/>
      <c r="D711" s="1045"/>
      <c r="E711" s="1045"/>
      <c r="F711" s="1045"/>
      <c r="G711" s="1045"/>
      <c r="H711" s="1045"/>
      <c r="I711" s="1045"/>
      <c r="J711" s="1045"/>
      <c r="K711" s="1045"/>
      <c r="L711" s="853"/>
      <c r="M711" s="1049" t="str">
        <f>IF('3.8 Performances CTP486'!$J$31="","",'3.8 Performances CTP486'!$J$31)</f>
        <v/>
      </c>
      <c r="N711" s="1050"/>
      <c r="O711" s="1050"/>
      <c r="P711" s="1050"/>
      <c r="Q711" s="1051"/>
      <c r="R711" s="1051"/>
      <c r="S711" s="1051"/>
      <c r="T711" s="1051"/>
      <c r="U711" s="1051"/>
      <c r="V711" s="1051"/>
      <c r="W711" s="1051"/>
      <c r="X711" s="1051"/>
      <c r="Y711" s="1051"/>
      <c r="Z711" s="1051"/>
      <c r="AA711" s="1051"/>
      <c r="AB711" s="1051"/>
      <c r="AC711" s="1051"/>
      <c r="AD711" s="1051"/>
      <c r="AE711" s="1051"/>
      <c r="AF711" s="1051"/>
      <c r="AG711" s="1052"/>
      <c r="AH711" s="1049" t="str">
        <f>IF('3.8 Performances CTP486'!$J$63="","",'3.8 Performances CTP486'!$J$63)</f>
        <v/>
      </c>
      <c r="AI711" s="1050"/>
      <c r="AJ711" s="1050"/>
      <c r="AK711" s="1050"/>
      <c r="AL711" s="1051"/>
      <c r="AM711" s="1051"/>
      <c r="AN711" s="1051"/>
      <c r="AO711" s="1051"/>
      <c r="AP711" s="1051"/>
      <c r="AQ711" s="1051"/>
      <c r="AR711" s="1051"/>
      <c r="AS711" s="1051"/>
      <c r="AT711" s="1051"/>
      <c r="AU711" s="1051"/>
      <c r="AV711" s="1051"/>
      <c r="AW711" s="1051"/>
      <c r="AX711" s="1051"/>
      <c r="AY711" s="1051"/>
      <c r="AZ711" s="1051"/>
      <c r="BA711" s="1051"/>
      <c r="BB711" s="1052"/>
    </row>
    <row r="712" spans="1:54" ht="50.25" customHeight="1">
      <c r="A712" s="1045" t="s">
        <v>567</v>
      </c>
      <c r="B712" s="1045"/>
      <c r="C712" s="1045"/>
      <c r="D712" s="1045"/>
      <c r="E712" s="1045"/>
      <c r="F712" s="1045"/>
      <c r="G712" s="1045"/>
      <c r="H712" s="1045"/>
      <c r="I712" s="1045"/>
      <c r="J712" s="1045"/>
      <c r="K712" s="1045"/>
      <c r="L712" s="853"/>
      <c r="M712" s="1083" t="str">
        <f>IF('3.8 Performances CTP486'!$L$31="","",'3.8 Performances CTP486'!$L$31)</f>
        <v/>
      </c>
      <c r="N712" s="1084"/>
      <c r="O712" s="1084"/>
      <c r="P712" s="1084"/>
      <c r="Q712" s="907"/>
      <c r="R712" s="907"/>
      <c r="S712" s="907"/>
      <c r="T712" s="907"/>
      <c r="U712" s="907"/>
      <c r="V712" s="907"/>
      <c r="W712" s="907"/>
      <c r="X712" s="907"/>
      <c r="Y712" s="907"/>
      <c r="Z712" s="907"/>
      <c r="AA712" s="907"/>
      <c r="AB712" s="907"/>
      <c r="AC712" s="907"/>
      <c r="AD712" s="907"/>
      <c r="AE712" s="907"/>
      <c r="AF712" s="907"/>
      <c r="AG712" s="908"/>
      <c r="AH712" s="1083" t="str">
        <f>IF('3.8 Performances CTP486'!$L$63="","",'3.8 Performances CTP486'!$L$63)</f>
        <v/>
      </c>
      <c r="AI712" s="1084"/>
      <c r="AJ712" s="1084"/>
      <c r="AK712" s="1084"/>
      <c r="AL712" s="907"/>
      <c r="AM712" s="907"/>
      <c r="AN712" s="907"/>
      <c r="AO712" s="907"/>
      <c r="AP712" s="907"/>
      <c r="AQ712" s="907"/>
      <c r="AR712" s="907"/>
      <c r="AS712" s="907"/>
      <c r="AT712" s="907"/>
      <c r="AU712" s="907"/>
      <c r="AV712" s="907"/>
      <c r="AW712" s="907"/>
      <c r="AX712" s="907"/>
      <c r="AY712" s="907"/>
      <c r="AZ712" s="907"/>
      <c r="BA712" s="907"/>
      <c r="BB712" s="908"/>
    </row>
    <row r="713" spans="1:54" ht="30" customHeight="1">
      <c r="AO713" s="311"/>
    </row>
    <row r="714" spans="1:54" ht="30" customHeight="1">
      <c r="A714" s="1035" t="s">
        <v>288</v>
      </c>
      <c r="B714" s="1035"/>
      <c r="C714" s="1035"/>
      <c r="D714" s="1035"/>
      <c r="E714" s="1035"/>
      <c r="F714" s="1035"/>
      <c r="G714" s="1035"/>
      <c r="H714" s="1035"/>
      <c r="I714" s="1035"/>
      <c r="J714" s="1035"/>
      <c r="K714" s="1035"/>
      <c r="L714" s="1035"/>
      <c r="M714" s="1077" t="s">
        <v>292</v>
      </c>
      <c r="N714" s="1078"/>
      <c r="O714" s="1078"/>
      <c r="P714" s="1078"/>
      <c r="Q714" s="1078"/>
      <c r="R714" s="1078"/>
      <c r="S714" s="1078"/>
      <c r="T714" s="1078"/>
      <c r="U714" s="1078"/>
      <c r="V714" s="1078"/>
      <c r="W714" s="1078"/>
      <c r="X714" s="1078"/>
      <c r="Y714" s="1078"/>
      <c r="Z714" s="1078"/>
      <c r="AA714" s="1078"/>
      <c r="AB714" s="1078"/>
      <c r="AC714" s="1078"/>
      <c r="AD714" s="1078"/>
      <c r="AE714" s="1078"/>
      <c r="AF714" s="1078"/>
      <c r="AG714" s="1079"/>
      <c r="AH714" s="1080" t="s">
        <v>63</v>
      </c>
      <c r="AI714" s="1080"/>
      <c r="AJ714" s="1080"/>
      <c r="AK714" s="1080"/>
      <c r="AL714" s="1080"/>
      <c r="AM714" s="1080"/>
      <c r="AN714" s="1080"/>
      <c r="AO714" s="1080"/>
      <c r="AP714" s="1080"/>
      <c r="AQ714" s="1080"/>
      <c r="AR714" s="1080"/>
      <c r="AS714" s="1080"/>
      <c r="AT714" s="1080"/>
      <c r="AU714" s="1080"/>
      <c r="AV714" s="1080"/>
      <c r="AW714" s="1080"/>
      <c r="AX714" s="1080"/>
      <c r="AY714" s="1080"/>
      <c r="AZ714" s="1080"/>
      <c r="BA714" s="1080"/>
      <c r="BB714" s="1080"/>
    </row>
    <row r="715" spans="1:54" ht="30" customHeight="1">
      <c r="A715" s="1045" t="s">
        <v>655</v>
      </c>
      <c r="B715" s="1045"/>
      <c r="C715" s="1045"/>
      <c r="D715" s="1045"/>
      <c r="E715" s="1045"/>
      <c r="F715" s="1045"/>
      <c r="G715" s="1045"/>
      <c r="H715" s="1045"/>
      <c r="I715" s="1045"/>
      <c r="J715" s="1046"/>
      <c r="K715" s="1046"/>
      <c r="L715" s="1047"/>
      <c r="M715" s="1081" t="s">
        <v>656</v>
      </c>
      <c r="N715" s="1081"/>
      <c r="O715" s="1081"/>
      <c r="P715" s="1081"/>
      <c r="Q715" s="993">
        <v>90</v>
      </c>
      <c r="R715" s="993"/>
      <c r="S715" s="993"/>
      <c r="T715" s="993"/>
      <c r="U715" s="993">
        <v>180</v>
      </c>
      <c r="V715" s="993"/>
      <c r="W715" s="993"/>
      <c r="X715" s="993"/>
      <c r="Y715" s="993">
        <v>270</v>
      </c>
      <c r="Z715" s="993"/>
      <c r="AA715" s="993"/>
      <c r="AB715" s="993"/>
      <c r="AC715" s="993" t="s">
        <v>654</v>
      </c>
      <c r="AD715" s="993"/>
      <c r="AE715" s="993"/>
      <c r="AF715" s="993"/>
      <c r="AG715" s="1082"/>
      <c r="AH715" s="1085" t="s">
        <v>656</v>
      </c>
      <c r="AI715" s="1081"/>
      <c r="AJ715" s="1081"/>
      <c r="AK715" s="1081"/>
      <c r="AL715" s="993">
        <v>90</v>
      </c>
      <c r="AM715" s="993"/>
      <c r="AN715" s="993"/>
      <c r="AO715" s="993"/>
      <c r="AP715" s="993">
        <v>180</v>
      </c>
      <c r="AQ715" s="993"/>
      <c r="AR715" s="993"/>
      <c r="AS715" s="993"/>
      <c r="AT715" s="993">
        <v>270</v>
      </c>
      <c r="AU715" s="993"/>
      <c r="AV715" s="993"/>
      <c r="AW715" s="993"/>
      <c r="AX715" s="993" t="s">
        <v>654</v>
      </c>
      <c r="AY715" s="993"/>
      <c r="AZ715" s="993"/>
      <c r="BA715" s="993"/>
      <c r="BB715" s="1090"/>
    </row>
    <row r="716" spans="1:54" ht="30" customHeight="1">
      <c r="A716" s="1072" t="s">
        <v>366</v>
      </c>
      <c r="B716" s="1072"/>
      <c r="C716" s="1072"/>
      <c r="D716" s="1072"/>
      <c r="E716" s="1072"/>
      <c r="F716" s="1072"/>
      <c r="G716" s="1072"/>
      <c r="H716" s="1072"/>
      <c r="I716" s="1072"/>
      <c r="J716" s="1073"/>
      <c r="K716" s="1073"/>
      <c r="L716" s="1074"/>
      <c r="M716" s="1075" t="str">
        <f>IF('3.8 Performances CTP486'!B$36="","",'3.8 Performances CTP486'!B$36)</f>
        <v/>
      </c>
      <c r="N716" s="1076"/>
      <c r="O716" s="1076"/>
      <c r="P716" s="1076"/>
      <c r="Q716" s="1076"/>
      <c r="R716" s="1076"/>
      <c r="S716" s="1076"/>
      <c r="T716" s="1076"/>
      <c r="U716" s="1076"/>
      <c r="V716" s="1076"/>
      <c r="W716" s="1076"/>
      <c r="X716" s="1076"/>
      <c r="Y716" s="1076"/>
      <c r="Z716" s="1076"/>
      <c r="AA716" s="1076"/>
      <c r="AB716" s="1076"/>
      <c r="AC716" s="1076"/>
      <c r="AD716" s="1076"/>
      <c r="AE716" s="1076"/>
      <c r="AF716" s="1076"/>
      <c r="AG716" s="1076"/>
      <c r="AH716" s="1091" t="str">
        <f>IF('3.8 Performances CTP486'!B$68="","",'3.8 Performances CTP486'!B$68)</f>
        <v/>
      </c>
      <c r="AI716" s="1076"/>
      <c r="AJ716" s="1076"/>
      <c r="AK716" s="1076"/>
      <c r="AL716" s="1076"/>
      <c r="AM716" s="1076"/>
      <c r="AN716" s="1076"/>
      <c r="AO716" s="1076"/>
      <c r="AP716" s="1076"/>
      <c r="AQ716" s="1076"/>
      <c r="AR716" s="1076"/>
      <c r="AS716" s="1076"/>
      <c r="AT716" s="1076"/>
      <c r="AU716" s="1076"/>
      <c r="AV716" s="1076"/>
      <c r="AW716" s="1076"/>
      <c r="AX716" s="1076"/>
      <c r="AY716" s="1076"/>
      <c r="AZ716" s="1076"/>
      <c r="BA716" s="1076"/>
      <c r="BB716" s="1092"/>
    </row>
    <row r="717" spans="1:54" ht="30" customHeight="1">
      <c r="A717" s="1045" t="s">
        <v>1031</v>
      </c>
      <c r="B717" s="1045"/>
      <c r="C717" s="1045"/>
      <c r="D717" s="1045"/>
      <c r="E717" s="1045"/>
      <c r="F717" s="1045"/>
      <c r="G717" s="1045"/>
      <c r="H717" s="1045"/>
      <c r="I717" s="1045"/>
      <c r="J717" s="1046"/>
      <c r="K717" s="1046"/>
      <c r="L717" s="1047"/>
      <c r="M717" s="1048" t="str">
        <f>IF('3.8 Performances CTP486'!$B$37="","",'3.8 Performances CTP486'!$B$37)</f>
        <v/>
      </c>
      <c r="N717" s="1048"/>
      <c r="O717" s="1048"/>
      <c r="P717" s="1048"/>
      <c r="Q717" s="913" t="str">
        <f>IF('3.8 Performances CTP486'!$B$38="","",'3.8 Performances CTP486'!$B$38)</f>
        <v/>
      </c>
      <c r="R717" s="913"/>
      <c r="S717" s="913"/>
      <c r="T717" s="913"/>
      <c r="U717" s="913" t="str">
        <f>IF('3.8 Performances CTP486'!$B$39="","",'3.8 Performances CTP486'!$B$39)</f>
        <v/>
      </c>
      <c r="V717" s="913"/>
      <c r="W717" s="913"/>
      <c r="X717" s="913"/>
      <c r="Y717" s="913" t="str">
        <f>IF('3.8 Performances CTP486'!$B$40="","",'3.8 Performances CTP486'!$B$40)</f>
        <v/>
      </c>
      <c r="Z717" s="913"/>
      <c r="AA717" s="913"/>
      <c r="AB717" s="913"/>
      <c r="AC717" s="913" t="str">
        <f>IF('3.8 Performances CTP486'!$B$41="","",'3.8 Performances CTP486'!$B$41)</f>
        <v/>
      </c>
      <c r="AD717" s="913"/>
      <c r="AE717" s="913"/>
      <c r="AF717" s="913"/>
      <c r="AG717" s="914"/>
      <c r="AH717" s="1065" t="str">
        <f>IF('3.8 Performances CTP486'!$B$69="","",'3.8 Performances CTP486'!$B$69)</f>
        <v/>
      </c>
      <c r="AI717" s="1048"/>
      <c r="AJ717" s="1048"/>
      <c r="AK717" s="1048"/>
      <c r="AL717" s="913" t="str">
        <f>IF('3.8 Performances CTP486'!$B$70="","",'3.8 Performances CTP486'!$B$70)</f>
        <v/>
      </c>
      <c r="AM717" s="913"/>
      <c r="AN717" s="913"/>
      <c r="AO717" s="913"/>
      <c r="AP717" s="913" t="str">
        <f>IF('3.8 Performances CTP486'!$B$71="","",'3.8 Performances CTP486'!$B$71)</f>
        <v/>
      </c>
      <c r="AQ717" s="913"/>
      <c r="AR717" s="913"/>
      <c r="AS717" s="913"/>
      <c r="AT717" s="913" t="str">
        <f>IF('3.8 Performances CTP486'!$B$72="","",'3.8 Performances CTP486'!$B$72)</f>
        <v/>
      </c>
      <c r="AU717" s="913"/>
      <c r="AV717" s="913"/>
      <c r="AW717" s="913"/>
      <c r="AX717" s="913" t="str">
        <f>IF('3.8 Performances CTP486'!$B$73="","",'3.8 Performances CTP486'!$B$73)</f>
        <v/>
      </c>
      <c r="AY717" s="913"/>
      <c r="AZ717" s="913"/>
      <c r="BA717" s="913"/>
      <c r="BB717" s="914"/>
    </row>
    <row r="718" spans="1:54" ht="30" customHeight="1">
      <c r="A718" s="1045" t="s">
        <v>217</v>
      </c>
      <c r="B718" s="1045"/>
      <c r="C718" s="1045"/>
      <c r="D718" s="1045"/>
      <c r="E718" s="1045"/>
      <c r="F718" s="1045"/>
      <c r="G718" s="1045"/>
      <c r="H718" s="1045"/>
      <c r="I718" s="1045"/>
      <c r="J718" s="1046"/>
      <c r="K718" s="1046"/>
      <c r="L718" s="1047"/>
      <c r="M718" s="1048" t="str">
        <f>IF('3.8 Performances CTP486'!$C$37="","",'3.8 Performances CTP486'!$C$37)</f>
        <v/>
      </c>
      <c r="N718" s="1048"/>
      <c r="O718" s="1048"/>
      <c r="P718" s="1048"/>
      <c r="Q718" s="913" t="str">
        <f>IF('3.8 Performances CTP486'!$C$38="","",'3.8 Performances CTP486'!$C$38)</f>
        <v/>
      </c>
      <c r="R718" s="913"/>
      <c r="S718" s="913"/>
      <c r="T718" s="913"/>
      <c r="U718" s="913" t="str">
        <f>IF('3.8 Performances CTP486'!$C$39="","",'3.8 Performances CTP486'!$C$39)</f>
        <v/>
      </c>
      <c r="V718" s="913"/>
      <c r="W718" s="913"/>
      <c r="X718" s="913"/>
      <c r="Y718" s="913" t="str">
        <f>IF('3.8 Performances CTP486'!$C$40="","",'3.8 Performances CTP486'!$C$40)</f>
        <v/>
      </c>
      <c r="Z718" s="913"/>
      <c r="AA718" s="913"/>
      <c r="AB718" s="913"/>
      <c r="AC718" s="913" t="str">
        <f>IF('3.8 Performances CTP486'!$C$41="","",'3.8 Performances CTP486'!$C$41)</f>
        <v/>
      </c>
      <c r="AD718" s="913"/>
      <c r="AE718" s="913"/>
      <c r="AF718" s="913"/>
      <c r="AG718" s="914"/>
      <c r="AH718" s="1065" t="str">
        <f>IF('3.8 Performances CTP486'!$C$69="","",'3.8 Performances CTP486'!$C$69)</f>
        <v/>
      </c>
      <c r="AI718" s="1048"/>
      <c r="AJ718" s="1048"/>
      <c r="AK718" s="1048"/>
      <c r="AL718" s="913" t="str">
        <f>IF('3.8 Performances CTP486'!$C$70="","",'3.8 Performances CTP486'!$C$70)</f>
        <v/>
      </c>
      <c r="AM718" s="913"/>
      <c r="AN718" s="913"/>
      <c r="AO718" s="913"/>
      <c r="AP718" s="913" t="str">
        <f>IF('3.8 Performances CTP486'!$C$71="","",'3.8 Performances CTP486'!$C$71)</f>
        <v/>
      </c>
      <c r="AQ718" s="913"/>
      <c r="AR718" s="913"/>
      <c r="AS718" s="913"/>
      <c r="AT718" s="913" t="str">
        <f>IF('3.8 Performances CTP486'!$C$72="","",'3.8 Performances CTP486'!$C$72)</f>
        <v/>
      </c>
      <c r="AU718" s="913"/>
      <c r="AV718" s="913"/>
      <c r="AW718" s="913"/>
      <c r="AX718" s="913" t="str">
        <f>IF('3.8 Performances CTP486'!$C$73="","",'3.8 Performances CTP486'!$C$73)</f>
        <v/>
      </c>
      <c r="AY718" s="913"/>
      <c r="AZ718" s="913"/>
      <c r="BA718" s="913"/>
      <c r="BB718" s="914"/>
    </row>
    <row r="719" spans="1:54" ht="28.5" customHeight="1">
      <c r="A719" s="1045" t="s">
        <v>60</v>
      </c>
      <c r="B719" s="1045"/>
      <c r="C719" s="1045"/>
      <c r="D719" s="1045"/>
      <c r="E719" s="1045"/>
      <c r="F719" s="1045"/>
      <c r="G719" s="1045"/>
      <c r="H719" s="1045"/>
      <c r="I719" s="1045"/>
      <c r="J719" s="1046"/>
      <c r="K719" s="1046"/>
      <c r="L719" s="1047"/>
      <c r="M719" s="1086" t="str">
        <f>IF('3.8 Performances CTP486'!$D$37="","",'3.8 Performances CTP486'!$D$37)</f>
        <v/>
      </c>
      <c r="N719" s="1087"/>
      <c r="O719" s="1087"/>
      <c r="P719" s="1087"/>
      <c r="Q719" s="1088"/>
      <c r="R719" s="1088"/>
      <c r="S719" s="1088"/>
      <c r="T719" s="1088"/>
      <c r="U719" s="1088"/>
      <c r="V719" s="1088"/>
      <c r="W719" s="1088"/>
      <c r="X719" s="1088"/>
      <c r="Y719" s="1088"/>
      <c r="Z719" s="1088"/>
      <c r="AA719" s="1088"/>
      <c r="AB719" s="1088"/>
      <c r="AC719" s="1088"/>
      <c r="AD719" s="1088"/>
      <c r="AE719" s="1088"/>
      <c r="AF719" s="1088"/>
      <c r="AG719" s="1089"/>
      <c r="AH719" s="1086" t="str">
        <f>IF('3.8 Performances CTP486'!$D$69="","",'3.8 Performances CTP486'!$D$69)</f>
        <v/>
      </c>
      <c r="AI719" s="1087"/>
      <c r="AJ719" s="1087"/>
      <c r="AK719" s="1087"/>
      <c r="AL719" s="1088"/>
      <c r="AM719" s="1088"/>
      <c r="AN719" s="1088"/>
      <c r="AO719" s="1088"/>
      <c r="AP719" s="1088"/>
      <c r="AQ719" s="1088"/>
      <c r="AR719" s="1088"/>
      <c r="AS719" s="1088"/>
      <c r="AT719" s="1088"/>
      <c r="AU719" s="1088"/>
      <c r="AV719" s="1088"/>
      <c r="AW719" s="1088"/>
      <c r="AX719" s="1088"/>
      <c r="AY719" s="1088"/>
      <c r="AZ719" s="1088"/>
      <c r="BA719" s="1088"/>
      <c r="BB719" s="1089"/>
    </row>
    <row r="720" spans="1:54" ht="26.25" customHeight="1">
      <c r="A720" s="1045" t="s">
        <v>657</v>
      </c>
      <c r="B720" s="1045"/>
      <c r="C720" s="1045"/>
      <c r="D720" s="1045"/>
      <c r="E720" s="1045"/>
      <c r="F720" s="1045"/>
      <c r="G720" s="1045"/>
      <c r="H720" s="1045"/>
      <c r="I720" s="1045"/>
      <c r="J720" s="1046"/>
      <c r="K720" s="1046"/>
      <c r="L720" s="1047"/>
      <c r="M720" s="1070" t="str">
        <f>IF('3.8 Performances CTP486'!$E$24="","",'3.8 Performances CTP486'!$E$24)</f>
        <v/>
      </c>
      <c r="N720" s="1067"/>
      <c r="O720" s="1067"/>
      <c r="P720" s="1067"/>
      <c r="Q720" s="1068"/>
      <c r="R720" s="1068"/>
      <c r="S720" s="1068"/>
      <c r="T720" s="1068"/>
      <c r="U720" s="1068"/>
      <c r="V720" s="1068"/>
      <c r="W720" s="1068"/>
      <c r="X720" s="1068"/>
      <c r="Y720" s="1068"/>
      <c r="Z720" s="1068"/>
      <c r="AA720" s="1068"/>
      <c r="AB720" s="1068"/>
      <c r="AC720" s="1068"/>
      <c r="AD720" s="1068"/>
      <c r="AE720" s="1068"/>
      <c r="AF720" s="1068"/>
      <c r="AG720" s="1069"/>
      <c r="AH720" s="1066" t="str">
        <f>IF('3.8 Performances CTP486'!$E$56="","",'3.8 Performances CTP486'!$E$56)</f>
        <v/>
      </c>
      <c r="AI720" s="1067"/>
      <c r="AJ720" s="1067"/>
      <c r="AK720" s="1067"/>
      <c r="AL720" s="1068"/>
      <c r="AM720" s="1068"/>
      <c r="AN720" s="1068"/>
      <c r="AO720" s="1068"/>
      <c r="AP720" s="1068"/>
      <c r="AQ720" s="1068"/>
      <c r="AR720" s="1068"/>
      <c r="AS720" s="1068"/>
      <c r="AT720" s="1068"/>
      <c r="AU720" s="1068"/>
      <c r="AV720" s="1068"/>
      <c r="AW720" s="1068"/>
      <c r="AX720" s="1068"/>
      <c r="AY720" s="1068"/>
      <c r="AZ720" s="1068"/>
      <c r="BA720" s="1068"/>
      <c r="BB720" s="1069"/>
    </row>
    <row r="721" spans="1:54" ht="29.25" customHeight="1">
      <c r="A721" s="1045" t="s">
        <v>658</v>
      </c>
      <c r="B721" s="1045"/>
      <c r="C721" s="1045"/>
      <c r="D721" s="1045"/>
      <c r="E721" s="1045"/>
      <c r="F721" s="1045"/>
      <c r="G721" s="1045"/>
      <c r="H721" s="1045"/>
      <c r="I721" s="1045"/>
      <c r="J721" s="1046"/>
      <c r="K721" s="1046"/>
      <c r="L721" s="1047"/>
      <c r="M721" s="1070" t="str">
        <f>IF('3.8 Performances CTP486'!$E$25="","",'3.8 Performances CTP486'!$E$25)</f>
        <v/>
      </c>
      <c r="N721" s="1067"/>
      <c r="O721" s="1067"/>
      <c r="P721" s="1067"/>
      <c r="Q721" s="1068"/>
      <c r="R721" s="1068"/>
      <c r="S721" s="1068"/>
      <c r="T721" s="1068"/>
      <c r="U721" s="1068"/>
      <c r="V721" s="1068"/>
      <c r="W721" s="1068"/>
      <c r="X721" s="1068"/>
      <c r="Y721" s="1068"/>
      <c r="Z721" s="1068"/>
      <c r="AA721" s="1068"/>
      <c r="AB721" s="1068"/>
      <c r="AC721" s="1068"/>
      <c r="AD721" s="1068"/>
      <c r="AE721" s="1068"/>
      <c r="AF721" s="1068"/>
      <c r="AG721" s="1069"/>
      <c r="AH721" s="1066" t="str">
        <f>IF('3.8 Performances CTP486'!$E$57="","",'3.8 Performances CTP486'!$E$57)</f>
        <v/>
      </c>
      <c r="AI721" s="1067"/>
      <c r="AJ721" s="1067"/>
      <c r="AK721" s="1067"/>
      <c r="AL721" s="1068"/>
      <c r="AM721" s="1068"/>
      <c r="AN721" s="1068"/>
      <c r="AO721" s="1068"/>
      <c r="AP721" s="1068"/>
      <c r="AQ721" s="1068"/>
      <c r="AR721" s="1068"/>
      <c r="AS721" s="1068"/>
      <c r="AT721" s="1068"/>
      <c r="AU721" s="1068"/>
      <c r="AV721" s="1068"/>
      <c r="AW721" s="1068"/>
      <c r="AX721" s="1068"/>
      <c r="AY721" s="1068"/>
      <c r="AZ721" s="1068"/>
      <c r="BA721" s="1068"/>
      <c r="BB721" s="1069"/>
    </row>
    <row r="722" spans="1:54" ht="30" customHeight="1">
      <c r="A722" s="1045" t="s">
        <v>566</v>
      </c>
      <c r="B722" s="1045"/>
      <c r="C722" s="1045"/>
      <c r="D722" s="1045"/>
      <c r="E722" s="1045"/>
      <c r="F722" s="1045"/>
      <c r="G722" s="1045"/>
      <c r="H722" s="1045"/>
      <c r="I722" s="1045"/>
      <c r="J722" s="1046"/>
      <c r="K722" s="1046"/>
      <c r="L722" s="1047"/>
      <c r="M722" s="1055" t="str">
        <f>IF('3.8 Performances CTP486'!$E$37="","",'3.8 Performances CTP486'!$E$37)</f>
        <v/>
      </c>
      <c r="N722" s="1056"/>
      <c r="O722" s="1056"/>
      <c r="P722" s="1056"/>
      <c r="Q722" s="1057"/>
      <c r="R722" s="1057"/>
      <c r="S722" s="1057"/>
      <c r="T722" s="1057"/>
      <c r="U722" s="1057"/>
      <c r="V722" s="1057"/>
      <c r="W722" s="1057"/>
      <c r="X722" s="1057"/>
      <c r="Y722" s="1057"/>
      <c r="Z722" s="1057"/>
      <c r="AA722" s="1057"/>
      <c r="AB722" s="1057"/>
      <c r="AC722" s="1057"/>
      <c r="AD722" s="1057"/>
      <c r="AE722" s="1057"/>
      <c r="AF722" s="1057"/>
      <c r="AG722" s="1058"/>
      <c r="AH722" s="1055" t="str">
        <f>IF('3.8 Performances CTP486'!$E$69="","",'3.8 Performances CTP486'!$E$69)</f>
        <v/>
      </c>
      <c r="AI722" s="1056"/>
      <c r="AJ722" s="1056"/>
      <c r="AK722" s="1056"/>
      <c r="AL722" s="1057"/>
      <c r="AM722" s="1057"/>
      <c r="AN722" s="1057"/>
      <c r="AO722" s="1057"/>
      <c r="AP722" s="1057"/>
      <c r="AQ722" s="1057"/>
      <c r="AR722" s="1057"/>
      <c r="AS722" s="1057"/>
      <c r="AT722" s="1057"/>
      <c r="AU722" s="1057"/>
      <c r="AV722" s="1057"/>
      <c r="AW722" s="1057"/>
      <c r="AX722" s="1057"/>
      <c r="AY722" s="1057"/>
      <c r="AZ722" s="1057"/>
      <c r="BA722" s="1057"/>
      <c r="BB722" s="1058"/>
    </row>
    <row r="723" spans="1:54" ht="39" customHeight="1">
      <c r="A723" s="1045" t="s">
        <v>565</v>
      </c>
      <c r="B723" s="1045"/>
      <c r="C723" s="1045"/>
      <c r="D723" s="1045"/>
      <c r="E723" s="1045"/>
      <c r="F723" s="1045"/>
      <c r="G723" s="1045"/>
      <c r="H723" s="1045"/>
      <c r="I723" s="1045"/>
      <c r="J723" s="1046"/>
      <c r="K723" s="1046"/>
      <c r="L723" s="1047"/>
      <c r="M723" s="1070" t="str">
        <f>IF('3.8 Performances CTP486'!$F$37="","",'3.8 Performances CTP486'!$F$37)</f>
        <v/>
      </c>
      <c r="N723" s="1067"/>
      <c r="O723" s="1067"/>
      <c r="P723" s="1071"/>
      <c r="Q723" s="1059" t="str">
        <f>IF('3.8 Performances CTP486'!$F$38="","",'3.8 Performances CTP486'!$F$38)</f>
        <v/>
      </c>
      <c r="R723" s="1060"/>
      <c r="S723" s="1060"/>
      <c r="T723" s="1061"/>
      <c r="U723" s="1059" t="str">
        <f>IF('3.8 Performances CTP486'!$F$39="","",'3.8 Performances CTP486'!$F$39)</f>
        <v/>
      </c>
      <c r="V723" s="1060"/>
      <c r="W723" s="1060"/>
      <c r="X723" s="1061"/>
      <c r="Y723" s="1059" t="str">
        <f>IF('3.8 Performances CTP486'!$F$40="","",'3.8 Performances CTP486'!$F$40)</f>
        <v/>
      </c>
      <c r="Z723" s="1060"/>
      <c r="AA723" s="1060"/>
      <c r="AB723" s="1061"/>
      <c r="AC723" s="1062" t="str">
        <f>IF('3.8 Performances CTP486'!$F$35="","",'3.8 Performances CTP486'!$F$35)</f>
        <v/>
      </c>
      <c r="AD723" s="1063"/>
      <c r="AE723" s="1063"/>
      <c r="AF723" s="1063"/>
      <c r="AG723" s="1064"/>
      <c r="AH723" s="1065" t="str">
        <f>IF('3.8 Performances CTP486'!$F$69="","",'3.8 Performances CTP486'!$F$69)</f>
        <v/>
      </c>
      <c r="AI723" s="1048"/>
      <c r="AJ723" s="1048"/>
      <c r="AK723" s="1048"/>
      <c r="AL723" s="913" t="str">
        <f>IF('3.8 Performances CTP486'!$F$70="","",'3.8 Performances CTP486'!$F$70)</f>
        <v/>
      </c>
      <c r="AM723" s="913"/>
      <c r="AN723" s="913"/>
      <c r="AO723" s="913"/>
      <c r="AP723" s="913" t="str">
        <f>IF('3.8 Performances CTP486'!$F$71="","",'3.8 Performances CTP486'!$F$71)</f>
        <v/>
      </c>
      <c r="AQ723" s="913"/>
      <c r="AR723" s="913"/>
      <c r="AS723" s="913"/>
      <c r="AT723" s="913" t="str">
        <f>IF('3.8 Performances CTP486'!$F$72="","",'3.8 Performances CTP486'!$F$72)</f>
        <v/>
      </c>
      <c r="AU723" s="913"/>
      <c r="AV723" s="913"/>
      <c r="AW723" s="913"/>
      <c r="AX723" s="1062" t="str">
        <f>IF('3.8 Performances CTP486'!$F$35="","",'3.8 Performances CTP486'!$F$35)</f>
        <v/>
      </c>
      <c r="AY723" s="1063"/>
      <c r="AZ723" s="1063"/>
      <c r="BA723" s="1063"/>
      <c r="BB723" s="1064"/>
    </row>
    <row r="724" spans="1:54" ht="50.25" customHeight="1">
      <c r="A724" s="1045" t="s">
        <v>1032</v>
      </c>
      <c r="B724" s="1045"/>
      <c r="C724" s="1045"/>
      <c r="D724" s="1045"/>
      <c r="E724" s="1045"/>
      <c r="F724" s="1045"/>
      <c r="G724" s="1045"/>
      <c r="H724" s="1045"/>
      <c r="I724" s="1045"/>
      <c r="J724" s="1046"/>
      <c r="K724" s="1046"/>
      <c r="L724" s="1047"/>
      <c r="M724" s="1048" t="str">
        <f>IF('3.8 Performances CTP486'!$G$37="","",IF('3.8 Performances CTP486'!$G$37="Conforme","Oui","Non"))</f>
        <v/>
      </c>
      <c r="N724" s="1048"/>
      <c r="O724" s="1048"/>
      <c r="P724" s="1048"/>
      <c r="Q724" s="913" t="str">
        <f>IF('3.8 Performances CTP486'!$G$38="","",IF('3.8 Performances CTP486'!$G$38="Conforme","Oui","Non"))</f>
        <v/>
      </c>
      <c r="R724" s="913"/>
      <c r="S724" s="913"/>
      <c r="T724" s="913"/>
      <c r="U724" s="913" t="str">
        <f>IF('3.8 Performances CTP486'!$G$39="","",IF('3.8 Performances CTP486'!$G$39="Conforme","Oui","Non"))</f>
        <v/>
      </c>
      <c r="V724" s="913"/>
      <c r="W724" s="913"/>
      <c r="X724" s="913"/>
      <c r="Y724" s="913" t="str">
        <f>IF('3.8 Performances CTP486'!$G$40="","",IF('3.8 Performances CTP486'!$G$40="Conforme","Oui","Non"))</f>
        <v/>
      </c>
      <c r="Z724" s="913"/>
      <c r="AA724" s="913"/>
      <c r="AB724" s="913"/>
      <c r="AC724" s="913" t="str">
        <f>IF('3.8 Performances CTP486'!$G$41="","",IF('3.8 Performances CTP486'!$G$41="Conforme","Oui","Non"))</f>
        <v/>
      </c>
      <c r="AD724" s="913"/>
      <c r="AE724" s="913"/>
      <c r="AF724" s="913"/>
      <c r="AG724" s="914"/>
      <c r="AH724" s="1048" t="str">
        <f>IF('3.8 Performances CTP486'!$G$69="","",IF('3.8 Performances CTP486'!$G$69="Conforme","Oui","Non"))</f>
        <v/>
      </c>
      <c r="AI724" s="1048"/>
      <c r="AJ724" s="1048"/>
      <c r="AK724" s="1048"/>
      <c r="AL724" s="913" t="str">
        <f>IF('3.8 Performances CTP486'!$G$70="","",IF('3.8 Performances CTP486'!$G$70="Conforme","Oui","Non"))</f>
        <v/>
      </c>
      <c r="AM724" s="913"/>
      <c r="AN724" s="913"/>
      <c r="AO724" s="913"/>
      <c r="AP724" s="913" t="str">
        <f>IF('3.8 Performances CTP486'!$G$71="","",IF('3.8 Performances CTP486'!$G$71="Conforme","Oui","Non"))</f>
        <v/>
      </c>
      <c r="AQ724" s="913"/>
      <c r="AR724" s="913"/>
      <c r="AS724" s="913"/>
      <c r="AT724" s="913" t="str">
        <f>IF('3.8 Performances CTP486'!$G$72="","",IF('3.8 Performances CTP486'!$G$72="Conforme","Oui","Non"))</f>
        <v/>
      </c>
      <c r="AU724" s="913"/>
      <c r="AV724" s="913"/>
      <c r="AW724" s="913"/>
      <c r="AX724" s="913" t="str">
        <f>IF('3.8 Performances CTP486'!$G$73="","",IF('3.8 Performances CTP486'!$G$73="Conforme","Oui","Non"))</f>
        <v/>
      </c>
      <c r="AY724" s="913"/>
      <c r="AZ724" s="913"/>
      <c r="BA724" s="913"/>
      <c r="BB724" s="914"/>
    </row>
    <row r="725" spans="1:54" ht="49.5" customHeight="1">
      <c r="A725" s="1045" t="s">
        <v>739</v>
      </c>
      <c r="B725" s="1045"/>
      <c r="C725" s="1045"/>
      <c r="D725" s="1045"/>
      <c r="E725" s="1045"/>
      <c r="F725" s="1045"/>
      <c r="G725" s="1045"/>
      <c r="H725" s="1045"/>
      <c r="I725" s="1045"/>
      <c r="J725" s="1045"/>
      <c r="K725" s="1045"/>
      <c r="L725" s="853"/>
      <c r="M725" s="1048" t="str">
        <f>IF('3.8 Performances CTP486'!$H$37="","",IF('3.8 Performances CTP486'!$H$37="Conforme","Oui","Non"))</f>
        <v/>
      </c>
      <c r="N725" s="1048"/>
      <c r="O725" s="1048"/>
      <c r="P725" s="1048"/>
      <c r="Q725" s="913" t="str">
        <f>IF('3.8 Performances CTP486'!$H$38="","",IF('3.8 Performances CTP486'!$H$38="Conforme","Oui","Non"))</f>
        <v/>
      </c>
      <c r="R725" s="913"/>
      <c r="S725" s="913"/>
      <c r="T725" s="913"/>
      <c r="U725" s="913" t="str">
        <f>IF('3.8 Performances CTP486'!$H$39="","",IF('3.8 Performances CTP486'!$H$39="Conforme","Oui","Non"))</f>
        <v/>
      </c>
      <c r="V725" s="913"/>
      <c r="W725" s="913"/>
      <c r="X725" s="913"/>
      <c r="Y725" s="913" t="str">
        <f>IF('3.8 Performances CTP486'!$H$40="","",IF('3.8 Performances CTP486'!$H$40="Conforme","Oui","Non"))</f>
        <v/>
      </c>
      <c r="Z725" s="913"/>
      <c r="AA725" s="913"/>
      <c r="AB725" s="913"/>
      <c r="AC725" s="1062" t="str">
        <f>IF('3.8 Performances CTP486'!$H$35="","",IF('3.8 Performances CTP486'!$H$35="Conforme","Oui","Non"))</f>
        <v/>
      </c>
      <c r="AD725" s="1063"/>
      <c r="AE725" s="1063"/>
      <c r="AF725" s="1063"/>
      <c r="AG725" s="1064"/>
      <c r="AH725" s="1048" t="str">
        <f>IF('3.8 Performances CTP486'!$H$69="","",IF('3.8 Performances CTP486'!$H$69="Conforme","Oui","Non"))</f>
        <v/>
      </c>
      <c r="AI725" s="1048"/>
      <c r="AJ725" s="1048"/>
      <c r="AK725" s="1048"/>
      <c r="AL725" s="913" t="str">
        <f>IF('3.8 Performances CTP486'!$H$70="","",IF('3.8 Performances CTP486'!$H$70="Conforme","Oui","Non"))</f>
        <v/>
      </c>
      <c r="AM725" s="913"/>
      <c r="AN725" s="913"/>
      <c r="AO725" s="913"/>
      <c r="AP725" s="913" t="str">
        <f>IF('3.8 Performances CTP486'!$H$71="","",IF('3.8 Performances CTP486'!$H$71="Conforme","Oui","Non"))</f>
        <v/>
      </c>
      <c r="AQ725" s="913"/>
      <c r="AR725" s="913"/>
      <c r="AS725" s="913"/>
      <c r="AT725" s="913" t="str">
        <f>IF('3.8 Performances CTP486'!$H$72="","",IF('3.8 Performances CTP486'!$H$72="Conforme","Oui","Non"))</f>
        <v/>
      </c>
      <c r="AU725" s="913"/>
      <c r="AV725" s="913"/>
      <c r="AW725" s="913"/>
      <c r="AX725" s="1062" t="str">
        <f>IF('3.8 Performances CTP486'!$H$35="","",IF('3.8 Performances CTP486'!$H$35="Conforme","Oui","Non"))</f>
        <v/>
      </c>
      <c r="AY725" s="1063"/>
      <c r="AZ725" s="1063"/>
      <c r="BA725" s="1063"/>
      <c r="BB725" s="1064"/>
    </row>
    <row r="726" spans="1:54" ht="51" customHeight="1">
      <c r="A726" s="1045" t="s">
        <v>980</v>
      </c>
      <c r="B726" s="1045"/>
      <c r="C726" s="1045"/>
      <c r="D726" s="1045"/>
      <c r="E726" s="1045"/>
      <c r="F726" s="1045"/>
      <c r="G726" s="1045"/>
      <c r="H726" s="1045"/>
      <c r="I726" s="1045"/>
      <c r="J726" s="1045"/>
      <c r="K726" s="1045"/>
      <c r="L726" s="853"/>
      <c r="M726" s="1049" t="str">
        <f>IF('3.8 Performances CTP486'!$J$37="","",'3.8 Performances CTP486'!$J$37)</f>
        <v/>
      </c>
      <c r="N726" s="1050"/>
      <c r="O726" s="1050"/>
      <c r="P726" s="1050"/>
      <c r="Q726" s="1051"/>
      <c r="R726" s="1051"/>
      <c r="S726" s="1051"/>
      <c r="T726" s="1051"/>
      <c r="U726" s="1051"/>
      <c r="V726" s="1051"/>
      <c r="W726" s="1051"/>
      <c r="X726" s="1051"/>
      <c r="Y726" s="1051"/>
      <c r="Z726" s="1051"/>
      <c r="AA726" s="1051"/>
      <c r="AB726" s="1051"/>
      <c r="AC726" s="1051"/>
      <c r="AD726" s="1051"/>
      <c r="AE726" s="1051"/>
      <c r="AF726" s="1051"/>
      <c r="AG726" s="1052"/>
      <c r="AH726" s="1049" t="str">
        <f>IF('3.8 Performances CTP486'!$J$69="","",'3.8 Performances CTP486'!$J$69)</f>
        <v/>
      </c>
      <c r="AI726" s="1050"/>
      <c r="AJ726" s="1050"/>
      <c r="AK726" s="1050"/>
      <c r="AL726" s="1051"/>
      <c r="AM726" s="1051"/>
      <c r="AN726" s="1051"/>
      <c r="AO726" s="1051"/>
      <c r="AP726" s="1051"/>
      <c r="AQ726" s="1051"/>
      <c r="AR726" s="1051"/>
      <c r="AS726" s="1051"/>
      <c r="AT726" s="1051"/>
      <c r="AU726" s="1051"/>
      <c r="AV726" s="1051"/>
      <c r="AW726" s="1051"/>
      <c r="AX726" s="1051"/>
      <c r="AY726" s="1051"/>
      <c r="AZ726" s="1051"/>
      <c r="BA726" s="1051"/>
      <c r="BB726" s="1052"/>
    </row>
    <row r="727" spans="1:54" ht="50.25" customHeight="1">
      <c r="A727" s="1045" t="s">
        <v>567</v>
      </c>
      <c r="B727" s="1045"/>
      <c r="C727" s="1045"/>
      <c r="D727" s="1045"/>
      <c r="E727" s="1045"/>
      <c r="F727" s="1045"/>
      <c r="G727" s="1045"/>
      <c r="H727" s="1045"/>
      <c r="I727" s="1045"/>
      <c r="J727" s="1045"/>
      <c r="K727" s="1045"/>
      <c r="L727" s="853"/>
      <c r="M727" s="1083" t="str">
        <f>IF('3.8 Performances CTP486'!$L$37="","",'3.8 Performances CTP486'!$L$37)</f>
        <v/>
      </c>
      <c r="N727" s="1084"/>
      <c r="O727" s="1084"/>
      <c r="P727" s="1084"/>
      <c r="Q727" s="907"/>
      <c r="R727" s="907"/>
      <c r="S727" s="907"/>
      <c r="T727" s="907"/>
      <c r="U727" s="907"/>
      <c r="V727" s="907"/>
      <c r="W727" s="907"/>
      <c r="X727" s="907"/>
      <c r="Y727" s="907"/>
      <c r="Z727" s="907"/>
      <c r="AA727" s="907"/>
      <c r="AB727" s="907"/>
      <c r="AC727" s="907"/>
      <c r="AD727" s="907"/>
      <c r="AE727" s="907"/>
      <c r="AF727" s="907"/>
      <c r="AG727" s="908"/>
      <c r="AH727" s="1083" t="str">
        <f>IF('3.8 Performances CTP486'!$L$69="","",'3.8 Performances CTP486'!$L$69)</f>
        <v/>
      </c>
      <c r="AI727" s="1084"/>
      <c r="AJ727" s="1084"/>
      <c r="AK727" s="1084"/>
      <c r="AL727" s="907"/>
      <c r="AM727" s="907"/>
      <c r="AN727" s="907"/>
      <c r="AO727" s="907"/>
      <c r="AP727" s="907"/>
      <c r="AQ727" s="907"/>
      <c r="AR727" s="907"/>
      <c r="AS727" s="907"/>
      <c r="AT727" s="907"/>
      <c r="AU727" s="907"/>
      <c r="AV727" s="907"/>
      <c r="AW727" s="907"/>
      <c r="AX727" s="907"/>
      <c r="AY727" s="907"/>
      <c r="AZ727" s="907"/>
      <c r="BA727" s="907"/>
      <c r="BB727" s="908"/>
    </row>
    <row r="728" spans="1:54" ht="30" customHeight="1">
      <c r="AO728" s="311"/>
    </row>
    <row r="729" spans="1:54" ht="30" customHeight="1">
      <c r="A729" s="1035" t="s">
        <v>288</v>
      </c>
      <c r="B729" s="1035"/>
      <c r="C729" s="1035"/>
      <c r="D729" s="1035"/>
      <c r="E729" s="1035"/>
      <c r="F729" s="1035"/>
      <c r="G729" s="1035"/>
      <c r="H729" s="1035"/>
      <c r="I729" s="1035"/>
      <c r="J729" s="1035"/>
      <c r="K729" s="1035"/>
      <c r="L729" s="1035"/>
      <c r="M729" s="1077" t="s">
        <v>292</v>
      </c>
      <c r="N729" s="1078"/>
      <c r="O729" s="1078"/>
      <c r="P729" s="1078"/>
      <c r="Q729" s="1078"/>
      <c r="R729" s="1078"/>
      <c r="S729" s="1078"/>
      <c r="T729" s="1078"/>
      <c r="U729" s="1078"/>
      <c r="V729" s="1078"/>
      <c r="W729" s="1078"/>
      <c r="X729" s="1078"/>
      <c r="Y729" s="1078"/>
      <c r="Z729" s="1078"/>
      <c r="AA729" s="1078"/>
      <c r="AB729" s="1078"/>
      <c r="AC729" s="1078"/>
      <c r="AD729" s="1078"/>
      <c r="AE729" s="1078"/>
      <c r="AF729" s="1078"/>
      <c r="AG729" s="1079"/>
      <c r="AH729" s="1080" t="s">
        <v>63</v>
      </c>
      <c r="AI729" s="1080"/>
      <c r="AJ729" s="1080"/>
      <c r="AK729" s="1080"/>
      <c r="AL729" s="1080"/>
      <c r="AM729" s="1080"/>
      <c r="AN729" s="1080"/>
      <c r="AO729" s="1080"/>
      <c r="AP729" s="1080"/>
      <c r="AQ729" s="1080"/>
      <c r="AR729" s="1080"/>
      <c r="AS729" s="1080"/>
      <c r="AT729" s="1080"/>
      <c r="AU729" s="1080"/>
      <c r="AV729" s="1080"/>
      <c r="AW729" s="1080"/>
      <c r="AX729" s="1080"/>
      <c r="AY729" s="1080"/>
      <c r="AZ729" s="1080"/>
      <c r="BA729" s="1080"/>
      <c r="BB729" s="1080"/>
    </row>
    <row r="730" spans="1:54" ht="30" customHeight="1">
      <c r="A730" s="1045" t="s">
        <v>655</v>
      </c>
      <c r="B730" s="1045"/>
      <c r="C730" s="1045"/>
      <c r="D730" s="1045"/>
      <c r="E730" s="1045"/>
      <c r="F730" s="1045"/>
      <c r="G730" s="1045"/>
      <c r="H730" s="1045"/>
      <c r="I730" s="1045"/>
      <c r="J730" s="1046"/>
      <c r="K730" s="1046"/>
      <c r="L730" s="1047"/>
      <c r="M730" s="1081" t="s">
        <v>656</v>
      </c>
      <c r="N730" s="1081"/>
      <c r="O730" s="1081"/>
      <c r="P730" s="1081"/>
      <c r="Q730" s="993">
        <v>90</v>
      </c>
      <c r="R730" s="993"/>
      <c r="S730" s="993"/>
      <c r="T730" s="993"/>
      <c r="U730" s="993">
        <v>180</v>
      </c>
      <c r="V730" s="993"/>
      <c r="W730" s="993"/>
      <c r="X730" s="993"/>
      <c r="Y730" s="993">
        <v>270</v>
      </c>
      <c r="Z730" s="993"/>
      <c r="AA730" s="993"/>
      <c r="AB730" s="993"/>
      <c r="AC730" s="993" t="s">
        <v>654</v>
      </c>
      <c r="AD730" s="993"/>
      <c r="AE730" s="993"/>
      <c r="AF730" s="993"/>
      <c r="AG730" s="1082"/>
      <c r="AH730" s="1085" t="s">
        <v>656</v>
      </c>
      <c r="AI730" s="1081"/>
      <c r="AJ730" s="1081"/>
      <c r="AK730" s="1081"/>
      <c r="AL730" s="993">
        <v>90</v>
      </c>
      <c r="AM730" s="993"/>
      <c r="AN730" s="993"/>
      <c r="AO730" s="993"/>
      <c r="AP730" s="993">
        <v>180</v>
      </c>
      <c r="AQ730" s="993"/>
      <c r="AR730" s="993"/>
      <c r="AS730" s="993"/>
      <c r="AT730" s="993">
        <v>270</v>
      </c>
      <c r="AU730" s="993"/>
      <c r="AV730" s="993"/>
      <c r="AW730" s="993"/>
      <c r="AX730" s="993" t="s">
        <v>654</v>
      </c>
      <c r="AY730" s="993"/>
      <c r="AZ730" s="993"/>
      <c r="BA730" s="993"/>
      <c r="BB730" s="1090"/>
    </row>
    <row r="731" spans="1:54" ht="30" customHeight="1">
      <c r="A731" s="1072" t="s">
        <v>365</v>
      </c>
      <c r="B731" s="1072"/>
      <c r="C731" s="1072"/>
      <c r="D731" s="1072"/>
      <c r="E731" s="1072"/>
      <c r="F731" s="1072"/>
      <c r="G731" s="1072"/>
      <c r="H731" s="1072"/>
      <c r="I731" s="1072"/>
      <c r="J731" s="1073"/>
      <c r="K731" s="1073"/>
      <c r="L731" s="1074"/>
      <c r="M731" s="1075" t="str">
        <f>IF('3.8 Performances CTP486'!B$42="","",'3.8 Performances CTP486'!B$42)</f>
        <v/>
      </c>
      <c r="N731" s="1076"/>
      <c r="O731" s="1076"/>
      <c r="P731" s="1076"/>
      <c r="Q731" s="1076"/>
      <c r="R731" s="1076"/>
      <c r="S731" s="1076"/>
      <c r="T731" s="1076"/>
      <c r="U731" s="1076"/>
      <c r="V731" s="1076"/>
      <c r="W731" s="1076"/>
      <c r="X731" s="1076"/>
      <c r="Y731" s="1076"/>
      <c r="Z731" s="1076"/>
      <c r="AA731" s="1076"/>
      <c r="AB731" s="1076"/>
      <c r="AC731" s="1076"/>
      <c r="AD731" s="1076"/>
      <c r="AE731" s="1076"/>
      <c r="AF731" s="1076"/>
      <c r="AG731" s="1076"/>
      <c r="AH731" s="1091" t="str">
        <f>IF('3.8 Performances CTP486'!B$74="","",'3.8 Performances CTP486'!B$74)</f>
        <v/>
      </c>
      <c r="AI731" s="1076"/>
      <c r="AJ731" s="1076"/>
      <c r="AK731" s="1076"/>
      <c r="AL731" s="1076"/>
      <c r="AM731" s="1076"/>
      <c r="AN731" s="1076"/>
      <c r="AO731" s="1076"/>
      <c r="AP731" s="1076"/>
      <c r="AQ731" s="1076"/>
      <c r="AR731" s="1076"/>
      <c r="AS731" s="1076"/>
      <c r="AT731" s="1076"/>
      <c r="AU731" s="1076"/>
      <c r="AV731" s="1076"/>
      <c r="AW731" s="1076"/>
      <c r="AX731" s="1076"/>
      <c r="AY731" s="1076"/>
      <c r="AZ731" s="1076"/>
      <c r="BA731" s="1076"/>
      <c r="BB731" s="1092"/>
    </row>
    <row r="732" spans="1:54" ht="30" customHeight="1">
      <c r="A732" s="1045" t="s">
        <v>1031</v>
      </c>
      <c r="B732" s="1045"/>
      <c r="C732" s="1045"/>
      <c r="D732" s="1045"/>
      <c r="E732" s="1045"/>
      <c r="F732" s="1045"/>
      <c r="G732" s="1045"/>
      <c r="H732" s="1045"/>
      <c r="I732" s="1045"/>
      <c r="J732" s="1046"/>
      <c r="K732" s="1046"/>
      <c r="L732" s="1047"/>
      <c r="M732" s="1048" t="str">
        <f>IF('3.8 Performances CTP486'!$B$43="","",'3.8 Performances CTP486'!$B$43)</f>
        <v/>
      </c>
      <c r="N732" s="1048"/>
      <c r="O732" s="1048"/>
      <c r="P732" s="1048"/>
      <c r="Q732" s="913" t="str">
        <f>IF('3.8 Performances CTP486'!$B$44="","",'3.8 Performances CTP486'!$B$44)</f>
        <v/>
      </c>
      <c r="R732" s="913"/>
      <c r="S732" s="913"/>
      <c r="T732" s="913"/>
      <c r="U732" s="913" t="str">
        <f>IF('3.8 Performances CTP486'!$B$45="","",'3.8 Performances CTP486'!$B$45)</f>
        <v/>
      </c>
      <c r="V732" s="913"/>
      <c r="W732" s="913"/>
      <c r="X732" s="913"/>
      <c r="Y732" s="913" t="str">
        <f>IF('3.8 Performances CTP486'!$B$46="","",'3.8 Performances CTP486'!$B$46)</f>
        <v/>
      </c>
      <c r="Z732" s="913"/>
      <c r="AA732" s="913"/>
      <c r="AB732" s="913"/>
      <c r="AC732" s="913" t="str">
        <f>IF('3.8 Performances CTP486'!$B$47="","",'3.8 Performances CTP486'!$B$47)</f>
        <v/>
      </c>
      <c r="AD732" s="913"/>
      <c r="AE732" s="913"/>
      <c r="AF732" s="913"/>
      <c r="AG732" s="914"/>
      <c r="AH732" s="1065" t="str">
        <f>IF('3.8 Performances CTP486'!$B$75="","",'3.8 Performances CTP486'!$B$75)</f>
        <v/>
      </c>
      <c r="AI732" s="1048"/>
      <c r="AJ732" s="1048"/>
      <c r="AK732" s="1048"/>
      <c r="AL732" s="913" t="str">
        <f>IF('3.8 Performances CTP486'!$B$76="","",'3.8 Performances CTP486'!$B$76)</f>
        <v/>
      </c>
      <c r="AM732" s="913"/>
      <c r="AN732" s="913"/>
      <c r="AO732" s="913"/>
      <c r="AP732" s="913" t="str">
        <f>IF('3.8 Performances CTP486'!$B$77="","",'3.8 Performances CTP486'!$B$77)</f>
        <v/>
      </c>
      <c r="AQ732" s="913"/>
      <c r="AR732" s="913"/>
      <c r="AS732" s="913"/>
      <c r="AT732" s="913" t="str">
        <f>IF('3.8 Performances CTP486'!$B$78="","",'3.8 Performances CTP486'!$B$78)</f>
        <v/>
      </c>
      <c r="AU732" s="913"/>
      <c r="AV732" s="913"/>
      <c r="AW732" s="913"/>
      <c r="AX732" s="913" t="str">
        <f>IF('3.8 Performances CTP486'!$B$79="","",'3.8 Performances CTP486'!$B$79)</f>
        <v/>
      </c>
      <c r="AY732" s="913"/>
      <c r="AZ732" s="913"/>
      <c r="BA732" s="913"/>
      <c r="BB732" s="914"/>
    </row>
    <row r="733" spans="1:54" ht="30" customHeight="1">
      <c r="A733" s="1045" t="s">
        <v>217</v>
      </c>
      <c r="B733" s="1045"/>
      <c r="C733" s="1045"/>
      <c r="D733" s="1045"/>
      <c r="E733" s="1045"/>
      <c r="F733" s="1045"/>
      <c r="G733" s="1045"/>
      <c r="H733" s="1045"/>
      <c r="I733" s="1045"/>
      <c r="J733" s="1046"/>
      <c r="K733" s="1046"/>
      <c r="L733" s="1047"/>
      <c r="M733" s="1048" t="str">
        <f>IF('3.8 Performances CTP486'!$C$43="","",'3.8 Performances CTP486'!$C$43)</f>
        <v/>
      </c>
      <c r="N733" s="1048"/>
      <c r="O733" s="1048"/>
      <c r="P733" s="1048"/>
      <c r="Q733" s="913" t="str">
        <f>IF('3.8 Performances CTP486'!$C$44="","",'3.8 Performances CTP486'!$C$44)</f>
        <v/>
      </c>
      <c r="R733" s="913"/>
      <c r="S733" s="913"/>
      <c r="T733" s="913"/>
      <c r="U733" s="913" t="str">
        <f>IF('3.8 Performances CTP486'!$C$45="","",'3.8 Performances CTP486'!$C$45)</f>
        <v/>
      </c>
      <c r="V733" s="913"/>
      <c r="W733" s="913"/>
      <c r="X733" s="913"/>
      <c r="Y733" s="913" t="str">
        <f>IF('3.8 Performances CTP486'!$C$46="","",'3.8 Performances CTP486'!$C$46)</f>
        <v/>
      </c>
      <c r="Z733" s="913"/>
      <c r="AA733" s="913"/>
      <c r="AB733" s="913"/>
      <c r="AC733" s="913" t="str">
        <f>IF('3.8 Performances CTP486'!$C$47="","",'3.8 Performances CTP486'!$C$47)</f>
        <v/>
      </c>
      <c r="AD733" s="913"/>
      <c r="AE733" s="913"/>
      <c r="AF733" s="913"/>
      <c r="AG733" s="914"/>
      <c r="AH733" s="1065" t="str">
        <f>IF('3.8 Performances CTP486'!$C$75="","",'3.8 Performances CTP486'!$C$75)</f>
        <v/>
      </c>
      <c r="AI733" s="1048"/>
      <c r="AJ733" s="1048"/>
      <c r="AK733" s="1048"/>
      <c r="AL733" s="913" t="str">
        <f>IF('3.8 Performances CTP486'!$C$76="","",'3.8 Performances CTP486'!$C$76)</f>
        <v/>
      </c>
      <c r="AM733" s="913"/>
      <c r="AN733" s="913"/>
      <c r="AO733" s="913"/>
      <c r="AP733" s="913" t="str">
        <f>IF('3.8 Performances CTP486'!$C$77="","",'3.8 Performances CTP486'!$C$77)</f>
        <v/>
      </c>
      <c r="AQ733" s="913"/>
      <c r="AR733" s="913"/>
      <c r="AS733" s="913"/>
      <c r="AT733" s="913" t="str">
        <f>IF('3.8 Performances CTP486'!$C$78="","",'3.8 Performances CTP486'!$C$78)</f>
        <v/>
      </c>
      <c r="AU733" s="913"/>
      <c r="AV733" s="913"/>
      <c r="AW733" s="913"/>
      <c r="AX733" s="913" t="str">
        <f>IF('3.8 Performances CTP486'!$C$79="","",'3.8 Performances CTP486'!$C$79)</f>
        <v/>
      </c>
      <c r="AY733" s="913"/>
      <c r="AZ733" s="913"/>
      <c r="BA733" s="913"/>
      <c r="BB733" s="914"/>
    </row>
    <row r="734" spans="1:54" ht="28.5" customHeight="1">
      <c r="A734" s="1045" t="s">
        <v>60</v>
      </c>
      <c r="B734" s="1045"/>
      <c r="C734" s="1045"/>
      <c r="D734" s="1045"/>
      <c r="E734" s="1045"/>
      <c r="F734" s="1045"/>
      <c r="G734" s="1045"/>
      <c r="H734" s="1045"/>
      <c r="I734" s="1045"/>
      <c r="J734" s="1046"/>
      <c r="K734" s="1046"/>
      <c r="L734" s="1047"/>
      <c r="M734" s="1086" t="str">
        <f>IF('3.8 Performances CTP486'!$D$43="","",'3.8 Performances CTP486'!$D$43)</f>
        <v/>
      </c>
      <c r="N734" s="1087"/>
      <c r="O734" s="1087"/>
      <c r="P734" s="1087"/>
      <c r="Q734" s="1088"/>
      <c r="R734" s="1088"/>
      <c r="S734" s="1088"/>
      <c r="T734" s="1088"/>
      <c r="U734" s="1088"/>
      <c r="V734" s="1088"/>
      <c r="W734" s="1088"/>
      <c r="X734" s="1088"/>
      <c r="Y734" s="1088"/>
      <c r="Z734" s="1088"/>
      <c r="AA734" s="1088"/>
      <c r="AB734" s="1088"/>
      <c r="AC734" s="1088"/>
      <c r="AD734" s="1088"/>
      <c r="AE734" s="1088"/>
      <c r="AF734" s="1088"/>
      <c r="AG734" s="1089"/>
      <c r="AH734" s="1086" t="str">
        <f>IF('3.8 Performances CTP486'!$D$75="","",'3.8 Performances CTP486'!$D$75)</f>
        <v/>
      </c>
      <c r="AI734" s="1087"/>
      <c r="AJ734" s="1087"/>
      <c r="AK734" s="1087"/>
      <c r="AL734" s="1088"/>
      <c r="AM734" s="1088"/>
      <c r="AN734" s="1088"/>
      <c r="AO734" s="1088"/>
      <c r="AP734" s="1088"/>
      <c r="AQ734" s="1088"/>
      <c r="AR734" s="1088"/>
      <c r="AS734" s="1088"/>
      <c r="AT734" s="1088"/>
      <c r="AU734" s="1088"/>
      <c r="AV734" s="1088"/>
      <c r="AW734" s="1088"/>
      <c r="AX734" s="1088"/>
      <c r="AY734" s="1088"/>
      <c r="AZ734" s="1088"/>
      <c r="BA734" s="1088"/>
      <c r="BB734" s="1089"/>
    </row>
    <row r="735" spans="1:54" ht="26.25" customHeight="1">
      <c r="A735" s="1045" t="s">
        <v>657</v>
      </c>
      <c r="B735" s="1045"/>
      <c r="C735" s="1045"/>
      <c r="D735" s="1045"/>
      <c r="E735" s="1045"/>
      <c r="F735" s="1045"/>
      <c r="G735" s="1045"/>
      <c r="H735" s="1045"/>
      <c r="I735" s="1045"/>
      <c r="J735" s="1046"/>
      <c r="K735" s="1046"/>
      <c r="L735" s="1047"/>
      <c r="M735" s="1070" t="str">
        <f>IF('3.8 Performances CTP486'!$G$24="","",'3.8 Performances CTP486'!$G$24)</f>
        <v/>
      </c>
      <c r="N735" s="1067"/>
      <c r="O735" s="1067"/>
      <c r="P735" s="1067"/>
      <c r="Q735" s="1068"/>
      <c r="R735" s="1068"/>
      <c r="S735" s="1068"/>
      <c r="T735" s="1068"/>
      <c r="U735" s="1068"/>
      <c r="V735" s="1068"/>
      <c r="W735" s="1068"/>
      <c r="X735" s="1068"/>
      <c r="Y735" s="1068"/>
      <c r="Z735" s="1068"/>
      <c r="AA735" s="1068"/>
      <c r="AB735" s="1068"/>
      <c r="AC735" s="1068"/>
      <c r="AD735" s="1068"/>
      <c r="AE735" s="1068"/>
      <c r="AF735" s="1068"/>
      <c r="AG735" s="1069"/>
      <c r="AH735" s="1066" t="str">
        <f>IF('3.8 Performances CTP486'!$G$56="","",'3.8 Performances CTP486'!$G$56)</f>
        <v/>
      </c>
      <c r="AI735" s="1067"/>
      <c r="AJ735" s="1067"/>
      <c r="AK735" s="1067"/>
      <c r="AL735" s="1068"/>
      <c r="AM735" s="1068"/>
      <c r="AN735" s="1068"/>
      <c r="AO735" s="1068"/>
      <c r="AP735" s="1068"/>
      <c r="AQ735" s="1068"/>
      <c r="AR735" s="1068"/>
      <c r="AS735" s="1068"/>
      <c r="AT735" s="1068"/>
      <c r="AU735" s="1068"/>
      <c r="AV735" s="1068"/>
      <c r="AW735" s="1068"/>
      <c r="AX735" s="1068"/>
      <c r="AY735" s="1068"/>
      <c r="AZ735" s="1068"/>
      <c r="BA735" s="1068"/>
      <c r="BB735" s="1069"/>
    </row>
    <row r="736" spans="1:54" ht="29.25" customHeight="1">
      <c r="A736" s="1045" t="s">
        <v>658</v>
      </c>
      <c r="B736" s="1045"/>
      <c r="C736" s="1045"/>
      <c r="D736" s="1045"/>
      <c r="E736" s="1045"/>
      <c r="F736" s="1045"/>
      <c r="G736" s="1045"/>
      <c r="H736" s="1045"/>
      <c r="I736" s="1045"/>
      <c r="J736" s="1046"/>
      <c r="K736" s="1046"/>
      <c r="L736" s="1047"/>
      <c r="M736" s="1070" t="str">
        <f>IF('3.8 Performances CTP486'!$G$25="","",'3.8 Performances CTP486'!$G$25)</f>
        <v/>
      </c>
      <c r="N736" s="1067"/>
      <c r="O736" s="1067"/>
      <c r="P736" s="1067"/>
      <c r="Q736" s="1068"/>
      <c r="R736" s="1068"/>
      <c r="S736" s="1068"/>
      <c r="T736" s="1068"/>
      <c r="U736" s="1068"/>
      <c r="V736" s="1068"/>
      <c r="W736" s="1068"/>
      <c r="X736" s="1068"/>
      <c r="Y736" s="1068"/>
      <c r="Z736" s="1068"/>
      <c r="AA736" s="1068"/>
      <c r="AB736" s="1068"/>
      <c r="AC736" s="1068"/>
      <c r="AD736" s="1068"/>
      <c r="AE736" s="1068"/>
      <c r="AF736" s="1068"/>
      <c r="AG736" s="1069"/>
      <c r="AH736" s="1066" t="str">
        <f>IF('3.8 Performances CTP486'!$G$57="","",'3.8 Performances CTP486'!$G$57)</f>
        <v/>
      </c>
      <c r="AI736" s="1067"/>
      <c r="AJ736" s="1067"/>
      <c r="AK736" s="1067"/>
      <c r="AL736" s="1068"/>
      <c r="AM736" s="1068"/>
      <c r="AN736" s="1068"/>
      <c r="AO736" s="1068"/>
      <c r="AP736" s="1068"/>
      <c r="AQ736" s="1068"/>
      <c r="AR736" s="1068"/>
      <c r="AS736" s="1068"/>
      <c r="AT736" s="1068"/>
      <c r="AU736" s="1068"/>
      <c r="AV736" s="1068"/>
      <c r="AW736" s="1068"/>
      <c r="AX736" s="1068"/>
      <c r="AY736" s="1068"/>
      <c r="AZ736" s="1068"/>
      <c r="BA736" s="1068"/>
      <c r="BB736" s="1069"/>
    </row>
    <row r="737" spans="1:55" ht="30" customHeight="1">
      <c r="A737" s="1045" t="s">
        <v>566</v>
      </c>
      <c r="B737" s="1045"/>
      <c r="C737" s="1045"/>
      <c r="D737" s="1045"/>
      <c r="E737" s="1045"/>
      <c r="F737" s="1045"/>
      <c r="G737" s="1045"/>
      <c r="H737" s="1045"/>
      <c r="I737" s="1045"/>
      <c r="J737" s="1046"/>
      <c r="K737" s="1046"/>
      <c r="L737" s="1047"/>
      <c r="M737" s="1055" t="str">
        <f>IF('3.8 Performances CTP486'!$E$43="","",'3.8 Performances CTP486'!$E$43)</f>
        <v/>
      </c>
      <c r="N737" s="1056"/>
      <c r="O737" s="1056"/>
      <c r="P737" s="1056"/>
      <c r="Q737" s="1057"/>
      <c r="R737" s="1057"/>
      <c r="S737" s="1057"/>
      <c r="T737" s="1057"/>
      <c r="U737" s="1057"/>
      <c r="V737" s="1057"/>
      <c r="W737" s="1057"/>
      <c r="X737" s="1057"/>
      <c r="Y737" s="1057"/>
      <c r="Z737" s="1057"/>
      <c r="AA737" s="1057"/>
      <c r="AB737" s="1057"/>
      <c r="AC737" s="1057"/>
      <c r="AD737" s="1057"/>
      <c r="AE737" s="1057"/>
      <c r="AF737" s="1057"/>
      <c r="AG737" s="1058"/>
      <c r="AH737" s="1055" t="str">
        <f>IF('3.8 Performances CTP486'!$E$75="","",'3.8 Performances CTP486'!$E$75)</f>
        <v/>
      </c>
      <c r="AI737" s="1056"/>
      <c r="AJ737" s="1056"/>
      <c r="AK737" s="1056"/>
      <c r="AL737" s="1057"/>
      <c r="AM737" s="1057"/>
      <c r="AN737" s="1057"/>
      <c r="AO737" s="1057"/>
      <c r="AP737" s="1057"/>
      <c r="AQ737" s="1057"/>
      <c r="AR737" s="1057"/>
      <c r="AS737" s="1057"/>
      <c r="AT737" s="1057"/>
      <c r="AU737" s="1057"/>
      <c r="AV737" s="1057"/>
      <c r="AW737" s="1057"/>
      <c r="AX737" s="1057"/>
      <c r="AY737" s="1057"/>
      <c r="AZ737" s="1057"/>
      <c r="BA737" s="1057"/>
      <c r="BB737" s="1058"/>
    </row>
    <row r="738" spans="1:55" ht="39" customHeight="1">
      <c r="A738" s="1045" t="s">
        <v>565</v>
      </c>
      <c r="B738" s="1045"/>
      <c r="C738" s="1045"/>
      <c r="D738" s="1045"/>
      <c r="E738" s="1045"/>
      <c r="F738" s="1045"/>
      <c r="G738" s="1045"/>
      <c r="H738" s="1045"/>
      <c r="I738" s="1045"/>
      <c r="J738" s="1046"/>
      <c r="K738" s="1046"/>
      <c r="L738" s="1047"/>
      <c r="M738" s="1070" t="str">
        <f>IF('3.8 Performances CTP486'!$F$43="","",'3.8 Performances CTP486'!$F$43)</f>
        <v/>
      </c>
      <c r="N738" s="1067"/>
      <c r="O738" s="1067"/>
      <c r="P738" s="1071"/>
      <c r="Q738" s="1059" t="str">
        <f>IF('3.8 Performances CTP486'!$F$44="","",'3.8 Performances CTP486'!$F$44)</f>
        <v/>
      </c>
      <c r="R738" s="1060"/>
      <c r="S738" s="1060"/>
      <c r="T738" s="1061"/>
      <c r="U738" s="1059" t="str">
        <f>IF('3.8 Performances CTP486'!$F$45="","",'3.8 Performances CTP486'!$F$45)</f>
        <v/>
      </c>
      <c r="V738" s="1060"/>
      <c r="W738" s="1060"/>
      <c r="X738" s="1061"/>
      <c r="Y738" s="1059" t="str">
        <f>IF('3.8 Performances CTP486'!$F$46="","",'3.8 Performances CTP486'!$F$46)</f>
        <v/>
      </c>
      <c r="Z738" s="1060"/>
      <c r="AA738" s="1060"/>
      <c r="AB738" s="1061"/>
      <c r="AC738" s="1062" t="str">
        <f>IF('3.8 Performances CTP486'!$F$35="","",'3.8 Performances CTP486'!$F$35)</f>
        <v/>
      </c>
      <c r="AD738" s="1063"/>
      <c r="AE738" s="1063"/>
      <c r="AF738" s="1063"/>
      <c r="AG738" s="1064"/>
      <c r="AH738" s="1065" t="str">
        <f>IF('3.8 Performances CTP486'!$F$75="","",'3.8 Performances CTP486'!$F$75)</f>
        <v/>
      </c>
      <c r="AI738" s="1048"/>
      <c r="AJ738" s="1048"/>
      <c r="AK738" s="1048"/>
      <c r="AL738" s="913" t="str">
        <f>IF('3.8 Performances CTP486'!$F$76="","",'3.8 Performances CTP486'!$F$76)</f>
        <v/>
      </c>
      <c r="AM738" s="913"/>
      <c r="AN738" s="913"/>
      <c r="AO738" s="913"/>
      <c r="AP738" s="913" t="str">
        <f>IF('3.8 Performances CTP486'!$F$77="","",'3.8 Performances CTP486'!$F$77)</f>
        <v/>
      </c>
      <c r="AQ738" s="913"/>
      <c r="AR738" s="913"/>
      <c r="AS738" s="913"/>
      <c r="AT738" s="913" t="str">
        <f>IF('3.8 Performances CTP486'!$F$78="","",'3.8 Performances CTP486'!$F$78)</f>
        <v/>
      </c>
      <c r="AU738" s="913"/>
      <c r="AV738" s="913"/>
      <c r="AW738" s="913"/>
      <c r="AX738" s="1062" t="str">
        <f>IF('3.8 Performances CTP486'!$F$35="","",'3.8 Performances CTP486'!$F$35)</f>
        <v/>
      </c>
      <c r="AY738" s="1063"/>
      <c r="AZ738" s="1063"/>
      <c r="BA738" s="1063"/>
      <c r="BB738" s="1064"/>
    </row>
    <row r="739" spans="1:55" ht="50.25" customHeight="1">
      <c r="A739" s="1045" t="s">
        <v>1032</v>
      </c>
      <c r="B739" s="1045"/>
      <c r="C739" s="1045"/>
      <c r="D739" s="1045"/>
      <c r="E739" s="1045"/>
      <c r="F739" s="1045"/>
      <c r="G739" s="1045"/>
      <c r="H739" s="1045"/>
      <c r="I739" s="1045"/>
      <c r="J739" s="1046"/>
      <c r="K739" s="1046"/>
      <c r="L739" s="1047"/>
      <c r="M739" s="1048" t="str">
        <f>IF('3.8 Performances CTP486'!$G$43="","",IF('3.8 Performances CTP486'!$G$43="Conforme","Oui","Non"))</f>
        <v/>
      </c>
      <c r="N739" s="1048"/>
      <c r="O739" s="1048"/>
      <c r="P739" s="1048"/>
      <c r="Q739" s="913" t="str">
        <f>IF('3.8 Performances CTP486'!$G$44="","",IF('3.8 Performances CTP486'!$G$44="Conforme","Oui","Non"))</f>
        <v/>
      </c>
      <c r="R739" s="913"/>
      <c r="S739" s="913"/>
      <c r="T739" s="913"/>
      <c r="U739" s="913" t="str">
        <f>IF('3.8 Performances CTP486'!$G$45="","",IF('3.8 Performances CTP486'!$G$45="Conforme","Oui","Non"))</f>
        <v/>
      </c>
      <c r="V739" s="913"/>
      <c r="W739" s="913"/>
      <c r="X739" s="913"/>
      <c r="Y739" s="913" t="str">
        <f>IF('3.8 Performances CTP486'!$G$46="","",IF('3.8 Performances CTP486'!$G$46="Conforme","Oui","Non"))</f>
        <v/>
      </c>
      <c r="Z739" s="913"/>
      <c r="AA739" s="913"/>
      <c r="AB739" s="913"/>
      <c r="AC739" s="913" t="str">
        <f>IF('3.8 Performances CTP486'!$G$47="","",IF('3.8 Performances CTP486'!$G$47="Conforme","Oui","Non"))</f>
        <v/>
      </c>
      <c r="AD739" s="913"/>
      <c r="AE739" s="913"/>
      <c r="AF739" s="913"/>
      <c r="AG739" s="914"/>
      <c r="AH739" s="1048" t="str">
        <f>IF('3.8 Performances CTP486'!$G$75="","",IF('3.8 Performances CTP486'!$G$75="Conforme","Oui","Non"))</f>
        <v/>
      </c>
      <c r="AI739" s="1048"/>
      <c r="AJ739" s="1048"/>
      <c r="AK739" s="1048"/>
      <c r="AL739" s="913" t="str">
        <f>IF('3.8 Performances CTP486'!$G$76="","",IF('3.8 Performances CTP486'!$G$76="Conforme","Oui","Non"))</f>
        <v/>
      </c>
      <c r="AM739" s="913"/>
      <c r="AN739" s="913"/>
      <c r="AO739" s="913"/>
      <c r="AP739" s="913" t="str">
        <f>IF('3.8 Performances CTP486'!$G$77="","",IF('3.8 Performances CTP486'!$G$77="Conforme","Oui","Non"))</f>
        <v/>
      </c>
      <c r="AQ739" s="913"/>
      <c r="AR739" s="913"/>
      <c r="AS739" s="913"/>
      <c r="AT739" s="913" t="str">
        <f>IF('3.8 Performances CTP486'!$G$78="","",IF('3.8 Performances CTP486'!$G$78="Conforme","Oui","Non"))</f>
        <v/>
      </c>
      <c r="AU739" s="913"/>
      <c r="AV739" s="913"/>
      <c r="AW739" s="913"/>
      <c r="AX739" s="913" t="str">
        <f>IF('3.8 Performances CTP486'!$G$79="","",IF('3.8 Performances CTP486'!$G$79="Conforme","Oui","Non"))</f>
        <v/>
      </c>
      <c r="AY739" s="913"/>
      <c r="AZ739" s="913"/>
      <c r="BA739" s="913"/>
      <c r="BB739" s="914"/>
    </row>
    <row r="740" spans="1:55" ht="49.5" customHeight="1">
      <c r="A740" s="1045" t="s">
        <v>739</v>
      </c>
      <c r="B740" s="1045"/>
      <c r="C740" s="1045"/>
      <c r="D740" s="1045"/>
      <c r="E740" s="1045"/>
      <c r="F740" s="1045"/>
      <c r="G740" s="1045"/>
      <c r="H740" s="1045"/>
      <c r="I740" s="1045"/>
      <c r="J740" s="1045"/>
      <c r="K740" s="1045"/>
      <c r="L740" s="853"/>
      <c r="M740" s="1048" t="str">
        <f>IF('3.8 Performances CTP486'!$H$43="","",IF('3.8 Performances CTP486'!$H$43="Conforme","Oui","Non"))</f>
        <v/>
      </c>
      <c r="N740" s="1048"/>
      <c r="O740" s="1048"/>
      <c r="P740" s="1048"/>
      <c r="Q740" s="913" t="str">
        <f>IF('3.8 Performances CTP486'!$H$44="","",IF('3.8 Performances CTP486'!$H$44="Conforme","Oui","Non"))</f>
        <v/>
      </c>
      <c r="R740" s="913"/>
      <c r="S740" s="913"/>
      <c r="T740" s="913"/>
      <c r="U740" s="913" t="str">
        <f>IF('3.8 Performances CTP486'!$H$45="","",IF('3.8 Performances CTP486'!$H$45="Conforme","Oui","Non"))</f>
        <v/>
      </c>
      <c r="V740" s="913"/>
      <c r="W740" s="913"/>
      <c r="X740" s="913"/>
      <c r="Y740" s="913" t="str">
        <f>IF('3.8 Performances CTP486'!$H$46="","",IF('3.8 Performances CTP486'!$H$46="Conforme","Oui","Non"))</f>
        <v/>
      </c>
      <c r="Z740" s="913"/>
      <c r="AA740" s="913"/>
      <c r="AB740" s="913"/>
      <c r="AC740" s="1062" t="str">
        <f>IF('3.8 Performances CTP486'!$H$35="","",IF('3.8 Performances CTP486'!$H$35="Conforme","Oui","Non"))</f>
        <v/>
      </c>
      <c r="AD740" s="1063"/>
      <c r="AE740" s="1063"/>
      <c r="AF740" s="1063"/>
      <c r="AG740" s="1064"/>
      <c r="AH740" s="1048" t="str">
        <f>IF('3.8 Performances CTP486'!$H$75="","",IF('3.8 Performances CTP486'!$H$75="Conforme","Oui","Non"))</f>
        <v/>
      </c>
      <c r="AI740" s="1048"/>
      <c r="AJ740" s="1048"/>
      <c r="AK740" s="1048"/>
      <c r="AL740" s="913" t="str">
        <f>IF('3.8 Performances CTP486'!$H$76="","",IF('3.8 Performances CTP486'!$H$76="Conforme","Oui","Non"))</f>
        <v/>
      </c>
      <c r="AM740" s="913"/>
      <c r="AN740" s="913"/>
      <c r="AO740" s="913"/>
      <c r="AP740" s="913" t="str">
        <f>IF('3.8 Performances CTP486'!$H$77="","",IF('3.8 Performances CTP486'!$H$77="Conforme","Oui","Non"))</f>
        <v/>
      </c>
      <c r="AQ740" s="913"/>
      <c r="AR740" s="913"/>
      <c r="AS740" s="913"/>
      <c r="AT740" s="913" t="str">
        <f>IF('3.8 Performances CTP486'!$H$78="","",IF('3.8 Performances CTP486'!$H$78="Conforme","Oui","Non"))</f>
        <v/>
      </c>
      <c r="AU740" s="913"/>
      <c r="AV740" s="913"/>
      <c r="AW740" s="913"/>
      <c r="AX740" s="1062" t="str">
        <f>IF('3.8 Performances CTP486'!$H$35="","",IF('3.8 Performances CTP486'!$H$35="Conforme","Oui","Non"))</f>
        <v/>
      </c>
      <c r="AY740" s="1063"/>
      <c r="AZ740" s="1063"/>
      <c r="BA740" s="1063"/>
      <c r="BB740" s="1064"/>
    </row>
    <row r="741" spans="1:55" ht="51" customHeight="1">
      <c r="A741" s="1045" t="s">
        <v>980</v>
      </c>
      <c r="B741" s="1045"/>
      <c r="C741" s="1045"/>
      <c r="D741" s="1045"/>
      <c r="E741" s="1045"/>
      <c r="F741" s="1045"/>
      <c r="G741" s="1045"/>
      <c r="H741" s="1045"/>
      <c r="I741" s="1045"/>
      <c r="J741" s="1045"/>
      <c r="K741" s="1045"/>
      <c r="L741" s="853"/>
      <c r="M741" s="1049" t="str">
        <f>IF('3.8 Performances CTP486'!$J$43="","",'3.8 Performances CTP486'!$J$43)</f>
        <v/>
      </c>
      <c r="N741" s="1050"/>
      <c r="O741" s="1050"/>
      <c r="P741" s="1050"/>
      <c r="Q741" s="1051"/>
      <c r="R741" s="1051"/>
      <c r="S741" s="1051"/>
      <c r="T741" s="1051"/>
      <c r="U741" s="1051"/>
      <c r="V741" s="1051"/>
      <c r="W741" s="1051"/>
      <c r="X741" s="1051"/>
      <c r="Y741" s="1051"/>
      <c r="Z741" s="1051"/>
      <c r="AA741" s="1051"/>
      <c r="AB741" s="1051"/>
      <c r="AC741" s="1051"/>
      <c r="AD741" s="1051"/>
      <c r="AE741" s="1051"/>
      <c r="AF741" s="1051"/>
      <c r="AG741" s="1052"/>
      <c r="AH741" s="1049" t="str">
        <f>IF('3.8 Performances CTP486'!$J$75="","",'3.8 Performances CTP486'!$J$75)</f>
        <v/>
      </c>
      <c r="AI741" s="1050"/>
      <c r="AJ741" s="1050"/>
      <c r="AK741" s="1050"/>
      <c r="AL741" s="1051"/>
      <c r="AM741" s="1051"/>
      <c r="AN741" s="1051"/>
      <c r="AO741" s="1051"/>
      <c r="AP741" s="1051"/>
      <c r="AQ741" s="1051"/>
      <c r="AR741" s="1051"/>
      <c r="AS741" s="1051"/>
      <c r="AT741" s="1051"/>
      <c r="AU741" s="1051"/>
      <c r="AV741" s="1051"/>
      <c r="AW741" s="1051"/>
      <c r="AX741" s="1051"/>
      <c r="AY741" s="1051"/>
      <c r="AZ741" s="1051"/>
      <c r="BA741" s="1051"/>
      <c r="BB741" s="1052"/>
    </row>
    <row r="742" spans="1:55" ht="50.25" customHeight="1">
      <c r="A742" s="1045" t="s">
        <v>567</v>
      </c>
      <c r="B742" s="1045"/>
      <c r="C742" s="1045"/>
      <c r="D742" s="1045"/>
      <c r="E742" s="1045"/>
      <c r="F742" s="1045"/>
      <c r="G742" s="1045"/>
      <c r="H742" s="1045"/>
      <c r="I742" s="1045"/>
      <c r="J742" s="1045"/>
      <c r="K742" s="1045"/>
      <c r="L742" s="853"/>
      <c r="M742" s="1083" t="str">
        <f>IF('3.8 Performances CTP486'!$L$43="","",'3.8 Performances CTP486'!$L$43)</f>
        <v/>
      </c>
      <c r="N742" s="1084"/>
      <c r="O742" s="1084"/>
      <c r="P742" s="1084"/>
      <c r="Q742" s="907"/>
      <c r="R742" s="907"/>
      <c r="S742" s="907"/>
      <c r="T742" s="907"/>
      <c r="U742" s="907"/>
      <c r="V742" s="907"/>
      <c r="W742" s="907"/>
      <c r="X742" s="907"/>
      <c r="Y742" s="907"/>
      <c r="Z742" s="907"/>
      <c r="AA742" s="907"/>
      <c r="AB742" s="907"/>
      <c r="AC742" s="907"/>
      <c r="AD742" s="907"/>
      <c r="AE742" s="907"/>
      <c r="AF742" s="907"/>
      <c r="AG742" s="908"/>
      <c r="AH742" s="1083" t="str">
        <f>IF('3.8 Performances CTP486'!$L$75="","",'3.8 Performances CTP486'!$L$75)</f>
        <v/>
      </c>
      <c r="AI742" s="1084"/>
      <c r="AJ742" s="1084"/>
      <c r="AK742" s="1084"/>
      <c r="AL742" s="907"/>
      <c r="AM742" s="907"/>
      <c r="AN742" s="907"/>
      <c r="AO742" s="907"/>
      <c r="AP742" s="907"/>
      <c r="AQ742" s="907"/>
      <c r="AR742" s="907"/>
      <c r="AS742" s="907"/>
      <c r="AT742" s="907"/>
      <c r="AU742" s="907"/>
      <c r="AV742" s="907"/>
      <c r="AW742" s="907"/>
      <c r="AX742" s="907"/>
      <c r="AY742" s="907"/>
      <c r="AZ742" s="907"/>
      <c r="BA742" s="907"/>
      <c r="BB742" s="908"/>
    </row>
    <row r="743" spans="1:55" ht="24.75" customHeight="1">
      <c r="A743" s="853" t="s">
        <v>73</v>
      </c>
      <c r="B743" s="939"/>
      <c r="C743" s="939"/>
      <c r="D743" s="939"/>
      <c r="E743" s="939"/>
      <c r="F743" s="939"/>
      <c r="G743" s="939"/>
      <c r="H743" s="939"/>
      <c r="I743" s="939"/>
      <c r="J743" s="939"/>
      <c r="K743" s="939"/>
      <c r="L743" s="939"/>
      <c r="M743" s="955" t="str">
        <f>IF('3.8 Performances CTP486'!B48="","",'3.8 Performances CTP486'!B48)</f>
        <v/>
      </c>
      <c r="N743" s="871"/>
      <c r="O743" s="871"/>
      <c r="P743" s="871"/>
      <c r="Q743" s="871"/>
      <c r="R743" s="871"/>
      <c r="S743" s="871"/>
      <c r="T743" s="871"/>
      <c r="U743" s="871"/>
      <c r="V743" s="871"/>
      <c r="W743" s="871"/>
      <c r="X743" s="871"/>
      <c r="Y743" s="871"/>
      <c r="Z743" s="871"/>
      <c r="AA743" s="871"/>
      <c r="AB743" s="871"/>
      <c r="AC743" s="871"/>
      <c r="AD743" s="871"/>
      <c r="AE743" s="871"/>
      <c r="AF743" s="871"/>
      <c r="AG743" s="872"/>
      <c r="AH743" s="1053" t="str">
        <f>IF('3.8 Performances CTP486'!B80="","",'3.8 Performances CTP486'!B80)</f>
        <v/>
      </c>
      <c r="AI743" s="871"/>
      <c r="AJ743" s="871"/>
      <c r="AK743" s="871"/>
      <c r="AL743" s="871"/>
      <c r="AM743" s="871"/>
      <c r="AN743" s="871"/>
      <c r="AO743" s="871"/>
      <c r="AP743" s="871"/>
      <c r="AQ743" s="871"/>
      <c r="AR743" s="871"/>
      <c r="AS743" s="871"/>
      <c r="AT743" s="871"/>
      <c r="AU743" s="871"/>
      <c r="AV743" s="871"/>
      <c r="AW743" s="871"/>
      <c r="AX743" s="871"/>
      <c r="AY743" s="871"/>
      <c r="AZ743" s="871"/>
      <c r="BA743" s="871"/>
      <c r="BB743" s="872"/>
    </row>
    <row r="744" spans="1:55" ht="24.95" customHeight="1">
      <c r="A744" s="853" t="s">
        <v>71</v>
      </c>
      <c r="B744" s="939"/>
      <c r="C744" s="939"/>
      <c r="D744" s="939"/>
      <c r="E744" s="939"/>
      <c r="F744" s="939"/>
      <c r="G744" s="939"/>
      <c r="H744" s="939"/>
      <c r="I744" s="939"/>
      <c r="J744" s="939"/>
      <c r="K744" s="939"/>
      <c r="L744" s="939"/>
      <c r="M744" s="955" t="str">
        <f>IF('3.8 Performances CTP486'!B49="","",'3.8 Performances CTP486'!B49)</f>
        <v/>
      </c>
      <c r="N744" s="871"/>
      <c r="O744" s="871"/>
      <c r="P744" s="871"/>
      <c r="Q744" s="871"/>
      <c r="R744" s="871"/>
      <c r="S744" s="871"/>
      <c r="T744" s="871"/>
      <c r="U744" s="871"/>
      <c r="V744" s="871"/>
      <c r="W744" s="871"/>
      <c r="X744" s="871"/>
      <c r="Y744" s="871"/>
      <c r="Z744" s="871"/>
      <c r="AA744" s="871"/>
      <c r="AB744" s="871"/>
      <c r="AC744" s="871"/>
      <c r="AD744" s="871"/>
      <c r="AE744" s="871"/>
      <c r="AF744" s="871"/>
      <c r="AG744" s="872"/>
      <c r="AH744" s="1053" t="str">
        <f>IF('3.8 Performances CTP486'!B81="","",'3.8 Performances CTP486'!B81)</f>
        <v/>
      </c>
      <c r="AI744" s="871"/>
      <c r="AJ744" s="871"/>
      <c r="AK744" s="871"/>
      <c r="AL744" s="871"/>
      <c r="AM744" s="871"/>
      <c r="AN744" s="871"/>
      <c r="AO744" s="871"/>
      <c r="AP744" s="871"/>
      <c r="AQ744" s="871"/>
      <c r="AR744" s="871"/>
      <c r="AS744" s="871"/>
      <c r="AT744" s="871"/>
      <c r="AU744" s="871"/>
      <c r="AV744" s="871"/>
      <c r="AW744" s="871"/>
      <c r="AX744" s="871"/>
      <c r="AY744" s="871"/>
      <c r="AZ744" s="871"/>
      <c r="BA744" s="871"/>
      <c r="BB744" s="872"/>
      <c r="BC744" s="264"/>
    </row>
    <row r="745" spans="1:55" ht="24.95" customHeight="1">
      <c r="A745" s="71"/>
      <c r="B745" s="356"/>
      <c r="C745" s="356"/>
      <c r="D745" s="356"/>
      <c r="E745" s="356"/>
      <c r="F745" s="356"/>
      <c r="G745" s="356"/>
      <c r="H745" s="356"/>
      <c r="I745" s="356"/>
      <c r="J745" s="356"/>
      <c r="K745" s="356"/>
      <c r="L745" s="717"/>
      <c r="M745" s="71"/>
      <c r="N745" s="71"/>
      <c r="O745" s="71"/>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c r="AT745" s="71"/>
      <c r="AU745" s="71"/>
      <c r="AV745" s="71"/>
      <c r="AW745" s="71"/>
      <c r="AX745" s="71"/>
      <c r="AY745" s="71"/>
      <c r="AZ745" s="71"/>
      <c r="BA745" s="71"/>
      <c r="BB745" s="71"/>
    </row>
    <row r="746" spans="1:55" ht="24.95" customHeight="1">
      <c r="A746" s="310" t="s">
        <v>668</v>
      </c>
      <c r="B746" s="369"/>
      <c r="C746" s="369"/>
      <c r="D746" s="369"/>
      <c r="E746" s="369"/>
      <c r="F746" s="370"/>
      <c r="G746" s="369"/>
      <c r="H746" s="370"/>
      <c r="I746" s="370"/>
      <c r="J746" s="370"/>
      <c r="K746" s="370"/>
      <c r="L746" s="370"/>
      <c r="M746" s="370"/>
      <c r="N746" s="370"/>
      <c r="O746" s="370"/>
      <c r="P746" s="370"/>
      <c r="Q746" s="370"/>
      <c r="R746" s="370"/>
      <c r="S746" s="370"/>
      <c r="T746" s="370"/>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5"/>
      <c r="AY746" s="65"/>
      <c r="AZ746" s="348"/>
    </row>
    <row r="747" spans="1:55" ht="24.95" customHeight="1">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c r="AQ747" s="65"/>
      <c r="AR747" s="65"/>
      <c r="AS747" s="65"/>
      <c r="AT747" s="65"/>
      <c r="AU747" s="65"/>
      <c r="AV747" s="65"/>
      <c r="AW747" s="65"/>
      <c r="AX747" s="65"/>
      <c r="AY747" s="65"/>
      <c r="AZ747" s="348"/>
    </row>
    <row r="748" spans="1:55" ht="24.75" customHeight="1">
      <c r="A748" s="1035" t="s">
        <v>659</v>
      </c>
      <c r="B748" s="1036"/>
      <c r="C748" s="1036"/>
      <c r="D748" s="1036"/>
      <c r="E748" s="1036"/>
      <c r="F748" s="1036"/>
      <c r="G748" s="1036"/>
      <c r="H748" s="1036"/>
      <c r="I748" s="1036"/>
      <c r="J748" s="1036"/>
      <c r="K748" s="1036"/>
      <c r="L748" s="1036"/>
      <c r="M748" s="1027"/>
      <c r="N748" s="1027"/>
      <c r="O748" s="1027"/>
      <c r="P748" s="1027"/>
      <c r="Q748" s="1027"/>
      <c r="R748" s="1027"/>
      <c r="S748" s="1027"/>
      <c r="T748" s="1027"/>
      <c r="U748" s="1027"/>
      <c r="V748" s="1027"/>
      <c r="W748" s="1027"/>
      <c r="X748" s="1027"/>
      <c r="Y748" s="1027"/>
      <c r="Z748" s="1027"/>
      <c r="AA748" s="1027"/>
      <c r="AB748" s="1027"/>
      <c r="AC748" s="1027"/>
      <c r="AD748" s="1027"/>
      <c r="AE748" s="1027"/>
      <c r="AF748" s="1027"/>
      <c r="AG748" s="1027"/>
      <c r="AH748" s="1027"/>
      <c r="AI748" s="1027"/>
      <c r="AJ748" s="1027"/>
      <c r="AK748" s="1027"/>
      <c r="AL748" s="1027"/>
      <c r="AM748" s="1027"/>
      <c r="AN748" s="1027"/>
      <c r="AO748" s="1027"/>
      <c r="AP748" s="1027"/>
      <c r="AQ748" s="1027"/>
      <c r="AR748" s="1027"/>
      <c r="AS748" s="1027"/>
      <c r="AT748" s="1027"/>
      <c r="AU748" s="1027"/>
      <c r="AV748" s="1027"/>
      <c r="AW748" s="1027"/>
      <c r="AX748" s="1027"/>
      <c r="AY748" s="1027"/>
      <c r="AZ748" s="1027"/>
      <c r="BA748" s="1027"/>
      <c r="BB748" s="1027"/>
    </row>
    <row r="749" spans="1:55" ht="24.75" customHeight="1">
      <c r="A749" s="1037"/>
      <c r="B749" s="1038"/>
      <c r="C749" s="1038"/>
      <c r="D749" s="1038"/>
      <c r="E749" s="1038"/>
      <c r="F749" s="1028" t="s">
        <v>122</v>
      </c>
      <c r="G749" s="1040"/>
      <c r="H749" s="1040"/>
      <c r="I749" s="1040"/>
      <c r="J749" s="1040"/>
      <c r="K749" s="1040"/>
      <c r="L749" s="1041" t="s">
        <v>991</v>
      </c>
      <c r="M749" s="1041"/>
      <c r="N749" s="1041"/>
      <c r="O749" s="1041"/>
      <c r="P749" s="1041"/>
      <c r="Q749" s="1041"/>
      <c r="R749" s="1041"/>
      <c r="S749" s="1043" t="s">
        <v>660</v>
      </c>
      <c r="T749" s="1043"/>
      <c r="U749" s="1043"/>
      <c r="V749" s="1043"/>
      <c r="W749" s="1043"/>
      <c r="X749" s="1028" t="s">
        <v>75</v>
      </c>
      <c r="Y749" s="1040"/>
      <c r="Z749" s="1040"/>
      <c r="AA749" s="1040"/>
      <c r="AB749" s="1040"/>
      <c r="AC749" s="1040"/>
      <c r="AD749" s="1026" t="s">
        <v>661</v>
      </c>
      <c r="AE749" s="1027"/>
      <c r="AF749" s="1027"/>
      <c r="AG749" s="1027"/>
      <c r="AH749" s="1027"/>
      <c r="AI749" s="1027"/>
      <c r="AJ749" s="1027"/>
      <c r="AK749" s="1028" t="s">
        <v>662</v>
      </c>
      <c r="AL749" s="1028"/>
      <c r="AM749" s="1028"/>
      <c r="AN749" s="1028"/>
      <c r="AO749" s="1028"/>
      <c r="AP749" s="1028"/>
      <c r="AQ749" s="1028"/>
      <c r="AR749" s="1028"/>
      <c r="AS749" s="1028"/>
      <c r="AT749" s="1028"/>
      <c r="AU749" s="1028"/>
      <c r="AV749" s="1028"/>
      <c r="AW749" s="1028"/>
      <c r="AX749" s="1028"/>
      <c r="AY749" s="1028"/>
      <c r="AZ749" s="1028"/>
      <c r="BA749" s="1028"/>
      <c r="BB749" s="1028"/>
    </row>
    <row r="750" spans="1:55" ht="30" customHeight="1">
      <c r="A750" s="1039"/>
      <c r="B750" s="1039"/>
      <c r="C750" s="1039"/>
      <c r="D750" s="1039"/>
      <c r="E750" s="1039"/>
      <c r="F750" s="1040"/>
      <c r="G750" s="1040"/>
      <c r="H750" s="1040"/>
      <c r="I750" s="1040"/>
      <c r="J750" s="1040"/>
      <c r="K750" s="1040"/>
      <c r="L750" s="1042"/>
      <c r="M750" s="1042"/>
      <c r="N750" s="1042"/>
      <c r="O750" s="1042"/>
      <c r="P750" s="1042"/>
      <c r="Q750" s="1042"/>
      <c r="R750" s="1042"/>
      <c r="S750" s="1044"/>
      <c r="T750" s="1044"/>
      <c r="U750" s="1044"/>
      <c r="V750" s="1044"/>
      <c r="W750" s="1044"/>
      <c r="X750" s="1040"/>
      <c r="Y750" s="1040"/>
      <c r="Z750" s="1040"/>
      <c r="AA750" s="1040"/>
      <c r="AB750" s="1040"/>
      <c r="AC750" s="1040"/>
      <c r="AD750" s="1027"/>
      <c r="AE750" s="1027"/>
      <c r="AF750" s="1027"/>
      <c r="AG750" s="1027"/>
      <c r="AH750" s="1027"/>
      <c r="AI750" s="1027"/>
      <c r="AJ750" s="1027"/>
      <c r="AK750" s="1028" t="s">
        <v>102</v>
      </c>
      <c r="AL750" s="1028"/>
      <c r="AM750" s="1028"/>
      <c r="AN750" s="1028"/>
      <c r="AO750" s="1028"/>
      <c r="AP750" s="1028"/>
      <c r="AQ750" s="1028"/>
      <c r="AR750" s="1028"/>
      <c r="AS750" s="1028"/>
      <c r="AT750" s="1028" t="s">
        <v>94</v>
      </c>
      <c r="AU750" s="1028"/>
      <c r="AV750" s="1028"/>
      <c r="AW750" s="1028"/>
      <c r="AX750" s="1028"/>
      <c r="AY750" s="1028"/>
      <c r="AZ750" s="1028"/>
      <c r="BA750" s="1028"/>
      <c r="BB750" s="1028"/>
    </row>
    <row r="751" spans="1:55" ht="34.5" customHeight="1">
      <c r="A751" s="1029" t="s">
        <v>145</v>
      </c>
      <c r="B751" s="1030"/>
      <c r="C751" s="1030"/>
      <c r="D751" s="1030"/>
      <c r="E751" s="1031"/>
      <c r="F751" s="910" t="str">
        <f>IF(Identification!$B$21="","",Identification!$B$21)</f>
        <v/>
      </c>
      <c r="G751" s="910"/>
      <c r="H751" s="910"/>
      <c r="I751" s="910"/>
      <c r="J751" s="910"/>
      <c r="K751" s="910"/>
      <c r="L751" s="1032" t="str">
        <f>IF(Identification!$B$22="","",Identification!$B$22)</f>
        <v/>
      </c>
      <c r="M751" s="1033"/>
      <c r="N751" s="1033"/>
      <c r="O751" s="1033"/>
      <c r="P751" s="1033"/>
      <c r="Q751" s="1033"/>
      <c r="R751" s="1034"/>
      <c r="S751" s="1033" t="str">
        <f>IF(Identification!$B$23="","",Identification!$B$23)</f>
        <v/>
      </c>
      <c r="T751" s="1033"/>
      <c r="U751" s="1033"/>
      <c r="V751" s="1033"/>
      <c r="W751" s="1034"/>
      <c r="X751" s="910" t="str">
        <f>IF(Identification!$B$24="","",Identification!$B$24)</f>
        <v/>
      </c>
      <c r="Y751" s="910"/>
      <c r="Z751" s="910"/>
      <c r="AA751" s="910"/>
      <c r="AB751" s="910"/>
      <c r="AC751" s="910"/>
      <c r="AD751" s="1054" t="str">
        <f>IF(Identification!$B$25="","",Identification!$B$25)</f>
        <v/>
      </c>
      <c r="AE751" s="1054"/>
      <c r="AF751" s="1054"/>
      <c r="AG751" s="1054"/>
      <c r="AH751" s="1054"/>
      <c r="AI751" s="1054"/>
      <c r="AJ751" s="1054"/>
      <c r="AK751" s="910" t="str">
        <f>IF(Identification!$B$26="","",Identification!$B$26)</f>
        <v/>
      </c>
      <c r="AL751" s="910"/>
      <c r="AM751" s="910"/>
      <c r="AN751" s="910"/>
      <c r="AO751" s="910"/>
      <c r="AP751" s="910"/>
      <c r="AQ751" s="910"/>
      <c r="AR751" s="910"/>
      <c r="AS751" s="910"/>
      <c r="AT751" s="910" t="str">
        <f>IF(Identification!$B$27="","",Identification!$B$27)</f>
        <v/>
      </c>
      <c r="AU751" s="910"/>
      <c r="AV751" s="910"/>
      <c r="AW751" s="910"/>
      <c r="AX751" s="910"/>
      <c r="AY751" s="910"/>
      <c r="AZ751" s="910"/>
      <c r="BA751" s="910"/>
      <c r="BB751" s="911"/>
    </row>
    <row r="752" spans="1:55" ht="30" customHeight="1">
      <c r="A752" s="1020" t="s">
        <v>324</v>
      </c>
      <c r="B752" s="1021"/>
      <c r="C752" s="1021"/>
      <c r="D752" s="1021"/>
      <c r="E752" s="1022"/>
      <c r="F752" s="913" t="str">
        <f>IF(Identification!$C$21="","",Identification!$C$21)</f>
        <v/>
      </c>
      <c r="G752" s="913"/>
      <c r="H752" s="913"/>
      <c r="I752" s="913"/>
      <c r="J752" s="913"/>
      <c r="K752" s="913"/>
      <c r="L752" s="1025" t="str">
        <f>IF(Identification!$C$22="","",Identification!$C$22)</f>
        <v/>
      </c>
      <c r="M752" s="1025"/>
      <c r="N752" s="1025"/>
      <c r="O752" s="1025"/>
      <c r="P752" s="1025"/>
      <c r="Q752" s="1025"/>
      <c r="R752" s="1025"/>
      <c r="S752" s="1025" t="str">
        <f>IF(Identification!$C$23="","",Identification!$C$23)</f>
        <v/>
      </c>
      <c r="T752" s="1025"/>
      <c r="U752" s="1025"/>
      <c r="V752" s="1025"/>
      <c r="W752" s="1025"/>
      <c r="X752" s="913" t="str">
        <f>IF(Identification!$C$24="","",Identification!$C$24)</f>
        <v/>
      </c>
      <c r="Y752" s="913"/>
      <c r="Z752" s="913"/>
      <c r="AA752" s="913"/>
      <c r="AB752" s="913"/>
      <c r="AC752" s="913"/>
      <c r="AD752" s="1024" t="str">
        <f>IF(Identification!$C$25="","",Identification!$C$25)</f>
        <v/>
      </c>
      <c r="AE752" s="1024"/>
      <c r="AF752" s="1024"/>
      <c r="AG752" s="1024"/>
      <c r="AH752" s="1024"/>
      <c r="AI752" s="1024"/>
      <c r="AJ752" s="1024"/>
      <c r="AK752" s="913" t="str">
        <f>IF(Identification!$C$26="","",Identification!$C$26)</f>
        <v/>
      </c>
      <c r="AL752" s="913"/>
      <c r="AM752" s="913"/>
      <c r="AN752" s="913"/>
      <c r="AO752" s="913"/>
      <c r="AP752" s="913"/>
      <c r="AQ752" s="913"/>
      <c r="AR752" s="913"/>
      <c r="AS752" s="913"/>
      <c r="AT752" s="913" t="str">
        <f>IF(Identification!$C$27="","",Identification!$C$27)</f>
        <v/>
      </c>
      <c r="AU752" s="913"/>
      <c r="AV752" s="913"/>
      <c r="AW752" s="913"/>
      <c r="AX752" s="913"/>
      <c r="AY752" s="913"/>
      <c r="AZ752" s="913"/>
      <c r="BA752" s="913"/>
      <c r="BB752" s="914"/>
    </row>
    <row r="753" spans="1:136" ht="30" customHeight="1">
      <c r="A753" s="1020" t="s">
        <v>325</v>
      </c>
      <c r="B753" s="1021"/>
      <c r="C753" s="1021"/>
      <c r="D753" s="1021"/>
      <c r="E753" s="1022"/>
      <c r="F753" s="913" t="str">
        <f>IF(Identification!$D$21="","",Identification!$D$21)</f>
        <v/>
      </c>
      <c r="G753" s="913"/>
      <c r="H753" s="913"/>
      <c r="I753" s="913"/>
      <c r="J753" s="913"/>
      <c r="K753" s="913"/>
      <c r="L753" s="913" t="str">
        <f>IF(Identification!$D$22="","",Identification!$D$22)</f>
        <v/>
      </c>
      <c r="M753" s="913"/>
      <c r="N753" s="913"/>
      <c r="O753" s="913"/>
      <c r="P753" s="913"/>
      <c r="Q753" s="913"/>
      <c r="R753" s="913"/>
      <c r="S753" s="913" t="str">
        <f>IF(Identification!$D$23="","",Identification!$D$23)</f>
        <v/>
      </c>
      <c r="T753" s="913"/>
      <c r="U753" s="913"/>
      <c r="V753" s="913"/>
      <c r="W753" s="913"/>
      <c r="X753" s="913" t="str">
        <f>IF(Identification!$D$24="","",Identification!$D$24)</f>
        <v/>
      </c>
      <c r="Y753" s="913"/>
      <c r="Z753" s="913"/>
      <c r="AA753" s="913"/>
      <c r="AB753" s="913"/>
      <c r="AC753" s="913"/>
      <c r="AD753" s="1024" t="str">
        <f>IF(Identification!$D$25="","",Identification!$D$25)</f>
        <v/>
      </c>
      <c r="AE753" s="1024"/>
      <c r="AF753" s="1024"/>
      <c r="AG753" s="1024"/>
      <c r="AH753" s="1024"/>
      <c r="AI753" s="1024"/>
      <c r="AJ753" s="1024"/>
      <c r="AK753" s="913" t="str">
        <f>IF(Identification!$D$26="","",Identification!$D$26)</f>
        <v/>
      </c>
      <c r="AL753" s="913"/>
      <c r="AM753" s="913"/>
      <c r="AN753" s="913"/>
      <c r="AO753" s="913"/>
      <c r="AP753" s="913"/>
      <c r="AQ753" s="913"/>
      <c r="AR753" s="913"/>
      <c r="AS753" s="913"/>
      <c r="AT753" s="913" t="str">
        <f>IF(Identification!$D$27="","",Identification!$D$27)</f>
        <v/>
      </c>
      <c r="AU753" s="913"/>
      <c r="AV753" s="913"/>
      <c r="AW753" s="913"/>
      <c r="AX753" s="913"/>
      <c r="AY753" s="913"/>
      <c r="AZ753" s="913"/>
      <c r="BA753" s="913"/>
      <c r="BB753" s="914"/>
    </row>
    <row r="754" spans="1:136" ht="30" customHeight="1">
      <c r="A754" s="1020" t="s">
        <v>148</v>
      </c>
      <c r="B754" s="1021"/>
      <c r="C754" s="1021"/>
      <c r="D754" s="1021"/>
      <c r="E754" s="1022"/>
      <c r="F754" s="913" t="str">
        <f>IF(Identification!$E$21="","",Identification!$E$21)</f>
        <v/>
      </c>
      <c r="G754" s="913"/>
      <c r="H754" s="913"/>
      <c r="I754" s="913"/>
      <c r="J754" s="913"/>
      <c r="K754" s="913"/>
      <c r="L754" s="1023" t="str">
        <f>IF(Identification!$E$22="","",Identification!$E$22)</f>
        <v/>
      </c>
      <c r="M754" s="1023"/>
      <c r="N754" s="1023"/>
      <c r="O754" s="1023"/>
      <c r="P754" s="1023"/>
      <c r="Q754" s="1023"/>
      <c r="R754" s="1023"/>
      <c r="S754" s="1023" t="str">
        <f>IF(Identification!$E$23="","",Identification!$E$23)</f>
        <v/>
      </c>
      <c r="T754" s="1023"/>
      <c r="U754" s="1023"/>
      <c r="V754" s="1023"/>
      <c r="W754" s="1023"/>
      <c r="X754" s="913" t="str">
        <f>IF(Identification!$E$24="","",Identification!$E$24)</f>
        <v/>
      </c>
      <c r="Y754" s="913"/>
      <c r="Z754" s="913"/>
      <c r="AA754" s="913"/>
      <c r="AB754" s="913"/>
      <c r="AC754" s="913"/>
      <c r="AD754" s="1024" t="str">
        <f>IF(Identification!$E$25="","",Identification!$E$25)</f>
        <v/>
      </c>
      <c r="AE754" s="1024"/>
      <c r="AF754" s="1024"/>
      <c r="AG754" s="1024"/>
      <c r="AH754" s="1024"/>
      <c r="AI754" s="1024"/>
      <c r="AJ754" s="1024"/>
      <c r="AK754" s="913" t="str">
        <f>IF(Identification!$E$26="","",Identification!$E$26)</f>
        <v/>
      </c>
      <c r="AL754" s="913"/>
      <c r="AM754" s="913"/>
      <c r="AN754" s="913"/>
      <c r="AO754" s="913"/>
      <c r="AP754" s="913"/>
      <c r="AQ754" s="913"/>
      <c r="AR754" s="913"/>
      <c r="AS754" s="913"/>
      <c r="AT754" s="913" t="str">
        <f>IF(Identification!$E$27="","",Identification!$E$27)</f>
        <v/>
      </c>
      <c r="AU754" s="913"/>
      <c r="AV754" s="913"/>
      <c r="AW754" s="913"/>
      <c r="AX754" s="913"/>
      <c r="AY754" s="913"/>
      <c r="AZ754" s="913"/>
      <c r="BA754" s="913"/>
      <c r="BB754" s="914"/>
    </row>
    <row r="755" spans="1:136" ht="30" customHeight="1">
      <c r="A755" s="1013" t="s">
        <v>326</v>
      </c>
      <c r="B755" s="1014"/>
      <c r="C755" s="1014"/>
      <c r="D755" s="1014"/>
      <c r="E755" s="1015"/>
      <c r="F755" s="1002" t="str">
        <f>IF(Identification!$F$21="","",Identification!$F$21)</f>
        <v/>
      </c>
      <c r="G755" s="1002"/>
      <c r="H755" s="1002"/>
      <c r="I755" s="1002"/>
      <c r="J755" s="1002"/>
      <c r="K755" s="1002"/>
      <c r="L755" s="1016" t="str">
        <f>IF(Identification!$F$22="","",Identification!$F$22)</f>
        <v/>
      </c>
      <c r="M755" s="1017"/>
      <c r="N755" s="1017"/>
      <c r="O755" s="1017"/>
      <c r="P755" s="1017"/>
      <c r="Q755" s="1017"/>
      <c r="R755" s="1018"/>
      <c r="S755" s="1017" t="str">
        <f>IF(Identification!$F$23="","",Identification!$F$23)</f>
        <v/>
      </c>
      <c r="T755" s="1017"/>
      <c r="U755" s="1017"/>
      <c r="V755" s="1017"/>
      <c r="W755" s="1018"/>
      <c r="X755" s="1002" t="str">
        <f>IF(Identification!$F$24="","",Identification!$F$24)</f>
        <v/>
      </c>
      <c r="Y755" s="1002"/>
      <c r="Z755" s="1002"/>
      <c r="AA755" s="1002"/>
      <c r="AB755" s="1002"/>
      <c r="AC755" s="1002"/>
      <c r="AD755" s="1019" t="str">
        <f>IF(Identification!$F$25="","",Identification!$F$25)</f>
        <v/>
      </c>
      <c r="AE755" s="1019"/>
      <c r="AF755" s="1019"/>
      <c r="AG755" s="1019"/>
      <c r="AH755" s="1019"/>
      <c r="AI755" s="1019"/>
      <c r="AJ755" s="1019"/>
      <c r="AK755" s="1002" t="str">
        <f>IF(Identification!$F$26="","",Identification!$F$26)</f>
        <v/>
      </c>
      <c r="AL755" s="1002"/>
      <c r="AM755" s="1002"/>
      <c r="AN755" s="1002"/>
      <c r="AO755" s="1002"/>
      <c r="AP755" s="1002"/>
      <c r="AQ755" s="1002"/>
      <c r="AR755" s="1002"/>
      <c r="AS755" s="1002"/>
      <c r="AT755" s="1002" t="str">
        <f>IF(Identification!$F$27="","",Identification!$F$27)</f>
        <v/>
      </c>
      <c r="AU755" s="1002"/>
      <c r="AV755" s="1002"/>
      <c r="AW755" s="1002"/>
      <c r="AX755" s="1002"/>
      <c r="AY755" s="1002"/>
      <c r="AZ755" s="1002"/>
      <c r="BA755" s="1002"/>
      <c r="BB755" s="1003"/>
    </row>
    <row r="756" spans="1:136" ht="40.5" customHeight="1">
      <c r="A756" s="354"/>
      <c r="B756" s="354"/>
      <c r="C756" s="354"/>
      <c r="D756" s="354"/>
      <c r="E756" s="354"/>
      <c r="F756" s="354"/>
      <c r="G756" s="354"/>
      <c r="H756" s="354"/>
      <c r="I756" s="354"/>
      <c r="J756" s="354"/>
      <c r="K756" s="354"/>
      <c r="L756" s="354"/>
      <c r="M756" s="354"/>
      <c r="N756" s="354"/>
      <c r="O756" s="354"/>
      <c r="P756" s="354"/>
      <c r="Q756" s="354"/>
      <c r="R756" s="354"/>
      <c r="S756" s="354"/>
      <c r="T756" s="354"/>
      <c r="U756" s="354"/>
      <c r="V756" s="354"/>
      <c r="W756" s="354"/>
      <c r="X756" s="354"/>
      <c r="Y756" s="354"/>
      <c r="Z756" s="354"/>
      <c r="AA756" s="354"/>
      <c r="AB756" s="354"/>
      <c r="AC756" s="354"/>
      <c r="AD756" s="354"/>
      <c r="AE756" s="354"/>
      <c r="AF756" s="354"/>
      <c r="AG756" s="354"/>
      <c r="AH756" s="354"/>
      <c r="AI756" s="354"/>
      <c r="AJ756" s="354"/>
      <c r="AK756" s="354"/>
      <c r="AL756" s="354"/>
      <c r="AM756" s="354"/>
      <c r="AN756" s="354"/>
      <c r="AO756" s="354"/>
      <c r="AP756" s="354"/>
      <c r="AQ756" s="354"/>
      <c r="AR756" s="354"/>
      <c r="AS756" s="354"/>
      <c r="AT756" s="354"/>
      <c r="AU756" s="354"/>
      <c r="AV756" s="354"/>
      <c r="AW756" s="354"/>
      <c r="AX756" s="354"/>
      <c r="AY756" s="354"/>
      <c r="AZ756" s="354"/>
      <c r="BA756" s="354"/>
      <c r="BB756" s="354"/>
    </row>
    <row r="757" spans="1:136" ht="30" customHeight="1">
      <c r="A757" s="968" t="s">
        <v>1035</v>
      </c>
      <c r="B757" s="969"/>
      <c r="C757" s="969"/>
      <c r="D757" s="969"/>
      <c r="E757" s="969"/>
      <c r="F757" s="969"/>
      <c r="G757" s="969"/>
      <c r="H757" s="969"/>
      <c r="I757" s="969"/>
      <c r="J757" s="969"/>
      <c r="K757" s="969"/>
      <c r="L757" s="969"/>
      <c r="M757" s="969"/>
      <c r="N757" s="969"/>
      <c r="O757" s="969"/>
      <c r="P757" s="969"/>
      <c r="Q757" s="969"/>
      <c r="R757" s="969"/>
      <c r="S757" s="354"/>
      <c r="T757" s="354"/>
      <c r="U757" s="354"/>
      <c r="V757" s="354"/>
      <c r="W757" s="354"/>
      <c r="X757" s="354"/>
      <c r="Y757" s="354"/>
      <c r="Z757" s="354"/>
      <c r="AA757" s="354"/>
      <c r="AB757" s="354"/>
      <c r="AC757" s="354"/>
      <c r="AD757" s="354"/>
      <c r="AE757" s="354"/>
      <c r="AF757" s="354"/>
      <c r="AG757" s="354"/>
      <c r="AH757" s="354"/>
      <c r="AI757" s="354"/>
      <c r="AJ757" s="354"/>
      <c r="AK757" s="354"/>
      <c r="AL757" s="354"/>
      <c r="AM757" s="354"/>
      <c r="AN757" s="354"/>
      <c r="AO757" s="354"/>
      <c r="AP757" s="354"/>
      <c r="AQ757" s="354"/>
      <c r="AR757" s="354"/>
      <c r="AS757" s="354"/>
      <c r="AT757" s="354"/>
      <c r="AU757" s="354"/>
      <c r="AV757" s="354"/>
      <c r="AW757" s="354"/>
      <c r="AX757" s="354"/>
      <c r="AY757" s="354"/>
      <c r="AZ757" s="354"/>
      <c r="BA757" s="354"/>
      <c r="BB757" s="354"/>
    </row>
    <row r="758" spans="1:136" ht="10.5" customHeight="1">
      <c r="A758" s="738"/>
      <c r="B758" s="739"/>
      <c r="C758" s="739"/>
      <c r="D758" s="739"/>
      <c r="E758" s="739"/>
      <c r="F758" s="739"/>
      <c r="G758" s="739"/>
      <c r="H758" s="739"/>
      <c r="I758" s="739"/>
      <c r="J758" s="739"/>
      <c r="K758" s="739"/>
      <c r="L758" s="739"/>
      <c r="M758" s="739"/>
      <c r="N758" s="739"/>
      <c r="O758" s="739"/>
      <c r="P758" s="739"/>
      <c r="Q758" s="739"/>
      <c r="R758" s="739"/>
      <c r="S758" s="354"/>
      <c r="T758" s="354"/>
      <c r="U758" s="354"/>
      <c r="V758" s="354"/>
      <c r="W758" s="354"/>
      <c r="X758" s="354"/>
      <c r="Y758" s="354"/>
      <c r="Z758" s="354"/>
      <c r="AA758" s="354"/>
      <c r="AB758" s="354"/>
      <c r="AC758" s="354"/>
      <c r="AD758" s="354"/>
      <c r="AE758" s="354"/>
      <c r="AF758" s="354"/>
      <c r="AG758" s="354"/>
      <c r="AH758" s="354"/>
      <c r="AI758" s="354"/>
      <c r="AJ758" s="354"/>
      <c r="AK758" s="354"/>
      <c r="AL758" s="354"/>
      <c r="AM758" s="354"/>
      <c r="AN758" s="354"/>
      <c r="AO758" s="354"/>
      <c r="AP758" s="354"/>
      <c r="AQ758" s="354"/>
      <c r="AR758" s="354"/>
      <c r="AS758" s="354"/>
      <c r="AT758" s="354"/>
      <c r="AU758" s="354"/>
      <c r="AV758" s="354"/>
      <c r="AW758" s="354"/>
      <c r="AX758" s="354"/>
      <c r="AY758" s="354"/>
      <c r="AZ758" s="354"/>
      <c r="BA758" s="354"/>
      <c r="BB758" s="354"/>
    </row>
    <row r="759" spans="1:136" ht="28.5" customHeight="1">
      <c r="A759" s="874" t="s">
        <v>481</v>
      </c>
      <c r="B759" s="875"/>
      <c r="C759" s="875"/>
      <c r="D759" s="875"/>
      <c r="E759" s="875"/>
      <c r="F759" s="875"/>
      <c r="G759" s="875"/>
      <c r="H759" s="875"/>
      <c r="I759" s="875"/>
      <c r="J759" s="875"/>
      <c r="K759" s="875"/>
      <c r="L759" s="875"/>
      <c r="M759" s="875"/>
      <c r="N759" s="875"/>
      <c r="O759" s="875"/>
      <c r="P759" s="875"/>
      <c r="Q759" s="875"/>
      <c r="R759" s="875"/>
      <c r="S759" s="875"/>
      <c r="T759" s="875"/>
      <c r="U759" s="875"/>
      <c r="V759" s="875"/>
      <c r="W759" s="875"/>
      <c r="X759" s="875"/>
      <c r="Y759" s="875"/>
      <c r="Z759" s="875"/>
      <c r="AA759" s="875"/>
      <c r="AB759" s="875"/>
      <c r="AC759" s="875"/>
      <c r="AD759" s="875"/>
      <c r="AE759" s="875"/>
      <c r="AF759" s="875"/>
      <c r="AG759" s="875"/>
      <c r="AH759" s="875"/>
      <c r="AI759" s="875"/>
      <c r="AJ759" s="875"/>
      <c r="AK759" s="875"/>
      <c r="AL759" s="875"/>
      <c r="AM759" s="875"/>
      <c r="AN759" s="875"/>
      <c r="AO759" s="875"/>
      <c r="AP759" s="875"/>
      <c r="AQ759" s="875"/>
      <c r="AR759" s="875"/>
      <c r="AS759" s="875"/>
      <c r="AT759" s="875"/>
      <c r="AU759" s="875"/>
      <c r="AV759" s="875"/>
      <c r="AW759" s="875"/>
      <c r="AX759" s="875"/>
      <c r="AY759" s="875"/>
      <c r="AZ759" s="875"/>
      <c r="BA759" s="875"/>
      <c r="BB759" s="876"/>
    </row>
    <row r="760" spans="1:136" ht="30" customHeight="1">
      <c r="A760" s="853"/>
      <c r="B760" s="956"/>
      <c r="C760" s="956"/>
      <c r="D760" s="956"/>
      <c r="E760" s="956"/>
      <c r="F760" s="956"/>
      <c r="G760" s="956"/>
      <c r="H760" s="956"/>
      <c r="I760" s="956"/>
      <c r="J760" s="956"/>
      <c r="K760" s="956"/>
      <c r="L760" s="957"/>
      <c r="M760" s="962" t="s">
        <v>388</v>
      </c>
      <c r="N760" s="880"/>
      <c r="O760" s="880"/>
      <c r="P760" s="880"/>
      <c r="Q760" s="880"/>
      <c r="R760" s="880"/>
      <c r="S760" s="880"/>
      <c r="T760" s="880"/>
      <c r="U760" s="880"/>
      <c r="V760" s="880"/>
      <c r="W760" s="880"/>
      <c r="X760" s="880"/>
      <c r="Y760" s="880"/>
      <c r="Z760" s="880"/>
      <c r="AA760" s="963" t="s">
        <v>1034</v>
      </c>
      <c r="AB760" s="880"/>
      <c r="AC760" s="880"/>
      <c r="AD760" s="880"/>
      <c r="AE760" s="880"/>
      <c r="AF760" s="880"/>
      <c r="AG760" s="880"/>
      <c r="AH760" s="880"/>
      <c r="AI760" s="880"/>
      <c r="AJ760" s="880"/>
      <c r="AK760" s="880"/>
      <c r="AL760" s="880"/>
      <c r="AM760" s="880"/>
      <c r="AN760" s="880"/>
      <c r="AO760" s="963" t="s">
        <v>94</v>
      </c>
      <c r="AP760" s="880"/>
      <c r="AQ760" s="880"/>
      <c r="AR760" s="880"/>
      <c r="AS760" s="880"/>
      <c r="AT760" s="880"/>
      <c r="AU760" s="880"/>
      <c r="AV760" s="880"/>
      <c r="AW760" s="880"/>
      <c r="AX760" s="880"/>
      <c r="AY760" s="880"/>
      <c r="AZ760" s="880"/>
      <c r="BA760" s="880"/>
      <c r="BB760" s="880"/>
    </row>
    <row r="761" spans="1:136" ht="42.75" customHeight="1">
      <c r="A761" s="853" t="s">
        <v>385</v>
      </c>
      <c r="B761" s="956"/>
      <c r="C761" s="956"/>
      <c r="D761" s="956"/>
      <c r="E761" s="956"/>
      <c r="F761" s="956"/>
      <c r="G761" s="956"/>
      <c r="H761" s="956"/>
      <c r="I761" s="956"/>
      <c r="J761" s="956"/>
      <c r="K761" s="956"/>
      <c r="L761" s="957"/>
      <c r="M761" s="964" t="str">
        <f>IF('3.9 Station de lecture - Stat 1'!$C$21="","",'3.9 Station de lecture - Stat 1'!$C$21)</f>
        <v/>
      </c>
      <c r="N761" s="964"/>
      <c r="O761" s="964"/>
      <c r="P761" s="964"/>
      <c r="Q761" s="964"/>
      <c r="R761" s="964"/>
      <c r="S761" s="964"/>
      <c r="T761" s="964"/>
      <c r="U761" s="964"/>
      <c r="V761" s="964"/>
      <c r="W761" s="964"/>
      <c r="X761" s="964"/>
      <c r="Y761" s="964"/>
      <c r="Z761" s="964"/>
      <c r="AA761" s="964" t="str">
        <f>IF('3.9 Station de lecture - Stat 1'!$C$22="","",'3.9 Station de lecture - Stat 1'!$C$22)</f>
        <v/>
      </c>
      <c r="AB761" s="964"/>
      <c r="AC761" s="964"/>
      <c r="AD761" s="964"/>
      <c r="AE761" s="964"/>
      <c r="AF761" s="964"/>
      <c r="AG761" s="964"/>
      <c r="AH761" s="964"/>
      <c r="AI761" s="964"/>
      <c r="AJ761" s="964"/>
      <c r="AK761" s="964"/>
      <c r="AL761" s="964"/>
      <c r="AM761" s="964"/>
      <c r="AN761" s="964"/>
      <c r="AO761" s="965" t="str">
        <f>IF('3.9 Station de lecture - Stat 1'!$C$23="","",'3.9 Station de lecture - Stat 1'!$C$23)</f>
        <v/>
      </c>
      <c r="AP761" s="966"/>
      <c r="AQ761" s="966"/>
      <c r="AR761" s="966"/>
      <c r="AS761" s="966"/>
      <c r="AT761" s="966"/>
      <c r="AU761" s="966"/>
      <c r="AV761" s="966"/>
      <c r="AW761" s="966"/>
      <c r="AX761" s="966"/>
      <c r="AY761" s="966"/>
      <c r="AZ761" s="966"/>
      <c r="BA761" s="966"/>
      <c r="BB761" s="967"/>
    </row>
    <row r="762" spans="1:136" ht="26.25" customHeight="1">
      <c r="A762" s="853" t="s">
        <v>386</v>
      </c>
      <c r="B762" s="956"/>
      <c r="C762" s="956"/>
      <c r="D762" s="956"/>
      <c r="E762" s="956"/>
      <c r="F762" s="956"/>
      <c r="G762" s="956"/>
      <c r="H762" s="956"/>
      <c r="I762" s="956"/>
      <c r="J762" s="956"/>
      <c r="K762" s="956"/>
      <c r="L762" s="957"/>
      <c r="M762" s="958" t="str">
        <f>IF('3.9 Station de lecture - Stat 1'!$G$21="","",'3.9 Station de lecture - Stat 1'!$G$21)</f>
        <v/>
      </c>
      <c r="N762" s="958"/>
      <c r="O762" s="958"/>
      <c r="P762" s="958"/>
      <c r="Q762" s="958"/>
      <c r="R762" s="958"/>
      <c r="S762" s="958"/>
      <c r="T762" s="958"/>
      <c r="U762" s="958"/>
      <c r="V762" s="958"/>
      <c r="W762" s="958"/>
      <c r="X762" s="958"/>
      <c r="Y762" s="958"/>
      <c r="Z762" s="958"/>
      <c r="AA762" s="958" t="str">
        <f>IF('3.9 Station de lecture - Stat 1'!$G$22="","",'3.9 Station de lecture - Stat 1'!$G$22)</f>
        <v/>
      </c>
      <c r="AB762" s="958"/>
      <c r="AC762" s="958"/>
      <c r="AD762" s="958"/>
      <c r="AE762" s="958"/>
      <c r="AF762" s="958"/>
      <c r="AG762" s="958"/>
      <c r="AH762" s="958"/>
      <c r="AI762" s="958"/>
      <c r="AJ762" s="958"/>
      <c r="AK762" s="958"/>
      <c r="AL762" s="958"/>
      <c r="AM762" s="958"/>
      <c r="AN762" s="958"/>
      <c r="AO762" s="959" t="str">
        <f>IF('3.9 Station de lecture - Stat 1'!$G$23="","",'3.9 Station de lecture - Stat 1'!$G$23)</f>
        <v/>
      </c>
      <c r="AP762" s="960"/>
      <c r="AQ762" s="960"/>
      <c r="AR762" s="960"/>
      <c r="AS762" s="960"/>
      <c r="AT762" s="960"/>
      <c r="AU762" s="960"/>
      <c r="AV762" s="960"/>
      <c r="AW762" s="960"/>
      <c r="AX762" s="960"/>
      <c r="AY762" s="960"/>
      <c r="AZ762" s="960"/>
      <c r="BA762" s="960"/>
      <c r="BB762" s="961"/>
    </row>
    <row r="763" spans="1:136" ht="30" customHeight="1">
      <c r="A763" s="853" t="s">
        <v>387</v>
      </c>
      <c r="B763" s="956"/>
      <c r="C763" s="956"/>
      <c r="D763" s="956"/>
      <c r="E763" s="956"/>
      <c r="F763" s="956"/>
      <c r="G763" s="956"/>
      <c r="H763" s="956"/>
      <c r="I763" s="956"/>
      <c r="J763" s="956"/>
      <c r="K763" s="956"/>
      <c r="L763" s="957"/>
      <c r="M763" s="958" t="str">
        <f>IF('3.9 Station de lecture - Stat 1'!$K$21="","",'3.9 Station de lecture - Stat 1'!$K$21)</f>
        <v/>
      </c>
      <c r="N763" s="958"/>
      <c r="O763" s="958"/>
      <c r="P763" s="958"/>
      <c r="Q763" s="958"/>
      <c r="R763" s="958"/>
      <c r="S763" s="958"/>
      <c r="T763" s="958"/>
      <c r="U763" s="958"/>
      <c r="V763" s="958"/>
      <c r="W763" s="958"/>
      <c r="X763" s="958"/>
      <c r="Y763" s="958"/>
      <c r="Z763" s="958"/>
      <c r="AA763" s="958" t="str">
        <f>IF('3.9 Station de lecture - Stat 1'!$K$22="","",'3.9 Station de lecture - Stat 1'!$K$22)</f>
        <v/>
      </c>
      <c r="AB763" s="958"/>
      <c r="AC763" s="958"/>
      <c r="AD763" s="958"/>
      <c r="AE763" s="958"/>
      <c r="AF763" s="958"/>
      <c r="AG763" s="958"/>
      <c r="AH763" s="958"/>
      <c r="AI763" s="958"/>
      <c r="AJ763" s="958"/>
      <c r="AK763" s="958"/>
      <c r="AL763" s="958"/>
      <c r="AM763" s="958"/>
      <c r="AN763" s="958"/>
      <c r="AO763" s="959" t="str">
        <f>IF('3.9 Station de lecture - Stat 1'!$K$23="","",'3.9 Station de lecture - Stat 1'!$K$23)</f>
        <v/>
      </c>
      <c r="AP763" s="960"/>
      <c r="AQ763" s="960"/>
      <c r="AR763" s="960"/>
      <c r="AS763" s="960"/>
      <c r="AT763" s="960"/>
      <c r="AU763" s="960"/>
      <c r="AV763" s="960"/>
      <c r="AW763" s="960"/>
      <c r="AX763" s="960"/>
      <c r="AY763" s="960"/>
      <c r="AZ763" s="960"/>
      <c r="BA763" s="960"/>
      <c r="BB763" s="961"/>
    </row>
    <row r="764" spans="1:136" ht="29.25" customHeight="1">
      <c r="A764" s="849" t="s">
        <v>3</v>
      </c>
      <c r="B764" s="948"/>
      <c r="C764" s="948"/>
      <c r="D764" s="948"/>
      <c r="E764" s="948"/>
      <c r="F764" s="948"/>
      <c r="G764" s="948"/>
      <c r="H764" s="948"/>
      <c r="I764" s="948"/>
      <c r="J764" s="948"/>
      <c r="K764" s="948"/>
      <c r="L764" s="949"/>
      <c r="M764" s="950" t="str">
        <f>IF('3.9 Station de lecture - Stat 1'!$O$21="","",'3.9 Station de lecture - Stat 1'!$O$21)</f>
        <v/>
      </c>
      <c r="N764" s="950"/>
      <c r="O764" s="950"/>
      <c r="P764" s="950"/>
      <c r="Q764" s="950"/>
      <c r="R764" s="950"/>
      <c r="S764" s="950"/>
      <c r="T764" s="950"/>
      <c r="U764" s="950"/>
      <c r="V764" s="950"/>
      <c r="W764" s="950"/>
      <c r="X764" s="950"/>
      <c r="Y764" s="950"/>
      <c r="Z764" s="950"/>
      <c r="AA764" s="951" t="str">
        <f>IF('3.9 Station de lecture - Stat 1'!$O$22="","",'3.9 Station de lecture - Stat 1'!$O$22)</f>
        <v/>
      </c>
      <c r="AB764" s="951"/>
      <c r="AC764" s="951"/>
      <c r="AD764" s="951"/>
      <c r="AE764" s="951"/>
      <c r="AF764" s="951"/>
      <c r="AG764" s="951"/>
      <c r="AH764" s="951"/>
      <c r="AI764" s="951"/>
      <c r="AJ764" s="951"/>
      <c r="AK764" s="951"/>
      <c r="AL764" s="951"/>
      <c r="AM764" s="951"/>
      <c r="AN764" s="951"/>
      <c r="AO764" s="952" t="str">
        <f>IF('3.9 Station de lecture - Stat 1'!$O$23="","",'3.9 Station de lecture - Stat 1'!$O$23)</f>
        <v/>
      </c>
      <c r="AP764" s="953"/>
      <c r="AQ764" s="953"/>
      <c r="AR764" s="953"/>
      <c r="AS764" s="953"/>
      <c r="AT764" s="953"/>
      <c r="AU764" s="953"/>
      <c r="AV764" s="953"/>
      <c r="AW764" s="953"/>
      <c r="AX764" s="953"/>
      <c r="AY764" s="953"/>
      <c r="AZ764" s="953"/>
      <c r="BA764" s="953"/>
      <c r="BB764" s="954"/>
    </row>
    <row r="765" spans="1:136" ht="26.25" customHeight="1">
      <c r="A765" s="853" t="s">
        <v>73</v>
      </c>
      <c r="B765" s="939"/>
      <c r="C765" s="939"/>
      <c r="D765" s="939"/>
      <c r="E765" s="939"/>
      <c r="F765" s="939"/>
      <c r="G765" s="939"/>
      <c r="H765" s="939"/>
      <c r="I765" s="939"/>
      <c r="J765" s="939"/>
      <c r="K765" s="939"/>
      <c r="L765" s="939"/>
      <c r="M765" s="955" t="str">
        <f>IF('3.9 Station de lecture - Stat 1'!$C$24="","",'3.9 Station de lecture - Stat 1'!$C$24)</f>
        <v/>
      </c>
      <c r="N765" s="871"/>
      <c r="O765" s="871"/>
      <c r="P765" s="871"/>
      <c r="Q765" s="871"/>
      <c r="R765" s="871"/>
      <c r="S765" s="871"/>
      <c r="T765" s="871"/>
      <c r="U765" s="871"/>
      <c r="V765" s="871"/>
      <c r="W765" s="871"/>
      <c r="X765" s="871"/>
      <c r="Y765" s="871"/>
      <c r="Z765" s="871"/>
      <c r="AA765" s="871"/>
      <c r="AB765" s="871"/>
      <c r="AC765" s="871"/>
      <c r="AD765" s="871"/>
      <c r="AE765" s="871"/>
      <c r="AF765" s="871"/>
      <c r="AG765" s="871"/>
      <c r="AH765" s="871"/>
      <c r="AI765" s="871"/>
      <c r="AJ765" s="871"/>
      <c r="AK765" s="871"/>
      <c r="AL765" s="871"/>
      <c r="AM765" s="871"/>
      <c r="AN765" s="871"/>
      <c r="AO765" s="871"/>
      <c r="AP765" s="871"/>
      <c r="AQ765" s="871"/>
      <c r="AR765" s="871"/>
      <c r="AS765" s="871"/>
      <c r="AT765" s="871"/>
      <c r="AU765" s="871"/>
      <c r="AV765" s="871"/>
      <c r="AW765" s="871"/>
      <c r="AX765" s="871"/>
      <c r="AY765" s="871"/>
      <c r="AZ765" s="871"/>
      <c r="BA765" s="871"/>
      <c r="BB765" s="872"/>
    </row>
    <row r="766" spans="1:136" ht="27" customHeight="1">
      <c r="A766" s="853" t="s">
        <v>71</v>
      </c>
      <c r="B766" s="939"/>
      <c r="C766" s="939"/>
      <c r="D766" s="939"/>
      <c r="E766" s="939"/>
      <c r="F766" s="939"/>
      <c r="G766" s="939"/>
      <c r="H766" s="939"/>
      <c r="I766" s="939"/>
      <c r="J766" s="939"/>
      <c r="K766" s="939"/>
      <c r="L766" s="939"/>
      <c r="M766" s="940" t="str">
        <f>IF('3.9 Station de lecture - Stat 1'!$C$25="","",'3.9 Station de lecture - Stat 1'!$C$24)</f>
        <v/>
      </c>
      <c r="N766" s="921"/>
      <c r="O766" s="921"/>
      <c r="P766" s="921"/>
      <c r="Q766" s="921"/>
      <c r="R766" s="921"/>
      <c r="S766" s="921"/>
      <c r="T766" s="921"/>
      <c r="U766" s="921"/>
      <c r="V766" s="921"/>
      <c r="W766" s="921"/>
      <c r="X766" s="921"/>
      <c r="Y766" s="921"/>
      <c r="Z766" s="921"/>
      <c r="AA766" s="921"/>
      <c r="AB766" s="921"/>
      <c r="AC766" s="921"/>
      <c r="AD766" s="921"/>
      <c r="AE766" s="921"/>
      <c r="AF766" s="921"/>
      <c r="AG766" s="921"/>
      <c r="AH766" s="921"/>
      <c r="AI766" s="921"/>
      <c r="AJ766" s="921"/>
      <c r="AK766" s="921"/>
      <c r="AL766" s="921"/>
      <c r="AM766" s="921"/>
      <c r="AN766" s="921"/>
      <c r="AO766" s="921"/>
      <c r="AP766" s="921"/>
      <c r="AQ766" s="921"/>
      <c r="AR766" s="921"/>
      <c r="AS766" s="921"/>
      <c r="AT766" s="921"/>
      <c r="AU766" s="921"/>
      <c r="AV766" s="921"/>
      <c r="AW766" s="921"/>
      <c r="AX766" s="921"/>
      <c r="AY766" s="921"/>
      <c r="AZ766" s="921"/>
      <c r="BA766" s="921"/>
      <c r="BB766" s="922"/>
      <c r="DO766" s="941"/>
      <c r="DP766" s="942"/>
      <c r="DQ766" s="942"/>
      <c r="DR766" s="942"/>
      <c r="DS766" s="942"/>
      <c r="DT766" s="942"/>
      <c r="DU766" s="942"/>
      <c r="DV766" s="942"/>
      <c r="DW766" s="942"/>
      <c r="DX766" s="941"/>
      <c r="DY766" s="942"/>
      <c r="DZ766" s="942"/>
      <c r="EA766" s="942"/>
      <c r="EB766" s="942"/>
      <c r="EC766" s="942"/>
      <c r="ED766" s="942"/>
      <c r="EE766" s="942"/>
      <c r="EF766" s="943"/>
    </row>
    <row r="767" spans="1:136" ht="21.75" customHeight="1">
      <c r="AO767" s="311"/>
    </row>
    <row r="768" spans="1:136" ht="32.25" customHeight="1">
      <c r="A768" s="874" t="s">
        <v>106</v>
      </c>
      <c r="B768" s="875"/>
      <c r="C768" s="875"/>
      <c r="D768" s="875"/>
      <c r="E768" s="875"/>
      <c r="F768" s="875"/>
      <c r="G768" s="875"/>
      <c r="H768" s="875"/>
      <c r="I768" s="875"/>
      <c r="J768" s="875"/>
      <c r="K768" s="875"/>
      <c r="L768" s="875"/>
      <c r="M768" s="875"/>
      <c r="N768" s="875"/>
      <c r="O768" s="875"/>
      <c r="P768" s="875"/>
      <c r="Q768" s="875"/>
      <c r="R768" s="875"/>
      <c r="S768" s="875"/>
      <c r="T768" s="875"/>
      <c r="U768" s="875"/>
      <c r="V768" s="875"/>
      <c r="W768" s="875"/>
      <c r="X768" s="875"/>
      <c r="Y768" s="875"/>
      <c r="Z768" s="875"/>
      <c r="AA768" s="875"/>
      <c r="AB768" s="875"/>
      <c r="AC768" s="875"/>
      <c r="AD768" s="875"/>
      <c r="AE768" s="875"/>
      <c r="AF768" s="875"/>
      <c r="AG768" s="875"/>
      <c r="AH768" s="875"/>
      <c r="AI768" s="875"/>
      <c r="AJ768" s="875"/>
      <c r="AK768" s="875"/>
      <c r="AL768" s="875"/>
      <c r="AM768" s="875"/>
      <c r="AN768" s="875"/>
      <c r="AO768" s="875"/>
      <c r="AP768" s="875"/>
      <c r="AQ768" s="875"/>
      <c r="AR768" s="875"/>
      <c r="AS768" s="875"/>
      <c r="AT768" s="875"/>
      <c r="AU768" s="875"/>
      <c r="AV768" s="875"/>
      <c r="AW768" s="875"/>
      <c r="AX768" s="875"/>
      <c r="AY768" s="875"/>
      <c r="AZ768" s="875"/>
      <c r="BA768" s="875"/>
      <c r="BB768" s="876"/>
    </row>
    <row r="769" spans="1:56" ht="30" customHeight="1">
      <c r="A769" s="926"/>
      <c r="B769" s="944"/>
      <c r="C769" s="944"/>
      <c r="D769" s="944"/>
      <c r="E769" s="944"/>
      <c r="F769" s="944"/>
      <c r="G769" s="944"/>
      <c r="H769" s="944"/>
      <c r="I769" s="944"/>
      <c r="J769" s="944"/>
      <c r="K769" s="944"/>
      <c r="L769" s="944"/>
      <c r="M769" s="944"/>
      <c r="N769" s="944"/>
      <c r="O769" s="944"/>
      <c r="P769" s="945"/>
      <c r="Q769" s="946" t="s">
        <v>102</v>
      </c>
      <c r="R769" s="947"/>
      <c r="S769" s="947"/>
      <c r="T769" s="947"/>
      <c r="U769" s="947"/>
      <c r="V769" s="947"/>
      <c r="W769" s="947"/>
      <c r="X769" s="947"/>
      <c r="Y769" s="947"/>
      <c r="Z769" s="947"/>
      <c r="AA769" s="947"/>
      <c r="AB769" s="947"/>
      <c r="AC769" s="947"/>
      <c r="AD769" s="947"/>
      <c r="AE769" s="947"/>
      <c r="AF769" s="947"/>
      <c r="AG769" s="947"/>
      <c r="AH769" s="947"/>
      <c r="AI769" s="947"/>
      <c r="AJ769" s="947"/>
      <c r="AK769" s="946" t="s">
        <v>94</v>
      </c>
      <c r="AL769" s="947"/>
      <c r="AM769" s="947"/>
      <c r="AN769" s="947"/>
      <c r="AO769" s="947"/>
      <c r="AP769" s="947"/>
      <c r="AQ769" s="947"/>
      <c r="AR769" s="947"/>
      <c r="AS769" s="947"/>
      <c r="AT769" s="947"/>
      <c r="AU769" s="947"/>
      <c r="AV769" s="947"/>
      <c r="AW769" s="947"/>
      <c r="AX769" s="947"/>
      <c r="AY769" s="947"/>
      <c r="AZ769" s="947"/>
      <c r="BA769" s="947"/>
      <c r="BB769" s="947"/>
    </row>
    <row r="770" spans="1:56" ht="30" customHeight="1">
      <c r="A770" s="926" t="s">
        <v>374</v>
      </c>
      <c r="B770" s="927"/>
      <c r="C770" s="927"/>
      <c r="D770" s="927"/>
      <c r="E770" s="927"/>
      <c r="F770" s="927"/>
      <c r="G770" s="927"/>
      <c r="H770" s="927"/>
      <c r="I770" s="927"/>
      <c r="J770" s="927"/>
      <c r="K770" s="927"/>
      <c r="L770" s="927"/>
      <c r="M770" s="927"/>
      <c r="N770" s="927"/>
      <c r="O770" s="927"/>
      <c r="P770" s="927"/>
      <c r="Q770" s="933" t="str">
        <f>IF('3.9 Station de lecture - Stat 1'!$C$30="","",'3.9 Station de lecture - Stat 1'!$C$30)</f>
        <v/>
      </c>
      <c r="R770" s="934"/>
      <c r="S770" s="934"/>
      <c r="T770" s="934"/>
      <c r="U770" s="934"/>
      <c r="V770" s="934"/>
      <c r="W770" s="934"/>
      <c r="X770" s="934"/>
      <c r="Y770" s="934"/>
      <c r="Z770" s="934"/>
      <c r="AA770" s="934"/>
      <c r="AB770" s="934"/>
      <c r="AC770" s="934"/>
      <c r="AD770" s="934"/>
      <c r="AE770" s="934"/>
      <c r="AF770" s="934"/>
      <c r="AG770" s="934"/>
      <c r="AH770" s="934"/>
      <c r="AI770" s="934"/>
      <c r="AJ770" s="935"/>
      <c r="AK770" s="936" t="str">
        <f>IF('3.9 Station de lecture - Stat 1'!$C$31="","",'3.9 Station de lecture - Stat 1'!$C$31)</f>
        <v/>
      </c>
      <c r="AL770" s="937"/>
      <c r="AM770" s="937"/>
      <c r="AN770" s="937"/>
      <c r="AO770" s="937"/>
      <c r="AP770" s="937"/>
      <c r="AQ770" s="937"/>
      <c r="AR770" s="937"/>
      <c r="AS770" s="937"/>
      <c r="AT770" s="937"/>
      <c r="AU770" s="937"/>
      <c r="AV770" s="937"/>
      <c r="AW770" s="937"/>
      <c r="AX770" s="937"/>
      <c r="AY770" s="937"/>
      <c r="AZ770" s="937"/>
      <c r="BA770" s="937"/>
      <c r="BB770" s="938"/>
      <c r="BC770" s="741"/>
      <c r="BD770" s="741"/>
    </row>
    <row r="771" spans="1:56" ht="38.25" customHeight="1">
      <c r="A771" s="926" t="s">
        <v>375</v>
      </c>
      <c r="B771" s="927"/>
      <c r="C771" s="927"/>
      <c r="D771" s="927"/>
      <c r="E771" s="927"/>
      <c r="F771" s="927"/>
      <c r="G771" s="927"/>
      <c r="H771" s="927"/>
      <c r="I771" s="927"/>
      <c r="J771" s="927"/>
      <c r="K771" s="927"/>
      <c r="L771" s="927"/>
      <c r="M771" s="927"/>
      <c r="N771" s="927"/>
      <c r="O771" s="927"/>
      <c r="P771" s="927"/>
      <c r="Q771" s="928" t="str">
        <f>IF('3.9 Station de lecture - Stat 1'!$E$30="","",'3.9 Station de lecture - Stat 1'!$E$30)</f>
        <v/>
      </c>
      <c r="R771" s="929"/>
      <c r="S771" s="929"/>
      <c r="T771" s="929"/>
      <c r="U771" s="929"/>
      <c r="V771" s="929"/>
      <c r="W771" s="929"/>
      <c r="X771" s="929"/>
      <c r="Y771" s="929"/>
      <c r="Z771" s="929"/>
      <c r="AA771" s="929"/>
      <c r="AB771" s="929"/>
      <c r="AC771" s="929"/>
      <c r="AD771" s="929"/>
      <c r="AE771" s="929"/>
      <c r="AF771" s="929"/>
      <c r="AG771" s="929"/>
      <c r="AH771" s="929"/>
      <c r="AI771" s="929"/>
      <c r="AJ771" s="929"/>
      <c r="AK771" s="930" t="str">
        <f>IF('3.9 Station de lecture - Stat 1'!$E$31="","",'3.9 Station de lecture - Stat 1'!$E$31)</f>
        <v/>
      </c>
      <c r="AL771" s="931"/>
      <c r="AM771" s="931"/>
      <c r="AN771" s="931"/>
      <c r="AO771" s="931"/>
      <c r="AP771" s="931"/>
      <c r="AQ771" s="931"/>
      <c r="AR771" s="931"/>
      <c r="AS771" s="931"/>
      <c r="AT771" s="931"/>
      <c r="AU771" s="931"/>
      <c r="AV771" s="931"/>
      <c r="AW771" s="931"/>
      <c r="AX771" s="931"/>
      <c r="AY771" s="931"/>
      <c r="AZ771" s="931"/>
      <c r="BA771" s="931"/>
      <c r="BB771" s="932"/>
      <c r="BC771" s="741"/>
      <c r="BD771" s="741"/>
    </row>
    <row r="772" spans="1:56" ht="30" customHeight="1">
      <c r="A772" s="926" t="s">
        <v>376</v>
      </c>
      <c r="B772" s="927"/>
      <c r="C772" s="927"/>
      <c r="D772" s="927"/>
      <c r="E772" s="927"/>
      <c r="F772" s="927"/>
      <c r="G772" s="927"/>
      <c r="H772" s="927"/>
      <c r="I772" s="927"/>
      <c r="J772" s="927"/>
      <c r="K772" s="927"/>
      <c r="L772" s="927"/>
      <c r="M772" s="927"/>
      <c r="N772" s="927"/>
      <c r="O772" s="927"/>
      <c r="P772" s="927"/>
      <c r="Q772" s="928" t="str">
        <f>IF('3.9 Station de lecture - Stat 1'!$G$30="","",'3.9 Station de lecture - Stat 1'!$G$30)</f>
        <v/>
      </c>
      <c r="R772" s="929"/>
      <c r="S772" s="929"/>
      <c r="T772" s="929"/>
      <c r="U772" s="929"/>
      <c r="V772" s="929"/>
      <c r="W772" s="929"/>
      <c r="X772" s="929"/>
      <c r="Y772" s="929"/>
      <c r="Z772" s="929"/>
      <c r="AA772" s="929"/>
      <c r="AB772" s="929"/>
      <c r="AC772" s="929"/>
      <c r="AD772" s="929"/>
      <c r="AE772" s="929"/>
      <c r="AF772" s="929"/>
      <c r="AG772" s="929"/>
      <c r="AH772" s="929"/>
      <c r="AI772" s="929"/>
      <c r="AJ772" s="929"/>
      <c r="AK772" s="930" t="str">
        <f>IF('3.9 Station de lecture - Stat 1'!$G$31="","",'3.9 Station de lecture - Stat 1'!$G$31)</f>
        <v/>
      </c>
      <c r="AL772" s="931"/>
      <c r="AM772" s="931"/>
      <c r="AN772" s="931"/>
      <c r="AO772" s="931"/>
      <c r="AP772" s="931"/>
      <c r="AQ772" s="931"/>
      <c r="AR772" s="931"/>
      <c r="AS772" s="931"/>
      <c r="AT772" s="931"/>
      <c r="AU772" s="931"/>
      <c r="AV772" s="931"/>
      <c r="AW772" s="931"/>
      <c r="AX772" s="931"/>
      <c r="AY772" s="931"/>
      <c r="AZ772" s="931"/>
      <c r="BA772" s="931"/>
      <c r="BB772" s="932"/>
      <c r="BC772" s="741"/>
      <c r="BD772" s="741"/>
    </row>
    <row r="773" spans="1:56" ht="30" customHeight="1">
      <c r="A773" s="926" t="s">
        <v>364</v>
      </c>
      <c r="B773" s="927"/>
      <c r="C773" s="927"/>
      <c r="D773" s="927"/>
      <c r="E773" s="927"/>
      <c r="F773" s="927"/>
      <c r="G773" s="927"/>
      <c r="H773" s="927"/>
      <c r="I773" s="927"/>
      <c r="J773" s="927"/>
      <c r="K773" s="927"/>
      <c r="L773" s="927"/>
      <c r="M773" s="927"/>
      <c r="N773" s="927"/>
      <c r="O773" s="927"/>
      <c r="P773" s="927"/>
      <c r="Q773" s="928" t="str">
        <f>IF('3.9 Station de lecture - Stat 1'!$I$30="","",'3.9 Station de lecture - Stat 1'!$I$30)</f>
        <v/>
      </c>
      <c r="R773" s="929"/>
      <c r="S773" s="929"/>
      <c r="T773" s="929"/>
      <c r="U773" s="929"/>
      <c r="V773" s="929"/>
      <c r="W773" s="929"/>
      <c r="X773" s="929"/>
      <c r="Y773" s="929"/>
      <c r="Z773" s="929"/>
      <c r="AA773" s="929"/>
      <c r="AB773" s="929"/>
      <c r="AC773" s="929"/>
      <c r="AD773" s="929"/>
      <c r="AE773" s="929"/>
      <c r="AF773" s="929"/>
      <c r="AG773" s="929"/>
      <c r="AH773" s="929"/>
      <c r="AI773" s="929"/>
      <c r="AJ773" s="929"/>
      <c r="AK773" s="930" t="str">
        <f>IF('3.9 Station de lecture - Stat 1'!$I$31="","",'3.9 Station de lecture - Stat 1'!$I$31)</f>
        <v/>
      </c>
      <c r="AL773" s="931"/>
      <c r="AM773" s="931"/>
      <c r="AN773" s="931"/>
      <c r="AO773" s="931"/>
      <c r="AP773" s="931"/>
      <c r="AQ773" s="931"/>
      <c r="AR773" s="931"/>
      <c r="AS773" s="931"/>
      <c r="AT773" s="931"/>
      <c r="AU773" s="931"/>
      <c r="AV773" s="931"/>
      <c r="AW773" s="931"/>
      <c r="AX773" s="931"/>
      <c r="AY773" s="931"/>
      <c r="AZ773" s="931"/>
      <c r="BA773" s="931"/>
      <c r="BB773" s="932"/>
      <c r="BC773" s="741"/>
      <c r="BD773" s="741"/>
    </row>
    <row r="774" spans="1:56" ht="30" customHeight="1">
      <c r="A774" s="926" t="s">
        <v>377</v>
      </c>
      <c r="B774" s="927"/>
      <c r="C774" s="927"/>
      <c r="D774" s="927"/>
      <c r="E774" s="927"/>
      <c r="F774" s="927"/>
      <c r="G774" s="927"/>
      <c r="H774" s="927"/>
      <c r="I774" s="927"/>
      <c r="J774" s="927"/>
      <c r="K774" s="927"/>
      <c r="L774" s="927"/>
      <c r="M774" s="927"/>
      <c r="N774" s="927"/>
      <c r="O774" s="927"/>
      <c r="P774" s="927"/>
      <c r="Q774" s="928" t="str">
        <f>IF('3.9 Station de lecture - Stat 1'!$K$30="","",'3.9 Station de lecture - Stat 1'!$K$30)</f>
        <v/>
      </c>
      <c r="R774" s="929"/>
      <c r="S774" s="929"/>
      <c r="T774" s="929"/>
      <c r="U774" s="929"/>
      <c r="V774" s="929"/>
      <c r="W774" s="929"/>
      <c r="X774" s="929"/>
      <c r="Y774" s="929"/>
      <c r="Z774" s="929"/>
      <c r="AA774" s="929"/>
      <c r="AB774" s="929"/>
      <c r="AC774" s="929"/>
      <c r="AD774" s="929"/>
      <c r="AE774" s="929"/>
      <c r="AF774" s="929"/>
      <c r="AG774" s="929"/>
      <c r="AH774" s="929"/>
      <c r="AI774" s="929"/>
      <c r="AJ774" s="929"/>
      <c r="AK774" s="930" t="str">
        <f>IF('3.9 Station de lecture - Stat 1'!$K$31="","",'3.9 Station de lecture - Stat 1'!$K$31)</f>
        <v/>
      </c>
      <c r="AL774" s="931"/>
      <c r="AM774" s="931"/>
      <c r="AN774" s="931"/>
      <c r="AO774" s="931"/>
      <c r="AP774" s="931"/>
      <c r="AQ774" s="931"/>
      <c r="AR774" s="931"/>
      <c r="AS774" s="931"/>
      <c r="AT774" s="931"/>
      <c r="AU774" s="931"/>
      <c r="AV774" s="931"/>
      <c r="AW774" s="931"/>
      <c r="AX774" s="931"/>
      <c r="AY774" s="931"/>
      <c r="AZ774" s="931"/>
      <c r="BA774" s="931"/>
      <c r="BB774" s="932"/>
      <c r="BC774" s="741"/>
      <c r="BD774" s="741"/>
    </row>
    <row r="775" spans="1:56" ht="30" customHeight="1">
      <c r="A775" s="926" t="s">
        <v>378</v>
      </c>
      <c r="B775" s="927"/>
      <c r="C775" s="927"/>
      <c r="D775" s="927"/>
      <c r="E775" s="927"/>
      <c r="F775" s="927"/>
      <c r="G775" s="927"/>
      <c r="H775" s="927"/>
      <c r="I775" s="927"/>
      <c r="J775" s="927"/>
      <c r="K775" s="927"/>
      <c r="L775" s="927"/>
      <c r="M775" s="927"/>
      <c r="N775" s="927"/>
      <c r="O775" s="927"/>
      <c r="P775" s="927"/>
      <c r="Q775" s="928" t="str">
        <f>IF('3.9 Station de lecture - Stat 1'!$M$30="","",'3.9 Station de lecture - Stat 1'!$M$30)</f>
        <v/>
      </c>
      <c r="R775" s="929"/>
      <c r="S775" s="929"/>
      <c r="T775" s="929"/>
      <c r="U775" s="929"/>
      <c r="V775" s="929"/>
      <c r="W775" s="929"/>
      <c r="X775" s="929"/>
      <c r="Y775" s="929"/>
      <c r="Z775" s="929"/>
      <c r="AA775" s="929"/>
      <c r="AB775" s="929"/>
      <c r="AC775" s="929"/>
      <c r="AD775" s="929"/>
      <c r="AE775" s="929"/>
      <c r="AF775" s="929"/>
      <c r="AG775" s="929"/>
      <c r="AH775" s="929"/>
      <c r="AI775" s="929"/>
      <c r="AJ775" s="929"/>
      <c r="AK775" s="930" t="str">
        <f>IF('3.9 Station de lecture - Stat 1'!$M$31="","",'3.9 Station de lecture - Stat 1'!$M$31)</f>
        <v/>
      </c>
      <c r="AL775" s="931"/>
      <c r="AM775" s="931"/>
      <c r="AN775" s="931"/>
      <c r="AO775" s="931"/>
      <c r="AP775" s="931"/>
      <c r="AQ775" s="931"/>
      <c r="AR775" s="931"/>
      <c r="AS775" s="931"/>
      <c r="AT775" s="931"/>
      <c r="AU775" s="931"/>
      <c r="AV775" s="931"/>
      <c r="AW775" s="931"/>
      <c r="AX775" s="931"/>
      <c r="AY775" s="931"/>
      <c r="AZ775" s="931"/>
      <c r="BA775" s="931"/>
      <c r="BB775" s="932"/>
      <c r="BC775" s="741"/>
      <c r="BD775" s="741"/>
    </row>
    <row r="776" spans="1:56" ht="30" customHeight="1">
      <c r="A776" s="926" t="s">
        <v>379</v>
      </c>
      <c r="B776" s="927"/>
      <c r="C776" s="927"/>
      <c r="D776" s="927"/>
      <c r="E776" s="927"/>
      <c r="F776" s="927"/>
      <c r="G776" s="927"/>
      <c r="H776" s="927"/>
      <c r="I776" s="927"/>
      <c r="J776" s="927"/>
      <c r="K776" s="927"/>
      <c r="L776" s="927"/>
      <c r="M776" s="927"/>
      <c r="N776" s="927"/>
      <c r="O776" s="927"/>
      <c r="P776" s="927"/>
      <c r="Q776" s="928" t="str">
        <f>IF('3.9 Station de lecture - Stat 1'!$O$30="","",'3.9 Station de lecture - Stat 1'!$O$30)</f>
        <v/>
      </c>
      <c r="R776" s="929"/>
      <c r="S776" s="929"/>
      <c r="T776" s="929"/>
      <c r="U776" s="929"/>
      <c r="V776" s="929"/>
      <c r="W776" s="929"/>
      <c r="X776" s="929"/>
      <c r="Y776" s="929"/>
      <c r="Z776" s="929"/>
      <c r="AA776" s="929"/>
      <c r="AB776" s="929"/>
      <c r="AC776" s="929"/>
      <c r="AD776" s="929"/>
      <c r="AE776" s="929"/>
      <c r="AF776" s="929"/>
      <c r="AG776" s="929"/>
      <c r="AH776" s="929"/>
      <c r="AI776" s="929"/>
      <c r="AJ776" s="929"/>
      <c r="AK776" s="930" t="str">
        <f>IF('3.9 Station de lecture - Stat 1'!$O$31="","",'3.9 Station de lecture - Stat 1'!$O$31)</f>
        <v/>
      </c>
      <c r="AL776" s="931"/>
      <c r="AM776" s="931"/>
      <c r="AN776" s="931"/>
      <c r="AO776" s="931"/>
      <c r="AP776" s="931"/>
      <c r="AQ776" s="931"/>
      <c r="AR776" s="931"/>
      <c r="AS776" s="931"/>
      <c r="AT776" s="931"/>
      <c r="AU776" s="931"/>
      <c r="AV776" s="931"/>
      <c r="AW776" s="931"/>
      <c r="AX776" s="931"/>
      <c r="AY776" s="931"/>
      <c r="AZ776" s="931"/>
      <c r="BA776" s="931"/>
      <c r="BB776" s="932"/>
      <c r="BC776" s="741"/>
      <c r="BD776" s="741"/>
    </row>
    <row r="777" spans="1:56" ht="30" customHeight="1">
      <c r="A777" s="926" t="s">
        <v>42</v>
      </c>
      <c r="B777" s="927"/>
      <c r="C777" s="927"/>
      <c r="D777" s="927"/>
      <c r="E777" s="927"/>
      <c r="F777" s="927"/>
      <c r="G777" s="927"/>
      <c r="H777" s="927"/>
      <c r="I777" s="927"/>
      <c r="J777" s="927"/>
      <c r="K777" s="927"/>
      <c r="L777" s="927"/>
      <c r="M777" s="927"/>
      <c r="N777" s="927"/>
      <c r="O777" s="927"/>
      <c r="P777" s="927"/>
      <c r="Q777" s="930" t="str">
        <f>IF('3.9 Station de lecture - Stat 1'!$Q$30="","",'3.9 Station de lecture - Stat 1'!$Q$30)</f>
        <v/>
      </c>
      <c r="R777" s="931"/>
      <c r="S777" s="931"/>
      <c r="T777" s="931"/>
      <c r="U777" s="931"/>
      <c r="V777" s="931"/>
      <c r="W777" s="931"/>
      <c r="X777" s="931"/>
      <c r="Y777" s="931"/>
      <c r="Z777" s="931"/>
      <c r="AA777" s="931"/>
      <c r="AB777" s="931"/>
      <c r="AC777" s="931"/>
      <c r="AD777" s="931"/>
      <c r="AE777" s="931"/>
      <c r="AF777" s="931"/>
      <c r="AG777" s="931"/>
      <c r="AH777" s="931"/>
      <c r="AI777" s="931"/>
      <c r="AJ777" s="931"/>
      <c r="AK777" s="930" t="str">
        <f>IF('3.9 Station de lecture - Stat 1'!$Q$31="","",'3.9 Station de lecture - Stat 1'!$Q$31)</f>
        <v/>
      </c>
      <c r="AL777" s="931"/>
      <c r="AM777" s="931"/>
      <c r="AN777" s="931"/>
      <c r="AO777" s="931"/>
      <c r="AP777" s="931"/>
      <c r="AQ777" s="931"/>
      <c r="AR777" s="931"/>
      <c r="AS777" s="931"/>
      <c r="AT777" s="931"/>
      <c r="AU777" s="931"/>
      <c r="AV777" s="931"/>
      <c r="AW777" s="931"/>
      <c r="AX777" s="931"/>
      <c r="AY777" s="931"/>
      <c r="AZ777" s="931"/>
      <c r="BA777" s="931"/>
      <c r="BB777" s="932"/>
      <c r="BC777" s="741"/>
      <c r="BD777" s="741"/>
    </row>
    <row r="778" spans="1:56" ht="30" customHeight="1">
      <c r="A778" s="853" t="s">
        <v>73</v>
      </c>
      <c r="B778" s="854"/>
      <c r="C778" s="854"/>
      <c r="D778" s="854"/>
      <c r="E778" s="854"/>
      <c r="F778" s="854"/>
      <c r="G778" s="854"/>
      <c r="H778" s="854"/>
      <c r="I778" s="854"/>
      <c r="J778" s="854"/>
      <c r="K778" s="854"/>
      <c r="L778" s="854"/>
      <c r="M778" s="854"/>
      <c r="N778" s="854"/>
      <c r="O778" s="854"/>
      <c r="P778" s="855"/>
      <c r="Q778" s="919" t="str">
        <f>IF('3.9 Station de lecture - Stat 1'!$C$32="","",'3.9 Station de lecture - Stat 1'!$C$32)</f>
        <v/>
      </c>
      <c r="R778" s="871"/>
      <c r="S778" s="871"/>
      <c r="T778" s="871"/>
      <c r="U778" s="871"/>
      <c r="V778" s="871"/>
      <c r="W778" s="871"/>
      <c r="X778" s="871"/>
      <c r="Y778" s="871"/>
      <c r="Z778" s="871"/>
      <c r="AA778" s="871"/>
      <c r="AB778" s="871"/>
      <c r="AC778" s="871"/>
      <c r="AD778" s="871"/>
      <c r="AE778" s="871"/>
      <c r="AF778" s="871"/>
      <c r="AG778" s="871"/>
      <c r="AH778" s="871"/>
      <c r="AI778" s="871"/>
      <c r="AJ778" s="871"/>
      <c r="AK778" s="871"/>
      <c r="AL778" s="871"/>
      <c r="AM778" s="871"/>
      <c r="AN778" s="871"/>
      <c r="AO778" s="871"/>
      <c r="AP778" s="871"/>
      <c r="AQ778" s="871"/>
      <c r="AR778" s="871"/>
      <c r="AS778" s="871"/>
      <c r="AT778" s="871"/>
      <c r="AU778" s="871"/>
      <c r="AV778" s="871"/>
      <c r="AW778" s="871"/>
      <c r="AX778" s="871"/>
      <c r="AY778" s="871"/>
      <c r="AZ778" s="871"/>
      <c r="BA778" s="871"/>
      <c r="BB778" s="872"/>
    </row>
    <row r="779" spans="1:56" ht="30" customHeight="1">
      <c r="A779" s="853" t="s">
        <v>71</v>
      </c>
      <c r="B779" s="854"/>
      <c r="C779" s="854"/>
      <c r="D779" s="854"/>
      <c r="E779" s="854"/>
      <c r="F779" s="854"/>
      <c r="G779" s="854"/>
      <c r="H779" s="854"/>
      <c r="I779" s="854"/>
      <c r="J779" s="854"/>
      <c r="K779" s="854"/>
      <c r="L779" s="854"/>
      <c r="M779" s="854"/>
      <c r="N779" s="854"/>
      <c r="O779" s="854"/>
      <c r="P779" s="855"/>
      <c r="Q779" s="920" t="str">
        <f>IF('3.9 Station de lecture - Stat 1'!$C$33="","",'3.9 Station de lecture - Stat 1'!$C$33)</f>
        <v/>
      </c>
      <c r="R779" s="921"/>
      <c r="S779" s="921"/>
      <c r="T779" s="921"/>
      <c r="U779" s="921"/>
      <c r="V779" s="921"/>
      <c r="W779" s="921"/>
      <c r="X779" s="921"/>
      <c r="Y779" s="921"/>
      <c r="Z779" s="921"/>
      <c r="AA779" s="921"/>
      <c r="AB779" s="921"/>
      <c r="AC779" s="921"/>
      <c r="AD779" s="921"/>
      <c r="AE779" s="921"/>
      <c r="AF779" s="921"/>
      <c r="AG779" s="921"/>
      <c r="AH779" s="921"/>
      <c r="AI779" s="921"/>
      <c r="AJ779" s="921"/>
      <c r="AK779" s="921"/>
      <c r="AL779" s="921"/>
      <c r="AM779" s="921"/>
      <c r="AN779" s="921"/>
      <c r="AO779" s="921"/>
      <c r="AP779" s="921"/>
      <c r="AQ779" s="921"/>
      <c r="AR779" s="921"/>
      <c r="AS779" s="921"/>
      <c r="AT779" s="921"/>
      <c r="AU779" s="921"/>
      <c r="AV779" s="921"/>
      <c r="AW779" s="921"/>
      <c r="AX779" s="921"/>
      <c r="AY779" s="921"/>
      <c r="AZ779" s="921"/>
      <c r="BA779" s="921"/>
      <c r="BB779" s="922"/>
    </row>
    <row r="780" spans="1:56" ht="24.75" customHeight="1">
      <c r="AO780" s="311"/>
    </row>
    <row r="781" spans="1:56" ht="30" customHeight="1">
      <c r="A781" s="874" t="s">
        <v>1039</v>
      </c>
      <c r="B781" s="875"/>
      <c r="C781" s="875"/>
      <c r="D781" s="875"/>
      <c r="E781" s="875"/>
      <c r="F781" s="875"/>
      <c r="G781" s="875"/>
      <c r="H781" s="875"/>
      <c r="I781" s="875"/>
      <c r="J781" s="875"/>
      <c r="K781" s="875"/>
      <c r="L781" s="875"/>
      <c r="M781" s="875"/>
      <c r="N781" s="875"/>
      <c r="O781" s="875"/>
      <c r="P781" s="875"/>
      <c r="Q781" s="875"/>
      <c r="R781" s="875"/>
      <c r="S781" s="875"/>
      <c r="T781" s="875"/>
      <c r="U781" s="875"/>
      <c r="V781" s="875"/>
      <c r="W781" s="875"/>
      <c r="X781" s="875"/>
      <c r="Y781" s="875"/>
      <c r="Z781" s="875"/>
      <c r="AA781" s="875"/>
      <c r="AB781" s="875"/>
      <c r="AC781" s="875"/>
      <c r="AD781" s="875"/>
      <c r="AE781" s="875"/>
      <c r="AF781" s="875"/>
      <c r="AG781" s="875"/>
      <c r="AH781" s="875"/>
      <c r="AI781" s="875"/>
      <c r="AJ781" s="875"/>
      <c r="AK781" s="875"/>
      <c r="AL781" s="875"/>
      <c r="AM781" s="875"/>
      <c r="AN781" s="875"/>
      <c r="AO781" s="875"/>
      <c r="AP781" s="875"/>
      <c r="AQ781" s="875"/>
      <c r="AR781" s="875"/>
      <c r="AS781" s="875"/>
      <c r="AT781" s="875"/>
      <c r="AU781" s="875"/>
      <c r="AV781" s="875"/>
      <c r="AW781" s="875"/>
      <c r="AX781" s="875"/>
      <c r="AY781" s="875"/>
      <c r="AZ781" s="875"/>
      <c r="BA781" s="875"/>
      <c r="BB781" s="876"/>
    </row>
    <row r="782" spans="1:56" ht="30" customHeight="1">
      <c r="A782" s="849"/>
      <c r="B782" s="877"/>
      <c r="C782" s="877"/>
      <c r="D782" s="877"/>
      <c r="E782" s="877"/>
      <c r="F782" s="877"/>
      <c r="G782" s="877"/>
      <c r="H782" s="877"/>
      <c r="I782" s="877"/>
      <c r="J782" s="877"/>
      <c r="K782" s="877"/>
      <c r="L782" s="877"/>
      <c r="M782" s="877"/>
      <c r="N782" s="877"/>
      <c r="O782" s="877"/>
      <c r="P782" s="877"/>
      <c r="Q782" s="850"/>
      <c r="R782" s="850"/>
      <c r="S782" s="850"/>
      <c r="T782" s="850"/>
      <c r="U782" s="850"/>
      <c r="V782" s="850"/>
      <c r="W782" s="878"/>
      <c r="X782" s="879" t="s">
        <v>102</v>
      </c>
      <c r="Y782" s="880"/>
      <c r="Z782" s="880"/>
      <c r="AA782" s="880"/>
      <c r="AB782" s="880"/>
      <c r="AC782" s="880"/>
      <c r="AD782" s="880"/>
      <c r="AE782" s="880"/>
      <c r="AF782" s="880"/>
      <c r="AG782" s="880"/>
      <c r="AH782" s="880"/>
      <c r="AI782" s="880"/>
      <c r="AJ782" s="880"/>
      <c r="AK782" s="880"/>
      <c r="AL782" s="880"/>
      <c r="AM782" s="880"/>
      <c r="AN782" s="881" t="s">
        <v>94</v>
      </c>
      <c r="AO782" s="880"/>
      <c r="AP782" s="880"/>
      <c r="AQ782" s="880"/>
      <c r="AR782" s="880"/>
      <c r="AS782" s="880"/>
      <c r="AT782" s="880"/>
      <c r="AU782" s="880"/>
      <c r="AV782" s="880"/>
      <c r="AW782" s="880"/>
      <c r="AX782" s="880"/>
      <c r="AY782" s="880"/>
      <c r="AZ782" s="880"/>
      <c r="BA782" s="880"/>
      <c r="BB782" s="880"/>
    </row>
    <row r="783" spans="1:56" ht="25.5" customHeight="1">
      <c r="A783" s="853" t="s">
        <v>1036</v>
      </c>
      <c r="B783" s="854"/>
      <c r="C783" s="854"/>
      <c r="D783" s="854"/>
      <c r="E783" s="854"/>
      <c r="F783" s="854"/>
      <c r="G783" s="854"/>
      <c r="H783" s="854"/>
      <c r="I783" s="854"/>
      <c r="J783" s="854"/>
      <c r="K783" s="854"/>
      <c r="L783" s="854"/>
      <c r="M783" s="854"/>
      <c r="N783" s="854"/>
      <c r="O783" s="854"/>
      <c r="P783" s="854"/>
      <c r="Q783" s="854"/>
      <c r="R783" s="854"/>
      <c r="S783" s="854"/>
      <c r="T783" s="854"/>
      <c r="U783" s="854"/>
      <c r="V783" s="854"/>
      <c r="W783" s="855"/>
      <c r="X783" s="861" t="str">
        <f>IF('3.9 Station de lecture - Stat 1'!$C$38="","",'3.9 Station de lecture - Stat 1'!$C$38)</f>
        <v/>
      </c>
      <c r="Y783" s="862"/>
      <c r="Z783" s="862"/>
      <c r="AA783" s="862"/>
      <c r="AB783" s="862"/>
      <c r="AC783" s="862"/>
      <c r="AD783" s="862"/>
      <c r="AE783" s="862"/>
      <c r="AF783" s="862"/>
      <c r="AG783" s="862"/>
      <c r="AH783" s="862"/>
      <c r="AI783" s="862"/>
      <c r="AJ783" s="862"/>
      <c r="AK783" s="862"/>
      <c r="AL783" s="862"/>
      <c r="AM783" s="862"/>
      <c r="AN783" s="861" t="str">
        <f>IF('3.9 Station de lecture - Stat 1'!$C$39="","",'3.9 Station de lecture - Stat 1'!$C$39)</f>
        <v/>
      </c>
      <c r="AO783" s="862"/>
      <c r="AP783" s="862"/>
      <c r="AQ783" s="862"/>
      <c r="AR783" s="862"/>
      <c r="AS783" s="862"/>
      <c r="AT783" s="862"/>
      <c r="AU783" s="862"/>
      <c r="AV783" s="862"/>
      <c r="AW783" s="862"/>
      <c r="AX783" s="862"/>
      <c r="AY783" s="862"/>
      <c r="AZ783" s="862"/>
      <c r="BA783" s="862"/>
      <c r="BB783" s="863"/>
    </row>
    <row r="784" spans="1:56" ht="30.75" customHeight="1">
      <c r="A784" s="853" t="s">
        <v>1038</v>
      </c>
      <c r="B784" s="854"/>
      <c r="C784" s="854"/>
      <c r="D784" s="854"/>
      <c r="E784" s="854"/>
      <c r="F784" s="854"/>
      <c r="G784" s="854"/>
      <c r="H784" s="854"/>
      <c r="I784" s="854"/>
      <c r="J784" s="854"/>
      <c r="K784" s="854"/>
      <c r="L784" s="854"/>
      <c r="M784" s="854"/>
      <c r="N784" s="854"/>
      <c r="O784" s="854"/>
      <c r="P784" s="854"/>
      <c r="Q784" s="854"/>
      <c r="R784" s="854"/>
      <c r="S784" s="854"/>
      <c r="T784" s="854"/>
      <c r="U784" s="854"/>
      <c r="V784" s="854"/>
      <c r="W784" s="855"/>
      <c r="X784" s="923" t="str">
        <f>IF('3.9 Station de lecture - Stat 1'!$E$38="","",'3.9 Station de lecture - Stat 1'!$E$38)</f>
        <v/>
      </c>
      <c r="Y784" s="924"/>
      <c r="Z784" s="924"/>
      <c r="AA784" s="924"/>
      <c r="AB784" s="924"/>
      <c r="AC784" s="924"/>
      <c r="AD784" s="924"/>
      <c r="AE784" s="924"/>
      <c r="AF784" s="924"/>
      <c r="AG784" s="924"/>
      <c r="AH784" s="924"/>
      <c r="AI784" s="924"/>
      <c r="AJ784" s="924"/>
      <c r="AK784" s="924"/>
      <c r="AL784" s="924"/>
      <c r="AM784" s="924"/>
      <c r="AN784" s="923" t="str">
        <f>IF('3.9 Station de lecture - Stat 1'!$E$39="","",'3.9 Station de lecture - Stat 1'!$E$39)</f>
        <v/>
      </c>
      <c r="AO784" s="924"/>
      <c r="AP784" s="924"/>
      <c r="AQ784" s="924"/>
      <c r="AR784" s="924"/>
      <c r="AS784" s="924"/>
      <c r="AT784" s="924"/>
      <c r="AU784" s="924"/>
      <c r="AV784" s="924"/>
      <c r="AW784" s="924"/>
      <c r="AX784" s="924"/>
      <c r="AY784" s="924"/>
      <c r="AZ784" s="924"/>
      <c r="BA784" s="924"/>
      <c r="BB784" s="925"/>
    </row>
    <row r="785" spans="1:59" ht="30" customHeight="1">
      <c r="A785" s="853" t="s">
        <v>42</v>
      </c>
      <c r="B785" s="854"/>
      <c r="C785" s="854"/>
      <c r="D785" s="854"/>
      <c r="E785" s="854"/>
      <c r="F785" s="854"/>
      <c r="G785" s="854"/>
      <c r="H785" s="854"/>
      <c r="I785" s="854"/>
      <c r="J785" s="854"/>
      <c r="K785" s="854"/>
      <c r="L785" s="854"/>
      <c r="M785" s="854"/>
      <c r="N785" s="854"/>
      <c r="O785" s="854"/>
      <c r="P785" s="854"/>
      <c r="Q785" s="854"/>
      <c r="R785" s="854"/>
      <c r="S785" s="854"/>
      <c r="T785" s="854"/>
      <c r="U785" s="854"/>
      <c r="V785" s="854"/>
      <c r="W785" s="855"/>
      <c r="X785" s="916" t="str">
        <f>IF('3.9 Station de lecture - Stat 1'!$G$38="","",'3.9 Station de lecture - Stat 1'!$G$38)</f>
        <v/>
      </c>
      <c r="Y785" s="917"/>
      <c r="Z785" s="917"/>
      <c r="AA785" s="917"/>
      <c r="AB785" s="917"/>
      <c r="AC785" s="917"/>
      <c r="AD785" s="917"/>
      <c r="AE785" s="917"/>
      <c r="AF785" s="917"/>
      <c r="AG785" s="917"/>
      <c r="AH785" s="917"/>
      <c r="AI785" s="917"/>
      <c r="AJ785" s="917"/>
      <c r="AK785" s="917"/>
      <c r="AL785" s="917"/>
      <c r="AM785" s="917"/>
      <c r="AN785" s="916" t="str">
        <f>IF('3.9 Station de lecture - Stat 1'!$G$39="","",'3.9 Station de lecture - Stat 1'!$G$39)</f>
        <v/>
      </c>
      <c r="AO785" s="917"/>
      <c r="AP785" s="917"/>
      <c r="AQ785" s="917"/>
      <c r="AR785" s="917"/>
      <c r="AS785" s="917"/>
      <c r="AT785" s="917"/>
      <c r="AU785" s="917"/>
      <c r="AV785" s="917"/>
      <c r="AW785" s="917"/>
      <c r="AX785" s="917"/>
      <c r="AY785" s="917"/>
      <c r="AZ785" s="917"/>
      <c r="BA785" s="917"/>
      <c r="BB785" s="918"/>
    </row>
    <row r="786" spans="1:59" ht="30.75" customHeight="1">
      <c r="A786" s="858" t="s">
        <v>73</v>
      </c>
      <c r="B786" s="859"/>
      <c r="C786" s="859"/>
      <c r="D786" s="859"/>
      <c r="E786" s="859"/>
      <c r="F786" s="859"/>
      <c r="G786" s="859"/>
      <c r="H786" s="859"/>
      <c r="I786" s="859"/>
      <c r="J786" s="859"/>
      <c r="K786" s="859"/>
      <c r="L786" s="859"/>
      <c r="M786" s="859"/>
      <c r="N786" s="859"/>
      <c r="O786" s="859"/>
      <c r="P786" s="859"/>
      <c r="Q786" s="859"/>
      <c r="R786" s="859"/>
      <c r="S786" s="859"/>
      <c r="T786" s="859"/>
      <c r="U786" s="859"/>
      <c r="V786" s="859"/>
      <c r="W786" s="860"/>
      <c r="X786" s="919" t="str">
        <f>IF('3.9 Station de lecture - Stat 1'!$C$40="","",'3.9 Station de lecture - Stat 1'!$C$40)</f>
        <v/>
      </c>
      <c r="Y786" s="871"/>
      <c r="Z786" s="871"/>
      <c r="AA786" s="871"/>
      <c r="AB786" s="871"/>
      <c r="AC786" s="871"/>
      <c r="AD786" s="871"/>
      <c r="AE786" s="871"/>
      <c r="AF786" s="871"/>
      <c r="AG786" s="871"/>
      <c r="AH786" s="871"/>
      <c r="AI786" s="871"/>
      <c r="AJ786" s="871"/>
      <c r="AK786" s="871"/>
      <c r="AL786" s="871"/>
      <c r="AM786" s="871"/>
      <c r="AN786" s="871"/>
      <c r="AO786" s="871"/>
      <c r="AP786" s="871"/>
      <c r="AQ786" s="871"/>
      <c r="AR786" s="871"/>
      <c r="AS786" s="871"/>
      <c r="AT786" s="871"/>
      <c r="AU786" s="871"/>
      <c r="AV786" s="871"/>
      <c r="AW786" s="871"/>
      <c r="AX786" s="871"/>
      <c r="AY786" s="871"/>
      <c r="AZ786" s="871"/>
      <c r="BA786" s="871"/>
      <c r="BB786" s="872"/>
    </row>
    <row r="787" spans="1:59" ht="31.5" customHeight="1">
      <c r="A787" s="864" t="s">
        <v>71</v>
      </c>
      <c r="B787" s="865"/>
      <c r="C787" s="865"/>
      <c r="D787" s="865"/>
      <c r="E787" s="865"/>
      <c r="F787" s="865"/>
      <c r="G787" s="865"/>
      <c r="H787" s="865"/>
      <c r="I787" s="865"/>
      <c r="J787" s="865"/>
      <c r="K787" s="865"/>
      <c r="L787" s="865"/>
      <c r="M787" s="865"/>
      <c r="N787" s="865"/>
      <c r="O787" s="865"/>
      <c r="P787" s="865"/>
      <c r="Q787" s="865"/>
      <c r="R787" s="865"/>
      <c r="S787" s="865"/>
      <c r="T787" s="865"/>
      <c r="U787" s="865"/>
      <c r="V787" s="865"/>
      <c r="W787" s="866"/>
      <c r="X787" s="920" t="str">
        <f>IF('3.9 Station de lecture - Stat 1'!$C$41="","",'3.9 Station de lecture - Stat 1'!$C$41)</f>
        <v/>
      </c>
      <c r="Y787" s="921"/>
      <c r="Z787" s="921"/>
      <c r="AA787" s="921"/>
      <c r="AB787" s="921"/>
      <c r="AC787" s="921"/>
      <c r="AD787" s="921"/>
      <c r="AE787" s="921"/>
      <c r="AF787" s="921"/>
      <c r="AG787" s="921"/>
      <c r="AH787" s="921"/>
      <c r="AI787" s="921"/>
      <c r="AJ787" s="921"/>
      <c r="AK787" s="921"/>
      <c r="AL787" s="921"/>
      <c r="AM787" s="921"/>
      <c r="AN787" s="921"/>
      <c r="AO787" s="921"/>
      <c r="AP787" s="921"/>
      <c r="AQ787" s="921"/>
      <c r="AR787" s="921"/>
      <c r="AS787" s="921"/>
      <c r="AT787" s="921"/>
      <c r="AU787" s="921"/>
      <c r="AV787" s="921"/>
      <c r="AW787" s="921"/>
      <c r="AX787" s="921"/>
      <c r="AY787" s="921"/>
      <c r="AZ787" s="921"/>
      <c r="BA787" s="921"/>
      <c r="BB787" s="922"/>
    </row>
    <row r="788" spans="1:59" ht="14.25" customHeight="1">
      <c r="AO788" s="311"/>
    </row>
    <row r="789" spans="1:59" ht="30" customHeight="1">
      <c r="A789" s="874" t="s">
        <v>405</v>
      </c>
      <c r="B789" s="875"/>
      <c r="C789" s="875"/>
      <c r="D789" s="875"/>
      <c r="E789" s="875"/>
      <c r="F789" s="875"/>
      <c r="G789" s="875"/>
      <c r="H789" s="875"/>
      <c r="I789" s="875"/>
      <c r="J789" s="875"/>
      <c r="K789" s="875"/>
      <c r="L789" s="875"/>
      <c r="M789" s="875"/>
      <c r="N789" s="875"/>
      <c r="O789" s="875"/>
      <c r="P789" s="875"/>
      <c r="Q789" s="875"/>
      <c r="R789" s="875"/>
      <c r="S789" s="875"/>
      <c r="T789" s="875"/>
      <c r="U789" s="875"/>
      <c r="V789" s="875"/>
      <c r="W789" s="875"/>
      <c r="X789" s="875"/>
      <c r="Y789" s="875"/>
      <c r="Z789" s="875"/>
      <c r="AA789" s="875"/>
      <c r="AB789" s="875"/>
      <c r="AC789" s="875"/>
      <c r="AD789" s="875"/>
      <c r="AE789" s="875"/>
      <c r="AF789" s="875"/>
      <c r="AG789" s="875"/>
      <c r="AH789" s="875"/>
      <c r="AI789" s="875"/>
      <c r="AJ789" s="875"/>
      <c r="AK789" s="875"/>
      <c r="AL789" s="875"/>
      <c r="AM789" s="875"/>
      <c r="AN789" s="875"/>
      <c r="AO789" s="875"/>
      <c r="AP789" s="875"/>
      <c r="AQ789" s="875"/>
      <c r="AR789" s="875"/>
      <c r="AS789" s="875"/>
      <c r="AT789" s="875"/>
      <c r="AU789" s="875"/>
      <c r="AV789" s="875"/>
      <c r="AW789" s="875"/>
      <c r="AX789" s="875"/>
      <c r="AY789" s="875"/>
      <c r="AZ789" s="875"/>
      <c r="BA789" s="875"/>
      <c r="BB789" s="876"/>
    </row>
    <row r="790" spans="1:59" ht="20.25" customHeight="1">
      <c r="A790" s="853"/>
      <c r="B790" s="890"/>
      <c r="C790" s="890"/>
      <c r="D790" s="890"/>
      <c r="E790" s="890"/>
      <c r="F790" s="890"/>
      <c r="G790" s="890"/>
      <c r="H790" s="890"/>
      <c r="I790" s="890"/>
      <c r="J790" s="890"/>
      <c r="K790" s="890"/>
      <c r="L790" s="890"/>
      <c r="M790" s="890"/>
      <c r="N790" s="891"/>
      <c r="O790" s="905" t="s">
        <v>406</v>
      </c>
      <c r="P790" s="906"/>
      <c r="Q790" s="906"/>
      <c r="R790" s="906"/>
      <c r="S790" s="906"/>
      <c r="T790" s="906"/>
      <c r="U790" s="906"/>
      <c r="V790" s="906"/>
      <c r="W790" s="906"/>
      <c r="X790" s="906"/>
      <c r="Y790" s="907"/>
      <c r="Z790" s="907"/>
      <c r="AA790" s="907"/>
      <c r="AB790" s="907"/>
      <c r="AC790" s="907"/>
      <c r="AD790" s="907"/>
      <c r="AE790" s="907"/>
      <c r="AF790" s="907"/>
      <c r="AG790" s="907"/>
      <c r="AH790" s="908"/>
      <c r="AI790" s="905" t="s">
        <v>408</v>
      </c>
      <c r="AJ790" s="906"/>
      <c r="AK790" s="906"/>
      <c r="AL790" s="906"/>
      <c r="AM790" s="906"/>
      <c r="AN790" s="906"/>
      <c r="AO790" s="906"/>
      <c r="AP790" s="906"/>
      <c r="AQ790" s="906"/>
      <c r="AR790" s="906"/>
      <c r="AS790" s="907" t="s">
        <v>94</v>
      </c>
      <c r="AT790" s="907"/>
      <c r="AU790" s="907"/>
      <c r="AV790" s="907"/>
      <c r="AW790" s="907"/>
      <c r="AX790" s="907"/>
      <c r="AY790" s="907"/>
      <c r="AZ790" s="907"/>
      <c r="BA790" s="907"/>
      <c r="BB790" s="908"/>
    </row>
    <row r="791" spans="1:59" ht="25.5" customHeight="1">
      <c r="A791" s="853"/>
      <c r="B791" s="890"/>
      <c r="C791" s="890"/>
      <c r="D791" s="890"/>
      <c r="E791" s="890"/>
      <c r="F791" s="890"/>
      <c r="G791" s="890"/>
      <c r="H791" s="890"/>
      <c r="I791" s="890"/>
      <c r="J791" s="890"/>
      <c r="K791" s="890"/>
      <c r="L791" s="890"/>
      <c r="M791" s="890"/>
      <c r="N791" s="891"/>
      <c r="O791" s="892" t="s">
        <v>124</v>
      </c>
      <c r="P791" s="893"/>
      <c r="Q791" s="893"/>
      <c r="R791" s="893"/>
      <c r="S791" s="893"/>
      <c r="T791" s="893"/>
      <c r="U791" s="893"/>
      <c r="V791" s="893"/>
      <c r="W791" s="893"/>
      <c r="X791" s="893"/>
      <c r="Y791" s="894" t="s">
        <v>94</v>
      </c>
      <c r="Z791" s="893"/>
      <c r="AA791" s="893"/>
      <c r="AB791" s="893"/>
      <c r="AC791" s="893"/>
      <c r="AD791" s="893"/>
      <c r="AE791" s="893"/>
      <c r="AF791" s="893"/>
      <c r="AG791" s="893"/>
      <c r="AH791" s="895"/>
      <c r="AI791" s="896" t="s">
        <v>124</v>
      </c>
      <c r="AJ791" s="897"/>
      <c r="AK791" s="897"/>
      <c r="AL791" s="897"/>
      <c r="AM791" s="897"/>
      <c r="AN791" s="897"/>
      <c r="AO791" s="897"/>
      <c r="AP791" s="897"/>
      <c r="AQ791" s="897"/>
      <c r="AR791" s="898"/>
      <c r="AS791" s="899" t="s">
        <v>94</v>
      </c>
      <c r="AT791" s="897"/>
      <c r="AU791" s="897"/>
      <c r="AV791" s="897"/>
      <c r="AW791" s="897"/>
      <c r="AX791" s="897"/>
      <c r="AY791" s="897"/>
      <c r="AZ791" s="897"/>
      <c r="BA791" s="897"/>
      <c r="BB791" s="900"/>
      <c r="BC791" s="742"/>
      <c r="BD791" s="249"/>
      <c r="BE791" s="264"/>
      <c r="BF791" s="264"/>
      <c r="BG791" s="264"/>
    </row>
    <row r="792" spans="1:59" ht="30.75" customHeight="1">
      <c r="A792" s="853" t="s">
        <v>383</v>
      </c>
      <c r="B792" s="854"/>
      <c r="C792" s="854"/>
      <c r="D792" s="854"/>
      <c r="E792" s="854"/>
      <c r="F792" s="854"/>
      <c r="G792" s="854"/>
      <c r="H792" s="854"/>
      <c r="I792" s="854"/>
      <c r="J792" s="854"/>
      <c r="K792" s="854"/>
      <c r="L792" s="854"/>
      <c r="M792" s="854"/>
      <c r="N792" s="854"/>
      <c r="O792" s="910" t="str">
        <f>IF('3.9 Station de lecture - Stat 1'!$I$38="","",'3.9 Station de lecture - Stat 1'!$I$38)</f>
        <v/>
      </c>
      <c r="P792" s="910"/>
      <c r="Q792" s="910"/>
      <c r="R792" s="910"/>
      <c r="S792" s="910"/>
      <c r="T792" s="910"/>
      <c r="U792" s="910"/>
      <c r="V792" s="910"/>
      <c r="W792" s="910"/>
      <c r="X792" s="910"/>
      <c r="Y792" s="910" t="str">
        <f>IF('3.9 Station de lecture - Stat 1'!$I$39="","",'3.9 Station de lecture - Stat 1'!$I$39)</f>
        <v/>
      </c>
      <c r="Z792" s="910"/>
      <c r="AA792" s="910"/>
      <c r="AB792" s="910"/>
      <c r="AC792" s="910"/>
      <c r="AD792" s="910"/>
      <c r="AE792" s="910"/>
      <c r="AF792" s="910"/>
      <c r="AG792" s="910"/>
      <c r="AH792" s="911"/>
      <c r="AI792" s="912" t="str">
        <f>IF('3.9 Station de lecture - Stat 1'!$N$38="","",'3.9 Station de lecture - Stat 1'!$N$38)</f>
        <v/>
      </c>
      <c r="AJ792" s="910"/>
      <c r="AK792" s="910"/>
      <c r="AL792" s="910"/>
      <c r="AM792" s="910"/>
      <c r="AN792" s="910"/>
      <c r="AO792" s="910"/>
      <c r="AP792" s="910"/>
      <c r="AQ792" s="910"/>
      <c r="AR792" s="910"/>
      <c r="AS792" s="910" t="str">
        <f>IF('3.9 Station de lecture - Stat 1'!$N$39="","",'3.9 Station de lecture - Stat 1'!$N$39)</f>
        <v/>
      </c>
      <c r="AT792" s="910"/>
      <c r="AU792" s="910"/>
      <c r="AV792" s="910"/>
      <c r="AW792" s="910"/>
      <c r="AX792" s="910"/>
      <c r="AY792" s="910"/>
      <c r="AZ792" s="910"/>
      <c r="BA792" s="910"/>
      <c r="BB792" s="911"/>
    </row>
    <row r="793" spans="1:59" ht="30" customHeight="1">
      <c r="A793" s="853" t="s">
        <v>1040</v>
      </c>
      <c r="B793" s="854"/>
      <c r="C793" s="854"/>
      <c r="D793" s="854"/>
      <c r="E793" s="854"/>
      <c r="F793" s="854"/>
      <c r="G793" s="854"/>
      <c r="H793" s="854"/>
      <c r="I793" s="854"/>
      <c r="J793" s="854"/>
      <c r="K793" s="854"/>
      <c r="L793" s="854"/>
      <c r="M793" s="854"/>
      <c r="N793" s="854"/>
      <c r="O793" s="913" t="str">
        <f>IF('3.9 Station de lecture - Stat 1'!$K$38="","",'3.9 Station de lecture - Stat 1'!$K$38)</f>
        <v/>
      </c>
      <c r="P793" s="913"/>
      <c r="Q793" s="913"/>
      <c r="R793" s="913"/>
      <c r="S793" s="913"/>
      <c r="T793" s="913"/>
      <c r="U793" s="913"/>
      <c r="V793" s="913"/>
      <c r="W793" s="913"/>
      <c r="X793" s="913"/>
      <c r="Y793" s="913" t="str">
        <f>IF('3.9 Station de lecture - Stat 1'!$K$39="","",'3.9 Station de lecture - Stat 1'!$K$39)</f>
        <v/>
      </c>
      <c r="Z793" s="913"/>
      <c r="AA793" s="913"/>
      <c r="AB793" s="913"/>
      <c r="AC793" s="913"/>
      <c r="AD793" s="913"/>
      <c r="AE793" s="913"/>
      <c r="AF793" s="913"/>
      <c r="AG793" s="913"/>
      <c r="AH793" s="914"/>
      <c r="AI793" s="915" t="str">
        <f>IF('3.9 Station de lecture - Stat 1'!$P$38="","",'3.9 Station de lecture - Stat 1'!$P$38)</f>
        <v/>
      </c>
      <c r="AJ793" s="913"/>
      <c r="AK793" s="913"/>
      <c r="AL793" s="913"/>
      <c r="AM793" s="913"/>
      <c r="AN793" s="913"/>
      <c r="AO793" s="913"/>
      <c r="AP793" s="913"/>
      <c r="AQ793" s="913"/>
      <c r="AR793" s="913"/>
      <c r="AS793" s="913" t="str">
        <f>IF('3.9 Station de lecture - Stat 1'!$P$39="","",'3.9 Station de lecture - Stat 1'!$P$39)</f>
        <v/>
      </c>
      <c r="AT793" s="913"/>
      <c r="AU793" s="913"/>
      <c r="AV793" s="913"/>
      <c r="AW793" s="913"/>
      <c r="AX793" s="913"/>
      <c r="AY793" s="913"/>
      <c r="AZ793" s="913"/>
      <c r="BA793" s="913"/>
      <c r="BB793" s="914"/>
    </row>
    <row r="794" spans="1:59" ht="30.75" customHeight="1">
      <c r="A794" s="853" t="s">
        <v>3</v>
      </c>
      <c r="B794" s="854"/>
      <c r="C794" s="854"/>
      <c r="D794" s="854"/>
      <c r="E794" s="854"/>
      <c r="F794" s="854"/>
      <c r="G794" s="854"/>
      <c r="H794" s="854"/>
      <c r="I794" s="854"/>
      <c r="J794" s="854"/>
      <c r="K794" s="854"/>
      <c r="L794" s="854"/>
      <c r="M794" s="854"/>
      <c r="N794" s="854"/>
      <c r="O794" s="882" t="str">
        <f>IF('3.9 Station de lecture - Stat 1'!$M$38="","",'3.9 Station de lecture - Stat 1'!$M$38)</f>
        <v/>
      </c>
      <c r="P794" s="882"/>
      <c r="Q794" s="882"/>
      <c r="R794" s="882"/>
      <c r="S794" s="882"/>
      <c r="T794" s="882"/>
      <c r="U794" s="882"/>
      <c r="V794" s="882"/>
      <c r="W794" s="882"/>
      <c r="X794" s="882"/>
      <c r="Y794" s="882" t="str">
        <f>IF('3.9 Station de lecture - Stat 1'!$M$39="","",'3.9 Station de lecture - Stat 1'!$M$39)</f>
        <v/>
      </c>
      <c r="Z794" s="882"/>
      <c r="AA794" s="882"/>
      <c r="AB794" s="882"/>
      <c r="AC794" s="882"/>
      <c r="AD794" s="882"/>
      <c r="AE794" s="882"/>
      <c r="AF794" s="882"/>
      <c r="AG794" s="882"/>
      <c r="AH794" s="885"/>
      <c r="AI794" s="884" t="str">
        <f>IF('3.9 Station de lecture - Stat 1'!$R$38="","",'3.9 Station de lecture - Stat 1'!$R$38)</f>
        <v/>
      </c>
      <c r="AJ794" s="882"/>
      <c r="AK794" s="882"/>
      <c r="AL794" s="882"/>
      <c r="AM794" s="882"/>
      <c r="AN794" s="882"/>
      <c r="AO794" s="882"/>
      <c r="AP794" s="882"/>
      <c r="AQ794" s="882"/>
      <c r="AR794" s="882"/>
      <c r="AS794" s="882" t="str">
        <f>IF('3.9 Station de lecture - Stat 1'!$R$39="","",'3.9 Station de lecture - Stat 1'!$R$39)</f>
        <v/>
      </c>
      <c r="AT794" s="882"/>
      <c r="AU794" s="882"/>
      <c r="AV794" s="882"/>
      <c r="AW794" s="882"/>
      <c r="AX794" s="882"/>
      <c r="AY794" s="882"/>
      <c r="AZ794" s="882"/>
      <c r="BA794" s="882"/>
      <c r="BB794" s="885"/>
    </row>
    <row r="795" spans="1:59" ht="30" customHeight="1">
      <c r="A795" s="853" t="s">
        <v>73</v>
      </c>
      <c r="B795" s="854"/>
      <c r="C795" s="854"/>
      <c r="D795" s="854"/>
      <c r="E795" s="854"/>
      <c r="F795" s="854"/>
      <c r="G795" s="854"/>
      <c r="H795" s="854"/>
      <c r="I795" s="854"/>
      <c r="J795" s="854"/>
      <c r="K795" s="854"/>
      <c r="L795" s="854"/>
      <c r="M795" s="854"/>
      <c r="N795" s="854"/>
      <c r="O795" s="851" t="str">
        <f>IF('3.9 Station de lecture - Stat 1'!$I$40="","",'3.9 Station de lecture - Stat 1'!$I$40)</f>
        <v/>
      </c>
      <c r="P795" s="909"/>
      <c r="Q795" s="909"/>
      <c r="R795" s="909"/>
      <c r="S795" s="909"/>
      <c r="T795" s="909"/>
      <c r="U795" s="909"/>
      <c r="V795" s="909"/>
      <c r="W795" s="909"/>
      <c r="X795" s="909"/>
      <c r="Y795" s="852"/>
      <c r="Z795" s="852"/>
      <c r="AA795" s="852"/>
      <c r="AB795" s="852"/>
      <c r="AC795" s="852"/>
      <c r="AD795" s="852"/>
      <c r="AE795" s="852"/>
      <c r="AF795" s="852"/>
      <c r="AG795" s="852"/>
      <c r="AH795" s="852"/>
      <c r="AI795" s="909" t="str">
        <f>IF('3.9 Station de lecture - Stat 1'!$N$40="","",'3.9 Station de lecture - Stat 1'!$N$40)</f>
        <v/>
      </c>
      <c r="AJ795" s="909"/>
      <c r="AK795" s="909"/>
      <c r="AL795" s="909"/>
      <c r="AM795" s="909"/>
      <c r="AN795" s="909"/>
      <c r="AO795" s="909"/>
      <c r="AP795" s="909"/>
      <c r="AQ795" s="909"/>
      <c r="AR795" s="909"/>
      <c r="AS795" s="852"/>
      <c r="AT795" s="852"/>
      <c r="AU795" s="852"/>
      <c r="AV795" s="852"/>
      <c r="AW795" s="852"/>
      <c r="AX795" s="852"/>
      <c r="AY795" s="852"/>
      <c r="AZ795" s="852"/>
      <c r="BA795" s="852"/>
      <c r="BB795" s="852"/>
    </row>
    <row r="796" spans="1:59" ht="30" customHeight="1">
      <c r="A796" s="853" t="s">
        <v>71</v>
      </c>
      <c r="B796" s="854"/>
      <c r="C796" s="854"/>
      <c r="D796" s="854"/>
      <c r="E796" s="854"/>
      <c r="F796" s="854"/>
      <c r="G796" s="854"/>
      <c r="H796" s="854"/>
      <c r="I796" s="854"/>
      <c r="J796" s="854"/>
      <c r="K796" s="854"/>
      <c r="L796" s="854"/>
      <c r="M796" s="854"/>
      <c r="N796" s="854"/>
      <c r="O796" s="901" t="str">
        <f>IF('3.9 Station de lecture - Stat 1'!$I$41="","",'3.9 Station de lecture - Stat 1'!$I$41)</f>
        <v/>
      </c>
      <c r="P796" s="902"/>
      <c r="Q796" s="902"/>
      <c r="R796" s="902"/>
      <c r="S796" s="902"/>
      <c r="T796" s="902"/>
      <c r="U796" s="902"/>
      <c r="V796" s="902"/>
      <c r="W796" s="902"/>
      <c r="X796" s="902"/>
      <c r="Y796" s="902"/>
      <c r="Z796" s="902"/>
      <c r="AA796" s="902"/>
      <c r="AB796" s="902"/>
      <c r="AC796" s="902"/>
      <c r="AD796" s="902"/>
      <c r="AE796" s="902"/>
      <c r="AF796" s="902"/>
      <c r="AG796" s="902"/>
      <c r="AH796" s="903"/>
      <c r="AI796" s="904" t="str">
        <f>IF('3.9 Station de lecture - Stat 1'!$N$41="","",'3.9 Station de lecture - Stat 1'!$N$41)</f>
        <v/>
      </c>
      <c r="AJ796" s="904"/>
      <c r="AK796" s="904"/>
      <c r="AL796" s="904"/>
      <c r="AM796" s="904"/>
      <c r="AN796" s="904"/>
      <c r="AO796" s="904"/>
      <c r="AP796" s="904"/>
      <c r="AQ796" s="904"/>
      <c r="AR796" s="904"/>
      <c r="AS796" s="857"/>
      <c r="AT796" s="857"/>
      <c r="AU796" s="857"/>
      <c r="AV796" s="857"/>
      <c r="AW796" s="857"/>
      <c r="AX796" s="857"/>
      <c r="AY796" s="857"/>
      <c r="AZ796" s="857"/>
      <c r="BA796" s="857"/>
      <c r="BB796" s="857"/>
    </row>
    <row r="797" spans="1:59" ht="19.5" customHeight="1">
      <c r="AO797" s="311"/>
    </row>
    <row r="798" spans="1:59" ht="30" customHeight="1">
      <c r="A798" s="874" t="s">
        <v>1041</v>
      </c>
      <c r="B798" s="875"/>
      <c r="C798" s="875"/>
      <c r="D798" s="875"/>
      <c r="E798" s="875"/>
      <c r="F798" s="875"/>
      <c r="G798" s="875"/>
      <c r="H798" s="875"/>
      <c r="I798" s="875"/>
      <c r="J798" s="875"/>
      <c r="K798" s="875"/>
      <c r="L798" s="875"/>
      <c r="M798" s="875"/>
      <c r="N798" s="875"/>
      <c r="O798" s="875"/>
      <c r="P798" s="875"/>
      <c r="Q798" s="875"/>
      <c r="R798" s="875"/>
      <c r="S798" s="875"/>
      <c r="T798" s="875"/>
      <c r="U798" s="875"/>
      <c r="V798" s="875"/>
      <c r="W798" s="875"/>
      <c r="X798" s="875"/>
      <c r="Y798" s="875"/>
      <c r="Z798" s="875"/>
      <c r="AA798" s="875"/>
      <c r="AB798" s="875"/>
      <c r="AC798" s="875"/>
      <c r="AD798" s="875"/>
      <c r="AE798" s="875"/>
      <c r="AF798" s="875"/>
      <c r="AG798" s="875"/>
      <c r="AH798" s="875"/>
      <c r="AI798" s="875"/>
      <c r="AJ798" s="875"/>
      <c r="AK798" s="875"/>
      <c r="AL798" s="875"/>
      <c r="AM798" s="875"/>
      <c r="AN798" s="875"/>
      <c r="AO798" s="875"/>
      <c r="AP798" s="875"/>
      <c r="AQ798" s="875"/>
      <c r="AR798" s="875"/>
      <c r="AS798" s="875"/>
      <c r="AT798" s="875"/>
      <c r="AU798" s="875"/>
      <c r="AV798" s="875"/>
      <c r="AW798" s="875"/>
      <c r="AX798" s="875"/>
      <c r="AY798" s="875"/>
      <c r="AZ798" s="875"/>
      <c r="BA798" s="875"/>
      <c r="BB798" s="876"/>
    </row>
    <row r="799" spans="1:59" ht="20.25" customHeight="1">
      <c r="A799" s="853"/>
      <c r="B799" s="890"/>
      <c r="C799" s="890"/>
      <c r="D799" s="890"/>
      <c r="E799" s="890"/>
      <c r="F799" s="890"/>
      <c r="G799" s="890"/>
      <c r="H799" s="890"/>
      <c r="I799" s="890"/>
      <c r="J799" s="890"/>
      <c r="K799" s="890"/>
      <c r="L799" s="890"/>
      <c r="M799" s="890"/>
      <c r="N799" s="891"/>
      <c r="O799" s="905" t="s">
        <v>1042</v>
      </c>
      <c r="P799" s="906"/>
      <c r="Q799" s="906"/>
      <c r="R799" s="906"/>
      <c r="S799" s="906"/>
      <c r="T799" s="906"/>
      <c r="U799" s="906"/>
      <c r="V799" s="906"/>
      <c r="W799" s="906"/>
      <c r="X799" s="906"/>
      <c r="Y799" s="907"/>
      <c r="Z799" s="907"/>
      <c r="AA799" s="907"/>
      <c r="AB799" s="907"/>
      <c r="AC799" s="907"/>
      <c r="AD799" s="907"/>
      <c r="AE799" s="907"/>
      <c r="AF799" s="907"/>
      <c r="AG799" s="907"/>
      <c r="AH799" s="908"/>
      <c r="AI799" s="905" t="s">
        <v>1043</v>
      </c>
      <c r="AJ799" s="906"/>
      <c r="AK799" s="906"/>
      <c r="AL799" s="906"/>
      <c r="AM799" s="906"/>
      <c r="AN799" s="906"/>
      <c r="AO799" s="906"/>
      <c r="AP799" s="906"/>
      <c r="AQ799" s="906"/>
      <c r="AR799" s="906"/>
      <c r="AS799" s="907" t="s">
        <v>94</v>
      </c>
      <c r="AT799" s="907"/>
      <c r="AU799" s="907"/>
      <c r="AV799" s="907"/>
      <c r="AW799" s="907"/>
      <c r="AX799" s="907"/>
      <c r="AY799" s="907"/>
      <c r="AZ799" s="907"/>
      <c r="BA799" s="907"/>
      <c r="BB799" s="908"/>
    </row>
    <row r="800" spans="1:59" ht="25.5" customHeight="1">
      <c r="A800" s="853"/>
      <c r="B800" s="890"/>
      <c r="C800" s="890"/>
      <c r="D800" s="890"/>
      <c r="E800" s="890"/>
      <c r="F800" s="890"/>
      <c r="G800" s="890"/>
      <c r="H800" s="890"/>
      <c r="I800" s="890"/>
      <c r="J800" s="890"/>
      <c r="K800" s="890"/>
      <c r="L800" s="890"/>
      <c r="M800" s="890"/>
      <c r="N800" s="891"/>
      <c r="O800" s="892" t="s">
        <v>124</v>
      </c>
      <c r="P800" s="893"/>
      <c r="Q800" s="893"/>
      <c r="R800" s="893"/>
      <c r="S800" s="893"/>
      <c r="T800" s="893"/>
      <c r="U800" s="893"/>
      <c r="V800" s="893"/>
      <c r="W800" s="893"/>
      <c r="X800" s="893"/>
      <c r="Y800" s="894" t="s">
        <v>94</v>
      </c>
      <c r="Z800" s="893"/>
      <c r="AA800" s="893"/>
      <c r="AB800" s="893"/>
      <c r="AC800" s="893"/>
      <c r="AD800" s="893"/>
      <c r="AE800" s="893"/>
      <c r="AF800" s="893"/>
      <c r="AG800" s="893"/>
      <c r="AH800" s="895"/>
      <c r="AI800" s="896" t="s">
        <v>124</v>
      </c>
      <c r="AJ800" s="897"/>
      <c r="AK800" s="897"/>
      <c r="AL800" s="897"/>
      <c r="AM800" s="897"/>
      <c r="AN800" s="897"/>
      <c r="AO800" s="897"/>
      <c r="AP800" s="897"/>
      <c r="AQ800" s="897"/>
      <c r="AR800" s="898"/>
      <c r="AS800" s="899" t="s">
        <v>94</v>
      </c>
      <c r="AT800" s="897"/>
      <c r="AU800" s="897"/>
      <c r="AV800" s="897"/>
      <c r="AW800" s="897"/>
      <c r="AX800" s="897"/>
      <c r="AY800" s="897"/>
      <c r="AZ800" s="897"/>
      <c r="BA800" s="897"/>
      <c r="BB800" s="900"/>
      <c r="BC800" s="742"/>
      <c r="BD800" s="249"/>
      <c r="BE800" s="264"/>
      <c r="BF800" s="264"/>
      <c r="BG800" s="264"/>
    </row>
    <row r="801" spans="1:54" ht="46.5" customHeight="1">
      <c r="A801" s="858" t="s">
        <v>1046</v>
      </c>
      <c r="B801" s="859"/>
      <c r="C801" s="859"/>
      <c r="D801" s="859"/>
      <c r="E801" s="859"/>
      <c r="F801" s="859"/>
      <c r="G801" s="859"/>
      <c r="H801" s="859"/>
      <c r="I801" s="859"/>
      <c r="J801" s="859"/>
      <c r="K801" s="859"/>
      <c r="L801" s="859"/>
      <c r="M801" s="859"/>
      <c r="N801" s="859"/>
      <c r="O801" s="886" t="str">
        <f>IF('3.9 Station de lecture - Stat 1'!$M$49="","",'3.9 Station de lecture - Stat 1'!$M$49)</f>
        <v/>
      </c>
      <c r="P801" s="886"/>
      <c r="Q801" s="886"/>
      <c r="R801" s="886"/>
      <c r="S801" s="886"/>
      <c r="T801" s="886"/>
      <c r="U801" s="886"/>
      <c r="V801" s="886"/>
      <c r="W801" s="886"/>
      <c r="X801" s="886"/>
      <c r="Y801" s="886" t="str">
        <f>IF('3.9 Station de lecture - Stat 1'!$M$50="","",'3.9 Station de lecture - Stat 1'!$M$50)</f>
        <v/>
      </c>
      <c r="Z801" s="886"/>
      <c r="AA801" s="886"/>
      <c r="AB801" s="886"/>
      <c r="AC801" s="886"/>
      <c r="AD801" s="886"/>
      <c r="AE801" s="886"/>
      <c r="AF801" s="886"/>
      <c r="AG801" s="886"/>
      <c r="AH801" s="887"/>
      <c r="AI801" s="888" t="str">
        <f>IF('3.9 Station de lecture - Stat 1'!$M$58="","",'3.9 Station de lecture - Stat 1'!$M$58)</f>
        <v/>
      </c>
      <c r="AJ801" s="886"/>
      <c r="AK801" s="886"/>
      <c r="AL801" s="886"/>
      <c r="AM801" s="886"/>
      <c r="AN801" s="886"/>
      <c r="AO801" s="886"/>
      <c r="AP801" s="886"/>
      <c r="AQ801" s="886"/>
      <c r="AR801" s="886"/>
      <c r="AS801" s="886" t="str">
        <f>IF('3.9 Station de lecture - Stat 1'!$M$59="","",'3.9 Station de lecture - Stat 1'!$M$59)</f>
        <v/>
      </c>
      <c r="AT801" s="886"/>
      <c r="AU801" s="886"/>
      <c r="AV801" s="886"/>
      <c r="AW801" s="886"/>
      <c r="AX801" s="886"/>
      <c r="AY801" s="886"/>
      <c r="AZ801" s="886"/>
      <c r="BA801" s="886"/>
      <c r="BB801" s="889"/>
    </row>
    <row r="802" spans="1:54" ht="44.25" customHeight="1">
      <c r="A802" s="864" t="s">
        <v>1047</v>
      </c>
      <c r="B802" s="865"/>
      <c r="C802" s="865"/>
      <c r="D802" s="865"/>
      <c r="E802" s="865"/>
      <c r="F802" s="865"/>
      <c r="G802" s="865"/>
      <c r="H802" s="865"/>
      <c r="I802" s="865"/>
      <c r="J802" s="865"/>
      <c r="K802" s="865"/>
      <c r="L802" s="865"/>
      <c r="M802" s="865"/>
      <c r="N802" s="865"/>
      <c r="O802" s="882" t="str">
        <f>IF('3.9 Station de lecture - Stat 1'!$N$49="","",'3.9 Station de lecture - Stat 1'!$N$49)</f>
        <v/>
      </c>
      <c r="P802" s="882"/>
      <c r="Q802" s="882"/>
      <c r="R802" s="882"/>
      <c r="S802" s="882"/>
      <c r="T802" s="882"/>
      <c r="U802" s="882"/>
      <c r="V802" s="882"/>
      <c r="W802" s="882"/>
      <c r="X802" s="882"/>
      <c r="Y802" s="882" t="str">
        <f>IF('3.9 Station de lecture - Stat 1'!$N$50="","",'3.9 Station de lecture - Stat 1'!$N$50)</f>
        <v/>
      </c>
      <c r="Z802" s="882"/>
      <c r="AA802" s="882"/>
      <c r="AB802" s="882"/>
      <c r="AC802" s="882"/>
      <c r="AD802" s="882"/>
      <c r="AE802" s="882"/>
      <c r="AF802" s="882"/>
      <c r="AG802" s="882"/>
      <c r="AH802" s="883"/>
      <c r="AI802" s="884" t="str">
        <f>IF('3.9 Station de lecture - Stat 1'!$N$58="","",'3.9 Station de lecture - Stat 1'!$N$58)</f>
        <v/>
      </c>
      <c r="AJ802" s="882"/>
      <c r="AK802" s="882"/>
      <c r="AL802" s="882"/>
      <c r="AM802" s="882"/>
      <c r="AN802" s="882"/>
      <c r="AO802" s="882"/>
      <c r="AP802" s="882"/>
      <c r="AQ802" s="882"/>
      <c r="AR802" s="882"/>
      <c r="AS802" s="882" t="str">
        <f>IF('3.9 Station de lecture - Stat 1'!$N$59="","",'3.9 Station de lecture - Stat 1'!$N$59)</f>
        <v/>
      </c>
      <c r="AT802" s="882"/>
      <c r="AU802" s="882"/>
      <c r="AV802" s="882"/>
      <c r="AW802" s="882"/>
      <c r="AX802" s="882"/>
      <c r="AY802" s="882"/>
      <c r="AZ802" s="882"/>
      <c r="BA802" s="882"/>
      <c r="BB802" s="885"/>
    </row>
    <row r="803" spans="1:54" ht="50.25" customHeight="1">
      <c r="A803" s="858" t="s">
        <v>1048</v>
      </c>
      <c r="B803" s="859"/>
      <c r="C803" s="859"/>
      <c r="D803" s="859"/>
      <c r="E803" s="859"/>
      <c r="F803" s="859"/>
      <c r="G803" s="859"/>
      <c r="H803" s="859"/>
      <c r="I803" s="859"/>
      <c r="J803" s="859"/>
      <c r="K803" s="859"/>
      <c r="L803" s="859"/>
      <c r="M803" s="859"/>
      <c r="N803" s="859"/>
      <c r="O803" s="886" t="str">
        <f>IF('3.9 Station de lecture - Stat 1'!$O$49="","",'3.9 Station de lecture - Stat 1'!$O$49)</f>
        <v/>
      </c>
      <c r="P803" s="886"/>
      <c r="Q803" s="886"/>
      <c r="R803" s="886"/>
      <c r="S803" s="886"/>
      <c r="T803" s="886"/>
      <c r="U803" s="886"/>
      <c r="V803" s="886"/>
      <c r="W803" s="886"/>
      <c r="X803" s="886"/>
      <c r="Y803" s="886" t="str">
        <f>IF('3.9 Station de lecture - Stat 1'!$O$50="","",'3.9 Station de lecture - Stat 1'!$O$50)</f>
        <v/>
      </c>
      <c r="Z803" s="886"/>
      <c r="AA803" s="886"/>
      <c r="AB803" s="886"/>
      <c r="AC803" s="886"/>
      <c r="AD803" s="886"/>
      <c r="AE803" s="886"/>
      <c r="AF803" s="886"/>
      <c r="AG803" s="886"/>
      <c r="AH803" s="887"/>
      <c r="AI803" s="888" t="str">
        <f>IF('3.9 Station de lecture - Stat 1'!$O$58="","",'3.9 Station de lecture - Stat 1'!$O$58)</f>
        <v/>
      </c>
      <c r="AJ803" s="886"/>
      <c r="AK803" s="886"/>
      <c r="AL803" s="886"/>
      <c r="AM803" s="886"/>
      <c r="AN803" s="886"/>
      <c r="AO803" s="886"/>
      <c r="AP803" s="886"/>
      <c r="AQ803" s="886"/>
      <c r="AR803" s="886"/>
      <c r="AS803" s="886" t="str">
        <f>IF('3.9 Station de lecture - Stat 1'!$O$59="","",'3.9 Station de lecture - Stat 1'!$O$59)</f>
        <v/>
      </c>
      <c r="AT803" s="886"/>
      <c r="AU803" s="886"/>
      <c r="AV803" s="886"/>
      <c r="AW803" s="886"/>
      <c r="AX803" s="886"/>
      <c r="AY803" s="886"/>
      <c r="AZ803" s="886"/>
      <c r="BA803" s="886"/>
      <c r="BB803" s="889"/>
    </row>
    <row r="804" spans="1:54" ht="39" customHeight="1">
      <c r="A804" s="864" t="s">
        <v>1050</v>
      </c>
      <c r="B804" s="865"/>
      <c r="C804" s="865"/>
      <c r="D804" s="865"/>
      <c r="E804" s="865"/>
      <c r="F804" s="865"/>
      <c r="G804" s="865"/>
      <c r="H804" s="865"/>
      <c r="I804" s="865"/>
      <c r="J804" s="865"/>
      <c r="K804" s="865"/>
      <c r="L804" s="865"/>
      <c r="M804" s="865"/>
      <c r="N804" s="865"/>
      <c r="O804" s="882" t="str">
        <f>IF('3.9 Station de lecture - Stat 1'!$P$49="","",'3.9 Station de lecture - Stat 1'!$P$49)</f>
        <v/>
      </c>
      <c r="P804" s="882"/>
      <c r="Q804" s="882"/>
      <c r="R804" s="882"/>
      <c r="S804" s="882"/>
      <c r="T804" s="882"/>
      <c r="U804" s="882"/>
      <c r="V804" s="882"/>
      <c r="W804" s="882"/>
      <c r="X804" s="882"/>
      <c r="Y804" s="882" t="str">
        <f>IF('3.9 Station de lecture - Stat 1'!$P$50="","",'3.9 Station de lecture - Stat 1'!$P$50)</f>
        <v/>
      </c>
      <c r="Z804" s="882"/>
      <c r="AA804" s="882"/>
      <c r="AB804" s="882"/>
      <c r="AC804" s="882"/>
      <c r="AD804" s="882"/>
      <c r="AE804" s="882"/>
      <c r="AF804" s="882"/>
      <c r="AG804" s="882"/>
      <c r="AH804" s="883"/>
      <c r="AI804" s="884" t="str">
        <f>IF('3.9 Station de lecture - Stat 1'!$P$58="","",'3.9 Station de lecture - Stat 1'!$P$58)</f>
        <v/>
      </c>
      <c r="AJ804" s="882"/>
      <c r="AK804" s="882"/>
      <c r="AL804" s="882"/>
      <c r="AM804" s="882"/>
      <c r="AN804" s="882"/>
      <c r="AO804" s="882"/>
      <c r="AP804" s="882"/>
      <c r="AQ804" s="882"/>
      <c r="AR804" s="882"/>
      <c r="AS804" s="882" t="str">
        <f>IF('3.9 Station de lecture - Stat 1'!$P$59="","",'3.9 Station de lecture - Stat 1'!$P$59)</f>
        <v/>
      </c>
      <c r="AT804" s="882"/>
      <c r="AU804" s="882"/>
      <c r="AV804" s="882"/>
      <c r="AW804" s="882"/>
      <c r="AX804" s="882"/>
      <c r="AY804" s="882"/>
      <c r="AZ804" s="882"/>
      <c r="BA804" s="882"/>
      <c r="BB804" s="885"/>
    </row>
    <row r="805" spans="1:54" ht="33" customHeight="1">
      <c r="A805" s="858" t="s">
        <v>1049</v>
      </c>
      <c r="B805" s="859"/>
      <c r="C805" s="859"/>
      <c r="D805" s="859"/>
      <c r="E805" s="859"/>
      <c r="F805" s="859"/>
      <c r="G805" s="859"/>
      <c r="H805" s="859"/>
      <c r="I805" s="859"/>
      <c r="J805" s="859"/>
      <c r="K805" s="859"/>
      <c r="L805" s="859"/>
      <c r="M805" s="859"/>
      <c r="N805" s="859"/>
      <c r="O805" s="886" t="str">
        <f>IF('3.9 Station de lecture - Stat 1'!$Q$49="","",'3.9 Station de lecture - Stat 1'!$Q$49)</f>
        <v/>
      </c>
      <c r="P805" s="886"/>
      <c r="Q805" s="886"/>
      <c r="R805" s="886"/>
      <c r="S805" s="886"/>
      <c r="T805" s="886"/>
      <c r="U805" s="886"/>
      <c r="V805" s="886"/>
      <c r="W805" s="886"/>
      <c r="X805" s="886"/>
      <c r="Y805" s="886" t="str">
        <f>IF('3.9 Station de lecture - Stat 1'!$Q$50="","",'3.9 Station de lecture - Stat 1'!$Q$50)</f>
        <v/>
      </c>
      <c r="Z805" s="886"/>
      <c r="AA805" s="886"/>
      <c r="AB805" s="886"/>
      <c r="AC805" s="886"/>
      <c r="AD805" s="886"/>
      <c r="AE805" s="886"/>
      <c r="AF805" s="886"/>
      <c r="AG805" s="886"/>
      <c r="AH805" s="887"/>
      <c r="AI805" s="888" t="str">
        <f>IF('3.9 Station de lecture - Stat 1'!$Q$58="","",'3.9 Station de lecture - Stat 1'!$Q$58)</f>
        <v/>
      </c>
      <c r="AJ805" s="886"/>
      <c r="AK805" s="886"/>
      <c r="AL805" s="886"/>
      <c r="AM805" s="886"/>
      <c r="AN805" s="886"/>
      <c r="AO805" s="886"/>
      <c r="AP805" s="886"/>
      <c r="AQ805" s="886"/>
      <c r="AR805" s="886"/>
      <c r="AS805" s="886" t="str">
        <f>IF('3.9 Station de lecture - Stat 1'!$Q$59="","",'3.9 Station de lecture - Stat 1'!$Q$59)</f>
        <v/>
      </c>
      <c r="AT805" s="886"/>
      <c r="AU805" s="886"/>
      <c r="AV805" s="886"/>
      <c r="AW805" s="886"/>
      <c r="AX805" s="886"/>
      <c r="AY805" s="886"/>
      <c r="AZ805" s="886"/>
      <c r="BA805" s="886"/>
      <c r="BB805" s="889"/>
    </row>
    <row r="806" spans="1:54" ht="45.75" customHeight="1">
      <c r="A806" s="864" t="s">
        <v>1051</v>
      </c>
      <c r="B806" s="865"/>
      <c r="C806" s="865"/>
      <c r="D806" s="865"/>
      <c r="E806" s="865"/>
      <c r="F806" s="865"/>
      <c r="G806" s="865"/>
      <c r="H806" s="865"/>
      <c r="I806" s="865"/>
      <c r="J806" s="865"/>
      <c r="K806" s="865"/>
      <c r="L806" s="865"/>
      <c r="M806" s="865"/>
      <c r="N806" s="865"/>
      <c r="O806" s="882" t="str">
        <f>IF('3.9 Station de lecture - Stat 1'!$R$49="","",'3.9 Station de lecture - Stat 1'!$R$49)</f>
        <v/>
      </c>
      <c r="P806" s="882"/>
      <c r="Q806" s="882"/>
      <c r="R806" s="882"/>
      <c r="S806" s="882"/>
      <c r="T806" s="882"/>
      <c r="U806" s="882"/>
      <c r="V806" s="882"/>
      <c r="W806" s="882"/>
      <c r="X806" s="882"/>
      <c r="Y806" s="882" t="str">
        <f>IF('3.9 Station de lecture - Stat 1'!$R$50="","",'3.9 Station de lecture - Stat 1'!$R$50)</f>
        <v/>
      </c>
      <c r="Z806" s="882"/>
      <c r="AA806" s="882"/>
      <c r="AB806" s="882"/>
      <c r="AC806" s="882"/>
      <c r="AD806" s="882"/>
      <c r="AE806" s="882"/>
      <c r="AF806" s="882"/>
      <c r="AG806" s="882"/>
      <c r="AH806" s="883"/>
      <c r="AI806" s="884" t="str">
        <f>IF('3.9 Station de lecture - Stat 1'!$R$58="","",'3.9 Station de lecture - Stat 1'!$R$58)</f>
        <v/>
      </c>
      <c r="AJ806" s="882"/>
      <c r="AK806" s="882"/>
      <c r="AL806" s="882"/>
      <c r="AM806" s="882"/>
      <c r="AN806" s="882"/>
      <c r="AO806" s="882"/>
      <c r="AP806" s="882"/>
      <c r="AQ806" s="882"/>
      <c r="AR806" s="882"/>
      <c r="AS806" s="882" t="str">
        <f>IF('3.9 Station de lecture - Stat 1'!$R$59="","",'3.9 Station de lecture - Stat 1'!$R$59)</f>
        <v/>
      </c>
      <c r="AT806" s="882"/>
      <c r="AU806" s="882"/>
      <c r="AV806" s="882"/>
      <c r="AW806" s="882"/>
      <c r="AX806" s="882"/>
      <c r="AY806" s="882"/>
      <c r="AZ806" s="882"/>
      <c r="BA806" s="882"/>
      <c r="BB806" s="885"/>
    </row>
    <row r="807" spans="1:54" ht="36.75" customHeight="1">
      <c r="A807" s="853" t="s">
        <v>73</v>
      </c>
      <c r="B807" s="854"/>
      <c r="C807" s="854"/>
      <c r="D807" s="854"/>
      <c r="E807" s="854"/>
      <c r="F807" s="854"/>
      <c r="G807" s="854"/>
      <c r="H807" s="854"/>
      <c r="I807" s="854"/>
      <c r="J807" s="854"/>
      <c r="K807" s="854"/>
      <c r="L807" s="854"/>
      <c r="M807" s="854"/>
      <c r="N807" s="854"/>
      <c r="O807" s="870" t="str">
        <f>IF('3.9 Station de lecture - Stat 1'!$C$51="","",'3.9 Station de lecture - Stat 1'!$C$51)</f>
        <v/>
      </c>
      <c r="P807" s="871"/>
      <c r="Q807" s="871"/>
      <c r="R807" s="871"/>
      <c r="S807" s="871"/>
      <c r="T807" s="871"/>
      <c r="U807" s="871"/>
      <c r="V807" s="871"/>
      <c r="W807" s="871"/>
      <c r="X807" s="871"/>
      <c r="Y807" s="871"/>
      <c r="Z807" s="871"/>
      <c r="AA807" s="871"/>
      <c r="AB807" s="871"/>
      <c r="AC807" s="871"/>
      <c r="AD807" s="871"/>
      <c r="AE807" s="871"/>
      <c r="AF807" s="871"/>
      <c r="AG807" s="871"/>
      <c r="AH807" s="872"/>
      <c r="AI807" s="873" t="str">
        <f>IF('3.9 Station de lecture - Stat 1'!$C$60="","",'3.9 Station de lecture - Stat 1'!$C$60)</f>
        <v/>
      </c>
      <c r="AJ807" s="871"/>
      <c r="AK807" s="871"/>
      <c r="AL807" s="871"/>
      <c r="AM807" s="871"/>
      <c r="AN807" s="871"/>
      <c r="AO807" s="871"/>
      <c r="AP807" s="871"/>
      <c r="AQ807" s="871"/>
      <c r="AR807" s="871"/>
      <c r="AS807" s="871"/>
      <c r="AT807" s="871"/>
      <c r="AU807" s="871"/>
      <c r="AV807" s="871"/>
      <c r="AW807" s="871"/>
      <c r="AX807" s="871"/>
      <c r="AY807" s="871"/>
      <c r="AZ807" s="871"/>
      <c r="BA807" s="871"/>
      <c r="BB807" s="872"/>
    </row>
    <row r="808" spans="1:54" ht="44.25" customHeight="1">
      <c r="A808" s="853" t="s">
        <v>71</v>
      </c>
      <c r="B808" s="854"/>
      <c r="C808" s="854"/>
      <c r="D808" s="854"/>
      <c r="E808" s="854"/>
      <c r="F808" s="854"/>
      <c r="G808" s="854"/>
      <c r="H808" s="854"/>
      <c r="I808" s="854"/>
      <c r="J808" s="854"/>
      <c r="K808" s="854"/>
      <c r="L808" s="854"/>
      <c r="M808" s="854"/>
      <c r="N808" s="854"/>
      <c r="O808" s="870" t="str">
        <f>IF('3.9 Station de lecture - Stat 1'!$C$52="","",'3.9 Station de lecture - Stat 1'!$C$52)</f>
        <v/>
      </c>
      <c r="P808" s="871"/>
      <c r="Q808" s="871"/>
      <c r="R808" s="871"/>
      <c r="S808" s="871"/>
      <c r="T808" s="871"/>
      <c r="U808" s="871"/>
      <c r="V808" s="871"/>
      <c r="W808" s="871"/>
      <c r="X808" s="871"/>
      <c r="Y808" s="871"/>
      <c r="Z808" s="871"/>
      <c r="AA808" s="871"/>
      <c r="AB808" s="871"/>
      <c r="AC808" s="871"/>
      <c r="AD808" s="871"/>
      <c r="AE808" s="871"/>
      <c r="AF808" s="871"/>
      <c r="AG808" s="871"/>
      <c r="AH808" s="872"/>
      <c r="AI808" s="873" t="str">
        <f>IF('3.9 Station de lecture - Stat 1'!$C$61="","",'3.9 Station de lecture - Stat 1'!$C$61)</f>
        <v/>
      </c>
      <c r="AJ808" s="871"/>
      <c r="AK808" s="871"/>
      <c r="AL808" s="871"/>
      <c r="AM808" s="871"/>
      <c r="AN808" s="871"/>
      <c r="AO808" s="871"/>
      <c r="AP808" s="871"/>
      <c r="AQ808" s="871"/>
      <c r="AR808" s="871"/>
      <c r="AS808" s="871"/>
      <c r="AT808" s="871"/>
      <c r="AU808" s="871"/>
      <c r="AV808" s="871"/>
      <c r="AW808" s="871"/>
      <c r="AX808" s="871"/>
      <c r="AY808" s="871"/>
      <c r="AZ808" s="871"/>
      <c r="BA808" s="871"/>
      <c r="BB808" s="872"/>
    </row>
    <row r="809" spans="1:54" ht="24.75" customHeight="1">
      <c r="A809" s="740"/>
      <c r="B809" s="729"/>
      <c r="C809" s="729"/>
      <c r="D809" s="729"/>
      <c r="E809" s="729"/>
      <c r="F809" s="729"/>
      <c r="G809" s="729"/>
      <c r="H809" s="729"/>
      <c r="I809" s="729"/>
      <c r="J809" s="729"/>
      <c r="K809" s="729"/>
      <c r="L809" s="729"/>
      <c r="M809" s="729"/>
      <c r="N809" s="729"/>
      <c r="O809" s="743"/>
      <c r="P809" s="740"/>
      <c r="Q809" s="740"/>
      <c r="R809" s="740"/>
      <c r="S809" s="740"/>
      <c r="T809" s="740"/>
      <c r="U809" s="740"/>
      <c r="V809" s="740"/>
      <c r="W809" s="740"/>
      <c r="X809" s="740"/>
      <c r="Y809" s="740"/>
      <c r="Z809" s="740"/>
      <c r="AA809" s="740"/>
      <c r="AB809" s="740"/>
      <c r="AC809" s="740"/>
      <c r="AD809" s="740"/>
      <c r="AE809" s="740"/>
      <c r="AF809" s="740"/>
      <c r="AG809" s="740"/>
      <c r="AH809" s="740"/>
      <c r="AI809" s="740"/>
      <c r="AJ809" s="740"/>
      <c r="AK809" s="740"/>
      <c r="AL809" s="740"/>
      <c r="AM809" s="740"/>
      <c r="AN809" s="740"/>
      <c r="AO809" s="740"/>
      <c r="AP809" s="740"/>
      <c r="AQ809" s="740"/>
      <c r="AR809" s="740"/>
      <c r="AS809" s="740"/>
      <c r="AT809" s="740"/>
      <c r="AU809" s="740"/>
      <c r="AV809" s="740"/>
      <c r="AW809" s="740"/>
      <c r="AX809" s="740"/>
      <c r="AY809" s="740"/>
      <c r="AZ809" s="740"/>
      <c r="BA809" s="740"/>
      <c r="BB809" s="744"/>
    </row>
    <row r="810" spans="1:54" ht="30" customHeight="1">
      <c r="A810" s="874" t="s">
        <v>1054</v>
      </c>
      <c r="B810" s="875"/>
      <c r="C810" s="875"/>
      <c r="D810" s="875"/>
      <c r="E810" s="875"/>
      <c r="F810" s="875"/>
      <c r="G810" s="875"/>
      <c r="H810" s="875"/>
      <c r="I810" s="875"/>
      <c r="J810" s="875"/>
      <c r="K810" s="875"/>
      <c r="L810" s="875"/>
      <c r="M810" s="875"/>
      <c r="N810" s="875"/>
      <c r="O810" s="875"/>
      <c r="P810" s="875"/>
      <c r="Q810" s="875"/>
      <c r="R810" s="875"/>
      <c r="S810" s="875"/>
      <c r="T810" s="875"/>
      <c r="U810" s="875"/>
      <c r="V810" s="875"/>
      <c r="W810" s="875"/>
      <c r="X810" s="875"/>
      <c r="Y810" s="875"/>
      <c r="Z810" s="875"/>
      <c r="AA810" s="875"/>
      <c r="AB810" s="875"/>
      <c r="AC810" s="875"/>
      <c r="AD810" s="875"/>
      <c r="AE810" s="875"/>
      <c r="AF810" s="875"/>
      <c r="AG810" s="875"/>
      <c r="AH810" s="875"/>
      <c r="AI810" s="875"/>
      <c r="AJ810" s="875"/>
      <c r="AK810" s="875"/>
      <c r="AL810" s="875"/>
      <c r="AM810" s="875"/>
      <c r="AN810" s="875"/>
      <c r="AO810" s="875"/>
      <c r="AP810" s="875"/>
      <c r="AQ810" s="875"/>
      <c r="AR810" s="875"/>
      <c r="AS810" s="875"/>
      <c r="AT810" s="875"/>
      <c r="AU810" s="875"/>
      <c r="AV810" s="875"/>
      <c r="AW810" s="875"/>
      <c r="AX810" s="875"/>
      <c r="AY810" s="875"/>
      <c r="AZ810" s="875"/>
      <c r="BA810" s="875"/>
      <c r="BB810" s="876"/>
    </row>
    <row r="811" spans="1:54" ht="30" customHeight="1">
      <c r="A811" s="849"/>
      <c r="B811" s="877"/>
      <c r="C811" s="877"/>
      <c r="D811" s="877"/>
      <c r="E811" s="877"/>
      <c r="F811" s="877"/>
      <c r="G811" s="877"/>
      <c r="H811" s="877"/>
      <c r="I811" s="877"/>
      <c r="J811" s="877"/>
      <c r="K811" s="877"/>
      <c r="L811" s="877"/>
      <c r="M811" s="877"/>
      <c r="N811" s="877"/>
      <c r="O811" s="877"/>
      <c r="P811" s="877"/>
      <c r="Q811" s="850"/>
      <c r="R811" s="850"/>
      <c r="S811" s="850"/>
      <c r="T811" s="850"/>
      <c r="U811" s="850"/>
      <c r="V811" s="850"/>
      <c r="W811" s="878"/>
      <c r="X811" s="879" t="s">
        <v>102</v>
      </c>
      <c r="Y811" s="880"/>
      <c r="Z811" s="880"/>
      <c r="AA811" s="880"/>
      <c r="AB811" s="880"/>
      <c r="AC811" s="880"/>
      <c r="AD811" s="880"/>
      <c r="AE811" s="880"/>
      <c r="AF811" s="880"/>
      <c r="AG811" s="880"/>
      <c r="AH811" s="880"/>
      <c r="AI811" s="880"/>
      <c r="AJ811" s="880"/>
      <c r="AK811" s="880"/>
      <c r="AL811" s="880"/>
      <c r="AM811" s="880"/>
      <c r="AN811" s="881" t="s">
        <v>94</v>
      </c>
      <c r="AO811" s="880"/>
      <c r="AP811" s="880"/>
      <c r="AQ811" s="880"/>
      <c r="AR811" s="880"/>
      <c r="AS811" s="880"/>
      <c r="AT811" s="880"/>
      <c r="AU811" s="880"/>
      <c r="AV811" s="880"/>
      <c r="AW811" s="880"/>
      <c r="AX811" s="880"/>
      <c r="AY811" s="880"/>
      <c r="AZ811" s="880"/>
      <c r="BA811" s="880"/>
      <c r="BB811" s="880"/>
    </row>
    <row r="812" spans="1:54" ht="25.5" customHeight="1">
      <c r="A812" s="858" t="s">
        <v>1055</v>
      </c>
      <c r="B812" s="859"/>
      <c r="C812" s="859"/>
      <c r="D812" s="859"/>
      <c r="E812" s="859"/>
      <c r="F812" s="859"/>
      <c r="G812" s="859"/>
      <c r="H812" s="859"/>
      <c r="I812" s="859"/>
      <c r="J812" s="859"/>
      <c r="K812" s="859"/>
      <c r="L812" s="859"/>
      <c r="M812" s="859"/>
      <c r="N812" s="859"/>
      <c r="O812" s="859"/>
      <c r="P812" s="859"/>
      <c r="Q812" s="859"/>
      <c r="R812" s="859"/>
      <c r="S812" s="859"/>
      <c r="T812" s="859"/>
      <c r="U812" s="859"/>
      <c r="V812" s="859"/>
      <c r="W812" s="860"/>
      <c r="X812" s="861" t="str">
        <f>IF('3.9 Station de lecture - Stat 1'!$E$86="","",'3.9 Station de lecture - Stat 1'!$E$86)</f>
        <v/>
      </c>
      <c r="Y812" s="862"/>
      <c r="Z812" s="862"/>
      <c r="AA812" s="862"/>
      <c r="AB812" s="862"/>
      <c r="AC812" s="862"/>
      <c r="AD812" s="862"/>
      <c r="AE812" s="862"/>
      <c r="AF812" s="862"/>
      <c r="AG812" s="862"/>
      <c r="AH812" s="862"/>
      <c r="AI812" s="862"/>
      <c r="AJ812" s="862"/>
      <c r="AK812" s="862"/>
      <c r="AL812" s="862"/>
      <c r="AM812" s="862"/>
      <c r="AN812" s="861" t="str">
        <f>IF('3.9 Station de lecture - Stat 1'!$K86="","",'3.9 Station de lecture - Stat 1'!$K86)</f>
        <v/>
      </c>
      <c r="AO812" s="862"/>
      <c r="AP812" s="862"/>
      <c r="AQ812" s="862"/>
      <c r="AR812" s="862"/>
      <c r="AS812" s="862"/>
      <c r="AT812" s="862"/>
      <c r="AU812" s="862"/>
      <c r="AV812" s="862"/>
      <c r="AW812" s="862"/>
      <c r="AX812" s="862"/>
      <c r="AY812" s="862"/>
      <c r="AZ812" s="862"/>
      <c r="BA812" s="862"/>
      <c r="BB812" s="863"/>
    </row>
    <row r="813" spans="1:54" ht="30.75" customHeight="1">
      <c r="A813" s="864" t="s">
        <v>1056</v>
      </c>
      <c r="B813" s="865"/>
      <c r="C813" s="865"/>
      <c r="D813" s="865"/>
      <c r="E813" s="865"/>
      <c r="F813" s="865"/>
      <c r="G813" s="865"/>
      <c r="H813" s="865"/>
      <c r="I813" s="865"/>
      <c r="J813" s="865"/>
      <c r="K813" s="865"/>
      <c r="L813" s="865"/>
      <c r="M813" s="865"/>
      <c r="N813" s="865"/>
      <c r="O813" s="865"/>
      <c r="P813" s="865"/>
      <c r="Q813" s="865"/>
      <c r="R813" s="865"/>
      <c r="S813" s="865"/>
      <c r="T813" s="865"/>
      <c r="U813" s="865"/>
      <c r="V813" s="865"/>
      <c r="W813" s="866"/>
      <c r="X813" s="867" t="str">
        <f>IF('3.9 Station de lecture - Stat 1'!$I$86="","",'3.9 Station de lecture - Stat 1'!$I$86)</f>
        <v/>
      </c>
      <c r="Y813" s="868"/>
      <c r="Z813" s="868"/>
      <c r="AA813" s="868"/>
      <c r="AB813" s="868"/>
      <c r="AC813" s="868"/>
      <c r="AD813" s="868"/>
      <c r="AE813" s="868"/>
      <c r="AF813" s="868"/>
      <c r="AG813" s="868"/>
      <c r="AH813" s="868"/>
      <c r="AI813" s="868"/>
      <c r="AJ813" s="868"/>
      <c r="AK813" s="868"/>
      <c r="AL813" s="868"/>
      <c r="AM813" s="868"/>
      <c r="AN813" s="867" t="str">
        <f>IF('3.9 Station de lecture - Stat 1'!$O$86="","",'3.9 Station de lecture - Stat 1'!$O$86)</f>
        <v/>
      </c>
      <c r="AO813" s="868"/>
      <c r="AP813" s="868"/>
      <c r="AQ813" s="868"/>
      <c r="AR813" s="868"/>
      <c r="AS813" s="868"/>
      <c r="AT813" s="868"/>
      <c r="AU813" s="868"/>
      <c r="AV813" s="868"/>
      <c r="AW813" s="868"/>
      <c r="AX813" s="868"/>
      <c r="AY813" s="868"/>
      <c r="AZ813" s="868"/>
      <c r="BA813" s="868"/>
      <c r="BB813" s="869"/>
    </row>
    <row r="814" spans="1:54" ht="30" customHeight="1">
      <c r="A814" s="858" t="s">
        <v>1057</v>
      </c>
      <c r="B814" s="859"/>
      <c r="C814" s="859"/>
      <c r="D814" s="859"/>
      <c r="E814" s="859"/>
      <c r="F814" s="859"/>
      <c r="G814" s="859"/>
      <c r="H814" s="859"/>
      <c r="I814" s="859"/>
      <c r="J814" s="859"/>
      <c r="K814" s="859"/>
      <c r="L814" s="859"/>
      <c r="M814" s="859"/>
      <c r="N814" s="859"/>
      <c r="O814" s="859"/>
      <c r="P814" s="859"/>
      <c r="Q814" s="859"/>
      <c r="R814" s="859"/>
      <c r="S814" s="859"/>
      <c r="T814" s="859"/>
      <c r="U814" s="859"/>
      <c r="V814" s="859"/>
      <c r="W814" s="860"/>
      <c r="X814" s="861" t="str">
        <f>IF('3.9 Station de lecture - Stat 1'!$E$87="","",'3.9 Station de lecture - Stat 1'!$E$87)</f>
        <v/>
      </c>
      <c r="Y814" s="862"/>
      <c r="Z814" s="862"/>
      <c r="AA814" s="862"/>
      <c r="AB814" s="862"/>
      <c r="AC814" s="862"/>
      <c r="AD814" s="862"/>
      <c r="AE814" s="862"/>
      <c r="AF814" s="862"/>
      <c r="AG814" s="862"/>
      <c r="AH814" s="862"/>
      <c r="AI814" s="862"/>
      <c r="AJ814" s="862"/>
      <c r="AK814" s="862"/>
      <c r="AL814" s="862"/>
      <c r="AM814" s="862"/>
      <c r="AN814" s="861" t="str">
        <f>IF('3.9 Station de lecture - Stat 1'!$K$87="","",'3.9 Station de lecture - Stat 1'!$K$87)</f>
        <v/>
      </c>
      <c r="AO814" s="862"/>
      <c r="AP814" s="862"/>
      <c r="AQ814" s="862"/>
      <c r="AR814" s="862"/>
      <c r="AS814" s="862"/>
      <c r="AT814" s="862"/>
      <c r="AU814" s="862"/>
      <c r="AV814" s="862"/>
      <c r="AW814" s="862"/>
      <c r="AX814" s="862"/>
      <c r="AY814" s="862"/>
      <c r="AZ814" s="862"/>
      <c r="BA814" s="862"/>
      <c r="BB814" s="863"/>
    </row>
    <row r="815" spans="1:54" ht="30.75" customHeight="1">
      <c r="A815" s="864" t="s">
        <v>1058</v>
      </c>
      <c r="B815" s="865"/>
      <c r="C815" s="865"/>
      <c r="D815" s="865"/>
      <c r="E815" s="865"/>
      <c r="F815" s="865"/>
      <c r="G815" s="865"/>
      <c r="H815" s="865"/>
      <c r="I815" s="865"/>
      <c r="J815" s="865"/>
      <c r="K815" s="865"/>
      <c r="L815" s="865"/>
      <c r="M815" s="865"/>
      <c r="N815" s="865"/>
      <c r="O815" s="865"/>
      <c r="P815" s="865"/>
      <c r="Q815" s="865"/>
      <c r="R815" s="865"/>
      <c r="S815" s="865"/>
      <c r="T815" s="865"/>
      <c r="U815" s="865"/>
      <c r="V815" s="865"/>
      <c r="W815" s="866"/>
      <c r="X815" s="867" t="str">
        <f>IF('3.9 Station de lecture - Stat 1'!$I$87="","",'3.9 Station de lecture - Stat 1'!$I$87)</f>
        <v/>
      </c>
      <c r="Y815" s="868"/>
      <c r="Z815" s="868"/>
      <c r="AA815" s="868"/>
      <c r="AB815" s="868"/>
      <c r="AC815" s="868"/>
      <c r="AD815" s="868"/>
      <c r="AE815" s="868"/>
      <c r="AF815" s="868"/>
      <c r="AG815" s="868"/>
      <c r="AH815" s="868"/>
      <c r="AI815" s="868"/>
      <c r="AJ815" s="868"/>
      <c r="AK815" s="868"/>
      <c r="AL815" s="868"/>
      <c r="AM815" s="868"/>
      <c r="AN815" s="867" t="str">
        <f>IF('3.9 Station de lecture - Stat 1'!$O$87="","",'3.9 Station de lecture - Stat 1'!$O$87)</f>
        <v/>
      </c>
      <c r="AO815" s="868"/>
      <c r="AP815" s="868"/>
      <c r="AQ815" s="868"/>
      <c r="AR815" s="868"/>
      <c r="AS815" s="868"/>
      <c r="AT815" s="868"/>
      <c r="AU815" s="868"/>
      <c r="AV815" s="868"/>
      <c r="AW815" s="868"/>
      <c r="AX815" s="868"/>
      <c r="AY815" s="868"/>
      <c r="AZ815" s="868"/>
      <c r="BA815" s="868"/>
      <c r="BB815" s="869"/>
    </row>
    <row r="816" spans="1:54" ht="30" customHeight="1">
      <c r="A816" s="858" t="s">
        <v>1061</v>
      </c>
      <c r="B816" s="859"/>
      <c r="C816" s="859"/>
      <c r="D816" s="859"/>
      <c r="E816" s="859"/>
      <c r="F816" s="859"/>
      <c r="G816" s="859"/>
      <c r="H816" s="859"/>
      <c r="I816" s="859"/>
      <c r="J816" s="859"/>
      <c r="K816" s="859"/>
      <c r="L816" s="859"/>
      <c r="M816" s="859"/>
      <c r="N816" s="859"/>
      <c r="O816" s="859"/>
      <c r="P816" s="859"/>
      <c r="Q816" s="859"/>
      <c r="R816" s="859"/>
      <c r="S816" s="859"/>
      <c r="T816" s="859"/>
      <c r="U816" s="859"/>
      <c r="V816" s="859"/>
      <c r="W816" s="860"/>
      <c r="X816" s="861" t="str">
        <f>IF('3.9 Station de lecture - Stat 1'!$E$88="","",'3.9 Station de lecture - Stat 1'!$E$88)</f>
        <v/>
      </c>
      <c r="Y816" s="862"/>
      <c r="Z816" s="862"/>
      <c r="AA816" s="862"/>
      <c r="AB816" s="862"/>
      <c r="AC816" s="862"/>
      <c r="AD816" s="862"/>
      <c r="AE816" s="862"/>
      <c r="AF816" s="862"/>
      <c r="AG816" s="862"/>
      <c r="AH816" s="862"/>
      <c r="AI816" s="862"/>
      <c r="AJ816" s="862"/>
      <c r="AK816" s="862"/>
      <c r="AL816" s="862"/>
      <c r="AM816" s="862"/>
      <c r="AN816" s="861" t="str">
        <f>IF('3.9 Station de lecture - Stat 1'!$K$88="","",'3.9 Station de lecture - Stat 1'!$K$88)</f>
        <v/>
      </c>
      <c r="AO816" s="862"/>
      <c r="AP816" s="862"/>
      <c r="AQ816" s="862"/>
      <c r="AR816" s="862"/>
      <c r="AS816" s="862"/>
      <c r="AT816" s="862"/>
      <c r="AU816" s="862"/>
      <c r="AV816" s="862"/>
      <c r="AW816" s="862"/>
      <c r="AX816" s="862"/>
      <c r="AY816" s="862"/>
      <c r="AZ816" s="862"/>
      <c r="BA816" s="862"/>
      <c r="BB816" s="863"/>
    </row>
    <row r="817" spans="1:54" ht="30.75" customHeight="1">
      <c r="A817" s="864" t="s">
        <v>1062</v>
      </c>
      <c r="B817" s="865"/>
      <c r="C817" s="865"/>
      <c r="D817" s="865"/>
      <c r="E817" s="865"/>
      <c r="F817" s="865"/>
      <c r="G817" s="865"/>
      <c r="H817" s="865"/>
      <c r="I817" s="865"/>
      <c r="J817" s="865"/>
      <c r="K817" s="865"/>
      <c r="L817" s="865"/>
      <c r="M817" s="865"/>
      <c r="N817" s="865"/>
      <c r="O817" s="865"/>
      <c r="P817" s="865"/>
      <c r="Q817" s="865"/>
      <c r="R817" s="865"/>
      <c r="S817" s="865"/>
      <c r="T817" s="865"/>
      <c r="U817" s="865"/>
      <c r="V817" s="865"/>
      <c r="W817" s="866"/>
      <c r="X817" s="867" t="str">
        <f>IF('3.9 Station de lecture - Stat 1'!$I$88="","",'3.9 Station de lecture - Stat 1'!$I$88)</f>
        <v/>
      </c>
      <c r="Y817" s="868"/>
      <c r="Z817" s="868"/>
      <c r="AA817" s="868"/>
      <c r="AB817" s="868"/>
      <c r="AC817" s="868"/>
      <c r="AD817" s="868"/>
      <c r="AE817" s="868"/>
      <c r="AF817" s="868"/>
      <c r="AG817" s="868"/>
      <c r="AH817" s="868"/>
      <c r="AI817" s="868"/>
      <c r="AJ817" s="868"/>
      <c r="AK817" s="868"/>
      <c r="AL817" s="868"/>
      <c r="AM817" s="868"/>
      <c r="AN817" s="867" t="str">
        <f>IF('3.9 Station de lecture - Stat 1'!$O$88="","",'3.9 Station de lecture - Stat 1'!$O$88)</f>
        <v/>
      </c>
      <c r="AO817" s="868"/>
      <c r="AP817" s="868"/>
      <c r="AQ817" s="868"/>
      <c r="AR817" s="868"/>
      <c r="AS817" s="868"/>
      <c r="AT817" s="868"/>
      <c r="AU817" s="868"/>
      <c r="AV817" s="868"/>
      <c r="AW817" s="868"/>
      <c r="AX817" s="868"/>
      <c r="AY817" s="868"/>
      <c r="AZ817" s="868"/>
      <c r="BA817" s="868"/>
      <c r="BB817" s="869"/>
    </row>
    <row r="818" spans="1:54" ht="30" customHeight="1">
      <c r="A818" s="858" t="s">
        <v>1059</v>
      </c>
      <c r="B818" s="859"/>
      <c r="C818" s="859"/>
      <c r="D818" s="859"/>
      <c r="E818" s="859"/>
      <c r="F818" s="859"/>
      <c r="G818" s="859"/>
      <c r="H818" s="859"/>
      <c r="I818" s="859"/>
      <c r="J818" s="859"/>
      <c r="K818" s="859"/>
      <c r="L818" s="859"/>
      <c r="M818" s="859"/>
      <c r="N818" s="859"/>
      <c r="O818" s="859"/>
      <c r="P818" s="859"/>
      <c r="Q818" s="859"/>
      <c r="R818" s="859"/>
      <c r="S818" s="859"/>
      <c r="T818" s="859"/>
      <c r="U818" s="859"/>
      <c r="V818" s="859"/>
      <c r="W818" s="860"/>
      <c r="X818" s="861" t="str">
        <f>IF('3.9 Station de lecture - Stat 1'!$E$89="","",'3.9 Station de lecture - Stat 1'!$E$89)</f>
        <v/>
      </c>
      <c r="Y818" s="862"/>
      <c r="Z818" s="862"/>
      <c r="AA818" s="862"/>
      <c r="AB818" s="862"/>
      <c r="AC818" s="862"/>
      <c r="AD818" s="862"/>
      <c r="AE818" s="862"/>
      <c r="AF818" s="862"/>
      <c r="AG818" s="862"/>
      <c r="AH818" s="862"/>
      <c r="AI818" s="862"/>
      <c r="AJ818" s="862"/>
      <c r="AK818" s="862"/>
      <c r="AL818" s="862"/>
      <c r="AM818" s="862"/>
      <c r="AN818" s="861" t="str">
        <f>IF('3.9 Station de lecture - Stat 1'!$K$89="","",'3.9 Station de lecture - Stat 1'!$K$89)</f>
        <v/>
      </c>
      <c r="AO818" s="862"/>
      <c r="AP818" s="862"/>
      <c r="AQ818" s="862"/>
      <c r="AR818" s="862"/>
      <c r="AS818" s="862"/>
      <c r="AT818" s="862"/>
      <c r="AU818" s="862"/>
      <c r="AV818" s="862"/>
      <c r="AW818" s="862"/>
      <c r="AX818" s="862"/>
      <c r="AY818" s="862"/>
      <c r="AZ818" s="862"/>
      <c r="BA818" s="862"/>
      <c r="BB818" s="863"/>
    </row>
    <row r="819" spans="1:54" ht="30.75" customHeight="1">
      <c r="A819" s="864" t="s">
        <v>1060</v>
      </c>
      <c r="B819" s="865"/>
      <c r="C819" s="865"/>
      <c r="D819" s="865"/>
      <c r="E819" s="865"/>
      <c r="F819" s="865"/>
      <c r="G819" s="865"/>
      <c r="H819" s="865"/>
      <c r="I819" s="865"/>
      <c r="J819" s="865"/>
      <c r="K819" s="865"/>
      <c r="L819" s="865"/>
      <c r="M819" s="865"/>
      <c r="N819" s="865"/>
      <c r="O819" s="865"/>
      <c r="P819" s="865"/>
      <c r="Q819" s="865"/>
      <c r="R819" s="865"/>
      <c r="S819" s="865"/>
      <c r="T819" s="865"/>
      <c r="U819" s="865"/>
      <c r="V819" s="865"/>
      <c r="W819" s="866"/>
      <c r="X819" s="867" t="str">
        <f>IF('3.9 Station de lecture - Stat 1'!$I$89="","",'3.9 Station de lecture - Stat 1'!$I$89)</f>
        <v/>
      </c>
      <c r="Y819" s="868"/>
      <c r="Z819" s="868"/>
      <c r="AA819" s="868"/>
      <c r="AB819" s="868"/>
      <c r="AC819" s="868"/>
      <c r="AD819" s="868"/>
      <c r="AE819" s="868"/>
      <c r="AF819" s="868"/>
      <c r="AG819" s="868"/>
      <c r="AH819" s="868"/>
      <c r="AI819" s="868"/>
      <c r="AJ819" s="868"/>
      <c r="AK819" s="868"/>
      <c r="AL819" s="868"/>
      <c r="AM819" s="868"/>
      <c r="AN819" s="867" t="str">
        <f>IF('3.9 Station de lecture - Stat 1'!$O$89="","",'3.9 Station de lecture - Stat 1'!$O$89)</f>
        <v/>
      </c>
      <c r="AO819" s="868"/>
      <c r="AP819" s="868"/>
      <c r="AQ819" s="868"/>
      <c r="AR819" s="868"/>
      <c r="AS819" s="868"/>
      <c r="AT819" s="868"/>
      <c r="AU819" s="868"/>
      <c r="AV819" s="868"/>
      <c r="AW819" s="868"/>
      <c r="AX819" s="868"/>
      <c r="AY819" s="868"/>
      <c r="AZ819" s="868"/>
      <c r="BA819" s="868"/>
      <c r="BB819" s="869"/>
    </row>
    <row r="820" spans="1:54" ht="30" customHeight="1">
      <c r="A820" s="849" t="s">
        <v>73</v>
      </c>
      <c r="B820" s="850"/>
      <c r="C820" s="850"/>
      <c r="D820" s="850"/>
      <c r="E820" s="850"/>
      <c r="F820" s="850"/>
      <c r="G820" s="850"/>
      <c r="H820" s="850"/>
      <c r="I820" s="850"/>
      <c r="J820" s="850"/>
      <c r="K820" s="850"/>
      <c r="L820" s="850"/>
      <c r="M820" s="850"/>
      <c r="N820" s="850"/>
      <c r="O820" s="850"/>
      <c r="P820" s="850"/>
      <c r="Q820" s="850"/>
      <c r="R820" s="850"/>
      <c r="S820" s="850"/>
      <c r="T820" s="850"/>
      <c r="U820" s="850"/>
      <c r="V820" s="850"/>
      <c r="W820" s="850"/>
      <c r="X820" s="851" t="str">
        <f>IF('3.9 Station de lecture - Stat 1'!$E$90="","",'3.9 Station de lecture - Stat 1'!$E$90)</f>
        <v/>
      </c>
      <c r="Y820" s="852"/>
      <c r="Z820" s="852"/>
      <c r="AA820" s="852"/>
      <c r="AB820" s="852"/>
      <c r="AC820" s="852"/>
      <c r="AD820" s="852"/>
      <c r="AE820" s="852"/>
      <c r="AF820" s="852"/>
      <c r="AG820" s="852"/>
      <c r="AH820" s="852"/>
      <c r="AI820" s="852"/>
      <c r="AJ820" s="852"/>
      <c r="AK820" s="852"/>
      <c r="AL820" s="852"/>
      <c r="AM820" s="852"/>
      <c r="AN820" s="852"/>
      <c r="AO820" s="852"/>
      <c r="AP820" s="852"/>
      <c r="AQ820" s="852"/>
      <c r="AR820" s="852"/>
      <c r="AS820" s="852"/>
      <c r="AT820" s="852"/>
      <c r="AU820" s="852"/>
      <c r="AV820" s="852"/>
      <c r="AW820" s="852"/>
      <c r="AX820" s="852"/>
      <c r="AY820" s="852"/>
      <c r="AZ820" s="852"/>
      <c r="BA820" s="852"/>
      <c r="BB820" s="852"/>
    </row>
    <row r="821" spans="1:54" ht="30" customHeight="1">
      <c r="A821" s="853" t="s">
        <v>71</v>
      </c>
      <c r="B821" s="854"/>
      <c r="C821" s="854"/>
      <c r="D821" s="854"/>
      <c r="E821" s="854"/>
      <c r="F821" s="854"/>
      <c r="G821" s="854"/>
      <c r="H821" s="854"/>
      <c r="I821" s="854"/>
      <c r="J821" s="854"/>
      <c r="K821" s="854"/>
      <c r="L821" s="854"/>
      <c r="M821" s="854"/>
      <c r="N821" s="854"/>
      <c r="O821" s="854" t="str">
        <f>IF('3.9 Station de lecture - Stat 1'!I65="","",'3.9 Station de lecture - Stat 1'!I65)</f>
        <v/>
      </c>
      <c r="P821" s="854"/>
      <c r="Q821" s="854"/>
      <c r="R821" s="854"/>
      <c r="S821" s="854"/>
      <c r="T821" s="854"/>
      <c r="U821" s="854"/>
      <c r="V821" s="854"/>
      <c r="W821" s="855"/>
      <c r="X821" s="856" t="str">
        <f>IF('3.9 Station de lecture - Stat 1'!$E$91="","",'3.9 Station de lecture - Stat 1'!$E$91)</f>
        <v/>
      </c>
      <c r="Y821" s="857"/>
      <c r="Z821" s="857"/>
      <c r="AA821" s="857"/>
      <c r="AB821" s="857"/>
      <c r="AC821" s="857"/>
      <c r="AD821" s="857"/>
      <c r="AE821" s="857"/>
      <c r="AF821" s="857"/>
      <c r="AG821" s="857"/>
      <c r="AH821" s="857"/>
      <c r="AI821" s="857"/>
      <c r="AJ821" s="857"/>
      <c r="AK821" s="857"/>
      <c r="AL821" s="857"/>
      <c r="AM821" s="857"/>
      <c r="AN821" s="857"/>
      <c r="AO821" s="857"/>
      <c r="AP821" s="857"/>
      <c r="AQ821" s="857"/>
      <c r="AR821" s="857"/>
      <c r="AS821" s="857"/>
      <c r="AT821" s="857"/>
      <c r="AU821" s="857"/>
      <c r="AV821" s="857"/>
      <c r="AW821" s="857"/>
      <c r="AX821" s="857"/>
      <c r="AY821" s="857"/>
      <c r="AZ821" s="857"/>
      <c r="BA821" s="857"/>
      <c r="BB821" s="857"/>
    </row>
    <row r="822" spans="1:54" ht="30" customHeight="1">
      <c r="AO822" s="311"/>
    </row>
    <row r="823" spans="1:54" ht="30" customHeight="1">
      <c r="A823" s="968" t="s">
        <v>1066</v>
      </c>
      <c r="B823" s="969"/>
      <c r="C823" s="969"/>
      <c r="D823" s="969"/>
      <c r="E823" s="969"/>
      <c r="F823" s="969"/>
      <c r="G823" s="969"/>
      <c r="H823" s="969"/>
      <c r="I823" s="969"/>
      <c r="J823" s="969"/>
      <c r="K823" s="969"/>
      <c r="L823" s="969"/>
      <c r="M823" s="969"/>
      <c r="N823" s="969"/>
      <c r="O823" s="969"/>
      <c r="P823" s="969"/>
      <c r="Q823" s="969"/>
      <c r="R823" s="969"/>
      <c r="S823" s="354"/>
      <c r="T823" s="354"/>
      <c r="U823" s="354"/>
      <c r="V823" s="354"/>
      <c r="W823" s="354"/>
      <c r="X823" s="354"/>
      <c r="Y823" s="354"/>
      <c r="Z823" s="354"/>
      <c r="AA823" s="354"/>
      <c r="AB823" s="354"/>
      <c r="AC823" s="354"/>
      <c r="AD823" s="354"/>
      <c r="AE823" s="354"/>
      <c r="AF823" s="354"/>
      <c r="AG823" s="354"/>
      <c r="AH823" s="354"/>
      <c r="AI823" s="354"/>
      <c r="AJ823" s="354"/>
      <c r="AK823" s="354"/>
      <c r="AL823" s="354"/>
      <c r="AM823" s="354"/>
      <c r="AN823" s="354"/>
      <c r="AO823" s="354"/>
      <c r="AP823" s="354"/>
      <c r="AQ823" s="354"/>
      <c r="AR823" s="354"/>
      <c r="AS823" s="354"/>
      <c r="AT823" s="354"/>
      <c r="AU823" s="354"/>
      <c r="AV823" s="354"/>
      <c r="AW823" s="354"/>
      <c r="AX823" s="354"/>
      <c r="AY823" s="354"/>
      <c r="AZ823" s="354"/>
      <c r="BA823" s="354"/>
      <c r="BB823" s="354"/>
    </row>
    <row r="824" spans="1:54" ht="15" customHeight="1">
      <c r="AO824" s="311"/>
    </row>
    <row r="825" spans="1:54" ht="28.5" customHeight="1">
      <c r="A825" s="874" t="s">
        <v>481</v>
      </c>
      <c r="B825" s="875"/>
      <c r="C825" s="875"/>
      <c r="D825" s="875"/>
      <c r="E825" s="875"/>
      <c r="F825" s="875"/>
      <c r="G825" s="875"/>
      <c r="H825" s="875"/>
      <c r="I825" s="875"/>
      <c r="J825" s="875"/>
      <c r="K825" s="875"/>
      <c r="L825" s="875"/>
      <c r="M825" s="875"/>
      <c r="N825" s="875"/>
      <c r="O825" s="875"/>
      <c r="P825" s="875"/>
      <c r="Q825" s="875"/>
      <c r="R825" s="875"/>
      <c r="S825" s="875"/>
      <c r="T825" s="875"/>
      <c r="U825" s="875"/>
      <c r="V825" s="875"/>
      <c r="W825" s="875"/>
      <c r="X825" s="875"/>
      <c r="Y825" s="875"/>
      <c r="Z825" s="875"/>
      <c r="AA825" s="875"/>
      <c r="AB825" s="875"/>
      <c r="AC825" s="875"/>
      <c r="AD825" s="875"/>
      <c r="AE825" s="875"/>
      <c r="AF825" s="875"/>
      <c r="AG825" s="875"/>
      <c r="AH825" s="875"/>
      <c r="AI825" s="875"/>
      <c r="AJ825" s="875"/>
      <c r="AK825" s="875"/>
      <c r="AL825" s="875"/>
      <c r="AM825" s="875"/>
      <c r="AN825" s="875"/>
      <c r="AO825" s="875"/>
      <c r="AP825" s="875"/>
      <c r="AQ825" s="875"/>
      <c r="AR825" s="875"/>
      <c r="AS825" s="875"/>
      <c r="AT825" s="875"/>
      <c r="AU825" s="875"/>
      <c r="AV825" s="875"/>
      <c r="AW825" s="875"/>
      <c r="AX825" s="875"/>
      <c r="AY825" s="875"/>
      <c r="AZ825" s="875"/>
      <c r="BA825" s="875"/>
      <c r="BB825" s="876"/>
    </row>
    <row r="826" spans="1:54" ht="30" customHeight="1">
      <c r="A826" s="853"/>
      <c r="B826" s="956"/>
      <c r="C826" s="956"/>
      <c r="D826" s="956"/>
      <c r="E826" s="956"/>
      <c r="F826" s="956"/>
      <c r="G826" s="956"/>
      <c r="H826" s="956"/>
      <c r="I826" s="956"/>
      <c r="J826" s="956"/>
      <c r="K826" s="956"/>
      <c r="L826" s="957"/>
      <c r="M826" s="962" t="s">
        <v>388</v>
      </c>
      <c r="N826" s="880"/>
      <c r="O826" s="880"/>
      <c r="P826" s="880"/>
      <c r="Q826" s="880"/>
      <c r="R826" s="880"/>
      <c r="S826" s="880"/>
      <c r="T826" s="880"/>
      <c r="U826" s="880"/>
      <c r="V826" s="880"/>
      <c r="W826" s="880"/>
      <c r="X826" s="880"/>
      <c r="Y826" s="880"/>
      <c r="Z826" s="880"/>
      <c r="AA826" s="963" t="s">
        <v>1034</v>
      </c>
      <c r="AB826" s="880"/>
      <c r="AC826" s="880"/>
      <c r="AD826" s="880"/>
      <c r="AE826" s="880"/>
      <c r="AF826" s="880"/>
      <c r="AG826" s="880"/>
      <c r="AH826" s="880"/>
      <c r="AI826" s="880"/>
      <c r="AJ826" s="880"/>
      <c r="AK826" s="880"/>
      <c r="AL826" s="880"/>
      <c r="AM826" s="880"/>
      <c r="AN826" s="880"/>
      <c r="AO826" s="963" t="s">
        <v>94</v>
      </c>
      <c r="AP826" s="880"/>
      <c r="AQ826" s="880"/>
      <c r="AR826" s="880"/>
      <c r="AS826" s="880"/>
      <c r="AT826" s="880"/>
      <c r="AU826" s="880"/>
      <c r="AV826" s="880"/>
      <c r="AW826" s="880"/>
      <c r="AX826" s="880"/>
      <c r="AY826" s="880"/>
      <c r="AZ826" s="880"/>
      <c r="BA826" s="880"/>
      <c r="BB826" s="880"/>
    </row>
    <row r="827" spans="1:54" ht="42.75" customHeight="1">
      <c r="A827" s="853" t="s">
        <v>385</v>
      </c>
      <c r="B827" s="956"/>
      <c r="C827" s="956"/>
      <c r="D827" s="956"/>
      <c r="E827" s="956"/>
      <c r="F827" s="956"/>
      <c r="G827" s="956"/>
      <c r="H827" s="956"/>
      <c r="I827" s="956"/>
      <c r="J827" s="956"/>
      <c r="K827" s="956"/>
      <c r="L827" s="957"/>
      <c r="M827" s="964" t="str">
        <f>IF('3.9 Station de lecture - Stat 2'!$C$21="","",'3.9 Station de lecture - Stat 2'!$C$21)</f>
        <v/>
      </c>
      <c r="N827" s="964"/>
      <c r="O827" s="964"/>
      <c r="P827" s="964"/>
      <c r="Q827" s="964"/>
      <c r="R827" s="964"/>
      <c r="S827" s="964"/>
      <c r="T827" s="964"/>
      <c r="U827" s="964"/>
      <c r="V827" s="964"/>
      <c r="W827" s="964"/>
      <c r="X827" s="964"/>
      <c r="Y827" s="964"/>
      <c r="Z827" s="964"/>
      <c r="AA827" s="964" t="str">
        <f>IF('3.9 Station de lecture - Stat 2'!$C$22="","",'3.9 Station de lecture - Stat 2'!$C$22)</f>
        <v/>
      </c>
      <c r="AB827" s="964"/>
      <c r="AC827" s="964"/>
      <c r="AD827" s="964"/>
      <c r="AE827" s="964"/>
      <c r="AF827" s="964"/>
      <c r="AG827" s="964"/>
      <c r="AH827" s="964"/>
      <c r="AI827" s="964"/>
      <c r="AJ827" s="964"/>
      <c r="AK827" s="964"/>
      <c r="AL827" s="964"/>
      <c r="AM827" s="964"/>
      <c r="AN827" s="964"/>
      <c r="AO827" s="965" t="str">
        <f>IF('3.9 Station de lecture - Stat 2'!$C$23="","",'3.9 Station de lecture - Stat 2'!$C$23)</f>
        <v/>
      </c>
      <c r="AP827" s="966"/>
      <c r="AQ827" s="966"/>
      <c r="AR827" s="966"/>
      <c r="AS827" s="966"/>
      <c r="AT827" s="966"/>
      <c r="AU827" s="966"/>
      <c r="AV827" s="966"/>
      <c r="AW827" s="966"/>
      <c r="AX827" s="966"/>
      <c r="AY827" s="966"/>
      <c r="AZ827" s="966"/>
      <c r="BA827" s="966"/>
      <c r="BB827" s="967"/>
    </row>
    <row r="828" spans="1:54" ht="26.25" customHeight="1">
      <c r="A828" s="853" t="s">
        <v>386</v>
      </c>
      <c r="B828" s="956"/>
      <c r="C828" s="956"/>
      <c r="D828" s="956"/>
      <c r="E828" s="956"/>
      <c r="F828" s="956"/>
      <c r="G828" s="956"/>
      <c r="H828" s="956"/>
      <c r="I828" s="956"/>
      <c r="J828" s="956"/>
      <c r="K828" s="956"/>
      <c r="L828" s="957"/>
      <c r="M828" s="958" t="str">
        <f>IF('3.9 Station de lecture - Stat 2'!$G$21="","",'3.9 Station de lecture - Stat 2'!$G$21)</f>
        <v/>
      </c>
      <c r="N828" s="958"/>
      <c r="O828" s="958"/>
      <c r="P828" s="958"/>
      <c r="Q828" s="958"/>
      <c r="R828" s="958"/>
      <c r="S828" s="958"/>
      <c r="T828" s="958"/>
      <c r="U828" s="958"/>
      <c r="V828" s="958"/>
      <c r="W828" s="958"/>
      <c r="X828" s="958"/>
      <c r="Y828" s="958"/>
      <c r="Z828" s="958"/>
      <c r="AA828" s="958" t="str">
        <f>IF('3.9 Station de lecture - Stat 2'!$G$22="","",'3.9 Station de lecture - Stat 2'!$G$22)</f>
        <v/>
      </c>
      <c r="AB828" s="958"/>
      <c r="AC828" s="958"/>
      <c r="AD828" s="958"/>
      <c r="AE828" s="958"/>
      <c r="AF828" s="958"/>
      <c r="AG828" s="958"/>
      <c r="AH828" s="958"/>
      <c r="AI828" s="958"/>
      <c r="AJ828" s="958"/>
      <c r="AK828" s="958"/>
      <c r="AL828" s="958"/>
      <c r="AM828" s="958"/>
      <c r="AN828" s="958"/>
      <c r="AO828" s="959" t="str">
        <f>IF('3.9 Station de lecture - Stat 2'!$G$23="","",'3.9 Station de lecture - Stat 2'!$G$23)</f>
        <v/>
      </c>
      <c r="AP828" s="960"/>
      <c r="AQ828" s="960"/>
      <c r="AR828" s="960"/>
      <c r="AS828" s="960"/>
      <c r="AT828" s="960"/>
      <c r="AU828" s="960"/>
      <c r="AV828" s="960"/>
      <c r="AW828" s="960"/>
      <c r="AX828" s="960"/>
      <c r="AY828" s="960"/>
      <c r="AZ828" s="960"/>
      <c r="BA828" s="960"/>
      <c r="BB828" s="961"/>
    </row>
    <row r="829" spans="1:54" ht="30" customHeight="1">
      <c r="A829" s="853" t="s">
        <v>387</v>
      </c>
      <c r="B829" s="956"/>
      <c r="C829" s="956"/>
      <c r="D829" s="956"/>
      <c r="E829" s="956"/>
      <c r="F829" s="956"/>
      <c r="G829" s="956"/>
      <c r="H829" s="956"/>
      <c r="I829" s="956"/>
      <c r="J829" s="956"/>
      <c r="K829" s="956"/>
      <c r="L829" s="957"/>
      <c r="M829" s="958" t="str">
        <f>IF('3.9 Station de lecture - Stat 2'!$K$21="","",'3.9 Station de lecture - Stat 2'!$K$21)</f>
        <v/>
      </c>
      <c r="N829" s="958"/>
      <c r="O829" s="958"/>
      <c r="P829" s="958"/>
      <c r="Q829" s="958"/>
      <c r="R829" s="958"/>
      <c r="S829" s="958"/>
      <c r="T829" s="958"/>
      <c r="U829" s="958"/>
      <c r="V829" s="958"/>
      <c r="W829" s="958"/>
      <c r="X829" s="958"/>
      <c r="Y829" s="958"/>
      <c r="Z829" s="958"/>
      <c r="AA829" s="958" t="str">
        <f>IF('3.9 Station de lecture - Stat 2'!$K$22="","",'3.9 Station de lecture - Stat 2'!$K$22)</f>
        <v/>
      </c>
      <c r="AB829" s="958"/>
      <c r="AC829" s="958"/>
      <c r="AD829" s="958"/>
      <c r="AE829" s="958"/>
      <c r="AF829" s="958"/>
      <c r="AG829" s="958"/>
      <c r="AH829" s="958"/>
      <c r="AI829" s="958"/>
      <c r="AJ829" s="958"/>
      <c r="AK829" s="958"/>
      <c r="AL829" s="958"/>
      <c r="AM829" s="958"/>
      <c r="AN829" s="958"/>
      <c r="AO829" s="959" t="str">
        <f>IF('3.9 Station de lecture - Stat 2'!$K$23="","",'3.9 Station de lecture - Stat 2'!$K$23)</f>
        <v/>
      </c>
      <c r="AP829" s="960"/>
      <c r="AQ829" s="960"/>
      <c r="AR829" s="960"/>
      <c r="AS829" s="960"/>
      <c r="AT829" s="960"/>
      <c r="AU829" s="960"/>
      <c r="AV829" s="960"/>
      <c r="AW829" s="960"/>
      <c r="AX829" s="960"/>
      <c r="AY829" s="960"/>
      <c r="AZ829" s="960"/>
      <c r="BA829" s="960"/>
      <c r="BB829" s="961"/>
    </row>
    <row r="830" spans="1:54" ht="29.25" customHeight="1">
      <c r="A830" s="849" t="s">
        <v>3</v>
      </c>
      <c r="B830" s="948"/>
      <c r="C830" s="948"/>
      <c r="D830" s="948"/>
      <c r="E830" s="948"/>
      <c r="F830" s="948"/>
      <c r="G830" s="948"/>
      <c r="H830" s="948"/>
      <c r="I830" s="948"/>
      <c r="J830" s="948"/>
      <c r="K830" s="948"/>
      <c r="L830" s="949"/>
      <c r="M830" s="950" t="str">
        <f>IF('3.9 Station de lecture - Stat 2'!$O$21="","",'3.9 Station de lecture - Stat 2'!$O$21)</f>
        <v/>
      </c>
      <c r="N830" s="950"/>
      <c r="O830" s="950"/>
      <c r="P830" s="950"/>
      <c r="Q830" s="950"/>
      <c r="R830" s="950"/>
      <c r="S830" s="950"/>
      <c r="T830" s="950"/>
      <c r="U830" s="950"/>
      <c r="V830" s="950"/>
      <c r="W830" s="950"/>
      <c r="X830" s="950"/>
      <c r="Y830" s="950"/>
      <c r="Z830" s="950"/>
      <c r="AA830" s="951" t="str">
        <f>IF('3.9 Station de lecture - Stat 2'!$O$22="","",'3.9 Station de lecture - Stat 2'!$O$22)</f>
        <v/>
      </c>
      <c r="AB830" s="951"/>
      <c r="AC830" s="951"/>
      <c r="AD830" s="951"/>
      <c r="AE830" s="951"/>
      <c r="AF830" s="951"/>
      <c r="AG830" s="951"/>
      <c r="AH830" s="951"/>
      <c r="AI830" s="951"/>
      <c r="AJ830" s="951"/>
      <c r="AK830" s="951"/>
      <c r="AL830" s="951"/>
      <c r="AM830" s="951"/>
      <c r="AN830" s="951"/>
      <c r="AO830" s="952" t="str">
        <f>IF('3.9 Station de lecture - Stat 2'!$O$23="","",'3.9 Station de lecture - Stat 2'!$O$23)</f>
        <v/>
      </c>
      <c r="AP830" s="953"/>
      <c r="AQ830" s="953"/>
      <c r="AR830" s="953"/>
      <c r="AS830" s="953"/>
      <c r="AT830" s="953"/>
      <c r="AU830" s="953"/>
      <c r="AV830" s="953"/>
      <c r="AW830" s="953"/>
      <c r="AX830" s="953"/>
      <c r="AY830" s="953"/>
      <c r="AZ830" s="953"/>
      <c r="BA830" s="953"/>
      <c r="BB830" s="954"/>
    </row>
    <row r="831" spans="1:54" ht="26.25" customHeight="1">
      <c r="A831" s="853" t="s">
        <v>73</v>
      </c>
      <c r="B831" s="939"/>
      <c r="C831" s="939"/>
      <c r="D831" s="939"/>
      <c r="E831" s="939"/>
      <c r="F831" s="939"/>
      <c r="G831" s="939"/>
      <c r="H831" s="939"/>
      <c r="I831" s="939"/>
      <c r="J831" s="939"/>
      <c r="K831" s="939"/>
      <c r="L831" s="939"/>
      <c r="M831" s="955" t="str">
        <f>IF('3.9 Station de lecture - Stat 2'!$C$24="","",'3.9 Station de lecture - Stat 2'!$C$24)</f>
        <v/>
      </c>
      <c r="N831" s="871"/>
      <c r="O831" s="871"/>
      <c r="P831" s="871"/>
      <c r="Q831" s="871"/>
      <c r="R831" s="871"/>
      <c r="S831" s="871"/>
      <c r="T831" s="871"/>
      <c r="U831" s="871"/>
      <c r="V831" s="871"/>
      <c r="W831" s="871"/>
      <c r="X831" s="871"/>
      <c r="Y831" s="871"/>
      <c r="Z831" s="871"/>
      <c r="AA831" s="871"/>
      <c r="AB831" s="871"/>
      <c r="AC831" s="871"/>
      <c r="AD831" s="871"/>
      <c r="AE831" s="871"/>
      <c r="AF831" s="871"/>
      <c r="AG831" s="871"/>
      <c r="AH831" s="871"/>
      <c r="AI831" s="871"/>
      <c r="AJ831" s="871"/>
      <c r="AK831" s="871"/>
      <c r="AL831" s="871"/>
      <c r="AM831" s="871"/>
      <c r="AN831" s="871"/>
      <c r="AO831" s="871"/>
      <c r="AP831" s="871"/>
      <c r="AQ831" s="871"/>
      <c r="AR831" s="871"/>
      <c r="AS831" s="871"/>
      <c r="AT831" s="871"/>
      <c r="AU831" s="871"/>
      <c r="AV831" s="871"/>
      <c r="AW831" s="871"/>
      <c r="AX831" s="871"/>
      <c r="AY831" s="871"/>
      <c r="AZ831" s="871"/>
      <c r="BA831" s="871"/>
      <c r="BB831" s="872"/>
    </row>
    <row r="832" spans="1:54" ht="27" customHeight="1">
      <c r="A832" s="853" t="s">
        <v>71</v>
      </c>
      <c r="B832" s="939"/>
      <c r="C832" s="939"/>
      <c r="D832" s="939"/>
      <c r="E832" s="939"/>
      <c r="F832" s="939"/>
      <c r="G832" s="939"/>
      <c r="H832" s="939"/>
      <c r="I832" s="939"/>
      <c r="J832" s="939"/>
      <c r="K832" s="939"/>
      <c r="L832" s="939"/>
      <c r="M832" s="940" t="str">
        <f>IF('3.9 Station de lecture - Stat 2'!$C$25="","",'3.9 Station de lecture - Stat 2'!$C$24)</f>
        <v/>
      </c>
      <c r="N832" s="921"/>
      <c r="O832" s="921"/>
      <c r="P832" s="921"/>
      <c r="Q832" s="921"/>
      <c r="R832" s="921"/>
      <c r="S832" s="921"/>
      <c r="T832" s="921"/>
      <c r="U832" s="921"/>
      <c r="V832" s="921"/>
      <c r="W832" s="921"/>
      <c r="X832" s="921"/>
      <c r="Y832" s="921"/>
      <c r="Z832" s="921"/>
      <c r="AA832" s="921"/>
      <c r="AB832" s="921"/>
      <c r="AC832" s="921"/>
      <c r="AD832" s="921"/>
      <c r="AE832" s="921"/>
      <c r="AF832" s="921"/>
      <c r="AG832" s="921"/>
      <c r="AH832" s="921"/>
      <c r="AI832" s="921"/>
      <c r="AJ832" s="921"/>
      <c r="AK832" s="921"/>
      <c r="AL832" s="921"/>
      <c r="AM832" s="921"/>
      <c r="AN832" s="921"/>
      <c r="AO832" s="921"/>
      <c r="AP832" s="921"/>
      <c r="AQ832" s="921"/>
      <c r="AR832" s="921"/>
      <c r="AS832" s="921"/>
      <c r="AT832" s="921"/>
      <c r="AU832" s="921"/>
      <c r="AV832" s="921"/>
      <c r="AW832" s="921"/>
      <c r="AX832" s="921"/>
      <c r="AY832" s="921"/>
      <c r="AZ832" s="921"/>
      <c r="BA832" s="921"/>
      <c r="BB832" s="922"/>
    </row>
    <row r="833" spans="1:56" ht="21.75" customHeight="1">
      <c r="AO833" s="311"/>
    </row>
    <row r="834" spans="1:56" ht="32.25" customHeight="1">
      <c r="A834" s="874" t="s">
        <v>106</v>
      </c>
      <c r="B834" s="875"/>
      <c r="C834" s="875"/>
      <c r="D834" s="875"/>
      <c r="E834" s="875"/>
      <c r="F834" s="875"/>
      <c r="G834" s="875"/>
      <c r="H834" s="875"/>
      <c r="I834" s="875"/>
      <c r="J834" s="875"/>
      <c r="K834" s="875"/>
      <c r="L834" s="875"/>
      <c r="M834" s="875"/>
      <c r="N834" s="875"/>
      <c r="O834" s="875"/>
      <c r="P834" s="875"/>
      <c r="Q834" s="875"/>
      <c r="R834" s="875"/>
      <c r="S834" s="875"/>
      <c r="T834" s="875"/>
      <c r="U834" s="875"/>
      <c r="V834" s="875"/>
      <c r="W834" s="875"/>
      <c r="X834" s="875"/>
      <c r="Y834" s="875"/>
      <c r="Z834" s="875"/>
      <c r="AA834" s="875"/>
      <c r="AB834" s="875"/>
      <c r="AC834" s="875"/>
      <c r="AD834" s="875"/>
      <c r="AE834" s="875"/>
      <c r="AF834" s="875"/>
      <c r="AG834" s="875"/>
      <c r="AH834" s="875"/>
      <c r="AI834" s="875"/>
      <c r="AJ834" s="875"/>
      <c r="AK834" s="875"/>
      <c r="AL834" s="875"/>
      <c r="AM834" s="875"/>
      <c r="AN834" s="875"/>
      <c r="AO834" s="875"/>
      <c r="AP834" s="875"/>
      <c r="AQ834" s="875"/>
      <c r="AR834" s="875"/>
      <c r="AS834" s="875"/>
      <c r="AT834" s="875"/>
      <c r="AU834" s="875"/>
      <c r="AV834" s="875"/>
      <c r="AW834" s="875"/>
      <c r="AX834" s="875"/>
      <c r="AY834" s="875"/>
      <c r="AZ834" s="875"/>
      <c r="BA834" s="875"/>
      <c r="BB834" s="876"/>
    </row>
    <row r="835" spans="1:56" ht="30" customHeight="1">
      <c r="A835" s="926"/>
      <c r="B835" s="944"/>
      <c r="C835" s="944"/>
      <c r="D835" s="944"/>
      <c r="E835" s="944"/>
      <c r="F835" s="944"/>
      <c r="G835" s="944"/>
      <c r="H835" s="944"/>
      <c r="I835" s="944"/>
      <c r="J835" s="944"/>
      <c r="K835" s="944"/>
      <c r="L835" s="944"/>
      <c r="M835" s="944"/>
      <c r="N835" s="944"/>
      <c r="O835" s="944"/>
      <c r="P835" s="945"/>
      <c r="Q835" s="946" t="s">
        <v>102</v>
      </c>
      <c r="R835" s="947"/>
      <c r="S835" s="947"/>
      <c r="T835" s="947"/>
      <c r="U835" s="947"/>
      <c r="V835" s="947"/>
      <c r="W835" s="947"/>
      <c r="X835" s="947"/>
      <c r="Y835" s="947"/>
      <c r="Z835" s="947"/>
      <c r="AA835" s="947"/>
      <c r="AB835" s="947"/>
      <c r="AC835" s="947"/>
      <c r="AD835" s="947"/>
      <c r="AE835" s="947"/>
      <c r="AF835" s="947"/>
      <c r="AG835" s="947"/>
      <c r="AH835" s="947"/>
      <c r="AI835" s="947"/>
      <c r="AJ835" s="947"/>
      <c r="AK835" s="946" t="s">
        <v>94</v>
      </c>
      <c r="AL835" s="947"/>
      <c r="AM835" s="947"/>
      <c r="AN835" s="947"/>
      <c r="AO835" s="947"/>
      <c r="AP835" s="947"/>
      <c r="AQ835" s="947"/>
      <c r="AR835" s="947"/>
      <c r="AS835" s="947"/>
      <c r="AT835" s="947"/>
      <c r="AU835" s="947"/>
      <c r="AV835" s="947"/>
      <c r="AW835" s="947"/>
      <c r="AX835" s="947"/>
      <c r="AY835" s="947"/>
      <c r="AZ835" s="947"/>
      <c r="BA835" s="947"/>
      <c r="BB835" s="947"/>
    </row>
    <row r="836" spans="1:56" ht="30" customHeight="1">
      <c r="A836" s="926" t="s">
        <v>374</v>
      </c>
      <c r="B836" s="927"/>
      <c r="C836" s="927"/>
      <c r="D836" s="927"/>
      <c r="E836" s="927"/>
      <c r="F836" s="927"/>
      <c r="G836" s="927"/>
      <c r="H836" s="927"/>
      <c r="I836" s="927"/>
      <c r="J836" s="927"/>
      <c r="K836" s="927"/>
      <c r="L836" s="927"/>
      <c r="M836" s="927"/>
      <c r="N836" s="927"/>
      <c r="O836" s="927"/>
      <c r="P836" s="927"/>
      <c r="Q836" s="933" t="str">
        <f>IF('3.9 Station de lecture - Stat 2'!$C$30="","",'3.9 Station de lecture - Stat 2'!$C$30)</f>
        <v/>
      </c>
      <c r="R836" s="934"/>
      <c r="S836" s="934"/>
      <c r="T836" s="934"/>
      <c r="U836" s="934"/>
      <c r="V836" s="934"/>
      <c r="W836" s="934"/>
      <c r="X836" s="934"/>
      <c r="Y836" s="934"/>
      <c r="Z836" s="934"/>
      <c r="AA836" s="934"/>
      <c r="AB836" s="934"/>
      <c r="AC836" s="934"/>
      <c r="AD836" s="934"/>
      <c r="AE836" s="934"/>
      <c r="AF836" s="934"/>
      <c r="AG836" s="934"/>
      <c r="AH836" s="934"/>
      <c r="AI836" s="934"/>
      <c r="AJ836" s="935"/>
      <c r="AK836" s="936" t="str">
        <f>IF('3.9 Station de lecture - Stat 2'!$C$31="","",'3.9 Station de lecture - Stat 2'!$C$31)</f>
        <v/>
      </c>
      <c r="AL836" s="937"/>
      <c r="AM836" s="937"/>
      <c r="AN836" s="937"/>
      <c r="AO836" s="937"/>
      <c r="AP836" s="937"/>
      <c r="AQ836" s="937"/>
      <c r="AR836" s="937"/>
      <c r="AS836" s="937"/>
      <c r="AT836" s="937"/>
      <c r="AU836" s="937"/>
      <c r="AV836" s="937"/>
      <c r="AW836" s="937"/>
      <c r="AX836" s="937"/>
      <c r="AY836" s="937"/>
      <c r="AZ836" s="937"/>
      <c r="BA836" s="937"/>
      <c r="BB836" s="938"/>
      <c r="BC836" s="741"/>
      <c r="BD836" s="741"/>
    </row>
    <row r="837" spans="1:56" ht="38.25" customHeight="1">
      <c r="A837" s="926" t="s">
        <v>375</v>
      </c>
      <c r="B837" s="927"/>
      <c r="C837" s="927"/>
      <c r="D837" s="927"/>
      <c r="E837" s="927"/>
      <c r="F837" s="927"/>
      <c r="G837" s="927"/>
      <c r="H837" s="927"/>
      <c r="I837" s="927"/>
      <c r="J837" s="927"/>
      <c r="K837" s="927"/>
      <c r="L837" s="927"/>
      <c r="M837" s="927"/>
      <c r="N837" s="927"/>
      <c r="O837" s="927"/>
      <c r="P837" s="927"/>
      <c r="Q837" s="928" t="str">
        <f>IF('3.9 Station de lecture - Stat 2'!$E$30="","",'3.9 Station de lecture - Stat 2'!$E$30)</f>
        <v/>
      </c>
      <c r="R837" s="929"/>
      <c r="S837" s="929"/>
      <c r="T837" s="929"/>
      <c r="U837" s="929"/>
      <c r="V837" s="929"/>
      <c r="W837" s="929"/>
      <c r="X837" s="929"/>
      <c r="Y837" s="929"/>
      <c r="Z837" s="929"/>
      <c r="AA837" s="929"/>
      <c r="AB837" s="929"/>
      <c r="AC837" s="929"/>
      <c r="AD837" s="929"/>
      <c r="AE837" s="929"/>
      <c r="AF837" s="929"/>
      <c r="AG837" s="929"/>
      <c r="AH837" s="929"/>
      <c r="AI837" s="929"/>
      <c r="AJ837" s="929"/>
      <c r="AK837" s="930" t="str">
        <f>IF('3.9 Station de lecture - Stat 2'!$E$31="","",'3.9 Station de lecture - Stat 2'!$E$31)</f>
        <v/>
      </c>
      <c r="AL837" s="931"/>
      <c r="AM837" s="931"/>
      <c r="AN837" s="931"/>
      <c r="AO837" s="931"/>
      <c r="AP837" s="931"/>
      <c r="AQ837" s="931"/>
      <c r="AR837" s="931"/>
      <c r="AS837" s="931"/>
      <c r="AT837" s="931"/>
      <c r="AU837" s="931"/>
      <c r="AV837" s="931"/>
      <c r="AW837" s="931"/>
      <c r="AX837" s="931"/>
      <c r="AY837" s="931"/>
      <c r="AZ837" s="931"/>
      <c r="BA837" s="931"/>
      <c r="BB837" s="932"/>
      <c r="BC837" s="741"/>
      <c r="BD837" s="741"/>
    </row>
    <row r="838" spans="1:56" ht="30" customHeight="1">
      <c r="A838" s="926" t="s">
        <v>376</v>
      </c>
      <c r="B838" s="927"/>
      <c r="C838" s="927"/>
      <c r="D838" s="927"/>
      <c r="E838" s="927"/>
      <c r="F838" s="927"/>
      <c r="G838" s="927"/>
      <c r="H838" s="927"/>
      <c r="I838" s="927"/>
      <c r="J838" s="927"/>
      <c r="K838" s="927"/>
      <c r="L838" s="927"/>
      <c r="M838" s="927"/>
      <c r="N838" s="927"/>
      <c r="O838" s="927"/>
      <c r="P838" s="927"/>
      <c r="Q838" s="928" t="str">
        <f>IF('3.9 Station de lecture - Stat 2'!$G$30="","",'3.9 Station de lecture - Stat 2'!$G$30)</f>
        <v/>
      </c>
      <c r="R838" s="929"/>
      <c r="S838" s="929"/>
      <c r="T838" s="929"/>
      <c r="U838" s="929"/>
      <c r="V838" s="929"/>
      <c r="W838" s="929"/>
      <c r="X838" s="929"/>
      <c r="Y838" s="929"/>
      <c r="Z838" s="929"/>
      <c r="AA838" s="929"/>
      <c r="AB838" s="929"/>
      <c r="AC838" s="929"/>
      <c r="AD838" s="929"/>
      <c r="AE838" s="929"/>
      <c r="AF838" s="929"/>
      <c r="AG838" s="929"/>
      <c r="AH838" s="929"/>
      <c r="AI838" s="929"/>
      <c r="AJ838" s="929"/>
      <c r="AK838" s="930" t="str">
        <f>IF('3.9 Station de lecture - Stat 2'!$G$31="","",'3.9 Station de lecture - Stat 2'!$G$31)</f>
        <v/>
      </c>
      <c r="AL838" s="931"/>
      <c r="AM838" s="931"/>
      <c r="AN838" s="931"/>
      <c r="AO838" s="931"/>
      <c r="AP838" s="931"/>
      <c r="AQ838" s="931"/>
      <c r="AR838" s="931"/>
      <c r="AS838" s="931"/>
      <c r="AT838" s="931"/>
      <c r="AU838" s="931"/>
      <c r="AV838" s="931"/>
      <c r="AW838" s="931"/>
      <c r="AX838" s="931"/>
      <c r="AY838" s="931"/>
      <c r="AZ838" s="931"/>
      <c r="BA838" s="931"/>
      <c r="BB838" s="932"/>
      <c r="BC838" s="741"/>
      <c r="BD838" s="741"/>
    </row>
    <row r="839" spans="1:56" ht="30" customHeight="1">
      <c r="A839" s="926" t="s">
        <v>364</v>
      </c>
      <c r="B839" s="927"/>
      <c r="C839" s="927"/>
      <c r="D839" s="927"/>
      <c r="E839" s="927"/>
      <c r="F839" s="927"/>
      <c r="G839" s="927"/>
      <c r="H839" s="927"/>
      <c r="I839" s="927"/>
      <c r="J839" s="927"/>
      <c r="K839" s="927"/>
      <c r="L839" s="927"/>
      <c r="M839" s="927"/>
      <c r="N839" s="927"/>
      <c r="O839" s="927"/>
      <c r="P839" s="927"/>
      <c r="Q839" s="928" t="str">
        <f>IF('3.9 Station de lecture - Stat 2'!$I$30="","",'3.9 Station de lecture - Stat 2'!$I$30)</f>
        <v/>
      </c>
      <c r="R839" s="929"/>
      <c r="S839" s="929"/>
      <c r="T839" s="929"/>
      <c r="U839" s="929"/>
      <c r="V839" s="929"/>
      <c r="W839" s="929"/>
      <c r="X839" s="929"/>
      <c r="Y839" s="929"/>
      <c r="Z839" s="929"/>
      <c r="AA839" s="929"/>
      <c r="AB839" s="929"/>
      <c r="AC839" s="929"/>
      <c r="AD839" s="929"/>
      <c r="AE839" s="929"/>
      <c r="AF839" s="929"/>
      <c r="AG839" s="929"/>
      <c r="AH839" s="929"/>
      <c r="AI839" s="929"/>
      <c r="AJ839" s="929"/>
      <c r="AK839" s="930" t="str">
        <f>IF('3.9 Station de lecture - Stat 2'!$I$31="","",'3.9 Station de lecture - Stat 2'!$I$31)</f>
        <v/>
      </c>
      <c r="AL839" s="931"/>
      <c r="AM839" s="931"/>
      <c r="AN839" s="931"/>
      <c r="AO839" s="931"/>
      <c r="AP839" s="931"/>
      <c r="AQ839" s="931"/>
      <c r="AR839" s="931"/>
      <c r="AS839" s="931"/>
      <c r="AT839" s="931"/>
      <c r="AU839" s="931"/>
      <c r="AV839" s="931"/>
      <c r="AW839" s="931"/>
      <c r="AX839" s="931"/>
      <c r="AY839" s="931"/>
      <c r="AZ839" s="931"/>
      <c r="BA839" s="931"/>
      <c r="BB839" s="932"/>
      <c r="BC839" s="741"/>
      <c r="BD839" s="741"/>
    </row>
    <row r="840" spans="1:56" ht="30" customHeight="1">
      <c r="A840" s="926" t="s">
        <v>377</v>
      </c>
      <c r="B840" s="927"/>
      <c r="C840" s="927"/>
      <c r="D840" s="927"/>
      <c r="E840" s="927"/>
      <c r="F840" s="927"/>
      <c r="G840" s="927"/>
      <c r="H840" s="927"/>
      <c r="I840" s="927"/>
      <c r="J840" s="927"/>
      <c r="K840" s="927"/>
      <c r="L840" s="927"/>
      <c r="M840" s="927"/>
      <c r="N840" s="927"/>
      <c r="O840" s="927"/>
      <c r="P840" s="927"/>
      <c r="Q840" s="928" t="str">
        <f>IF('3.9 Station de lecture - Stat 2'!$K$30="","",'3.9 Station de lecture - Stat 2'!$K$30)</f>
        <v/>
      </c>
      <c r="R840" s="929"/>
      <c r="S840" s="929"/>
      <c r="T840" s="929"/>
      <c r="U840" s="929"/>
      <c r="V840" s="929"/>
      <c r="W840" s="929"/>
      <c r="X840" s="929"/>
      <c r="Y840" s="929"/>
      <c r="Z840" s="929"/>
      <c r="AA840" s="929"/>
      <c r="AB840" s="929"/>
      <c r="AC840" s="929"/>
      <c r="AD840" s="929"/>
      <c r="AE840" s="929"/>
      <c r="AF840" s="929"/>
      <c r="AG840" s="929"/>
      <c r="AH840" s="929"/>
      <c r="AI840" s="929"/>
      <c r="AJ840" s="929"/>
      <c r="AK840" s="930" t="str">
        <f>IF('3.9 Station de lecture - Stat 2'!$K$31="","",'3.9 Station de lecture - Stat 2'!$K$31)</f>
        <v/>
      </c>
      <c r="AL840" s="931"/>
      <c r="AM840" s="931"/>
      <c r="AN840" s="931"/>
      <c r="AO840" s="931"/>
      <c r="AP840" s="931"/>
      <c r="AQ840" s="931"/>
      <c r="AR840" s="931"/>
      <c r="AS840" s="931"/>
      <c r="AT840" s="931"/>
      <c r="AU840" s="931"/>
      <c r="AV840" s="931"/>
      <c r="AW840" s="931"/>
      <c r="AX840" s="931"/>
      <c r="AY840" s="931"/>
      <c r="AZ840" s="931"/>
      <c r="BA840" s="931"/>
      <c r="BB840" s="932"/>
      <c r="BC840" s="741"/>
      <c r="BD840" s="741"/>
    </row>
    <row r="841" spans="1:56" ht="30" customHeight="1">
      <c r="A841" s="926" t="s">
        <v>378</v>
      </c>
      <c r="B841" s="927"/>
      <c r="C841" s="927"/>
      <c r="D841" s="927"/>
      <c r="E841" s="927"/>
      <c r="F841" s="927"/>
      <c r="G841" s="927"/>
      <c r="H841" s="927"/>
      <c r="I841" s="927"/>
      <c r="J841" s="927"/>
      <c r="K841" s="927"/>
      <c r="L841" s="927"/>
      <c r="M841" s="927"/>
      <c r="N841" s="927"/>
      <c r="O841" s="927"/>
      <c r="P841" s="927"/>
      <c r="Q841" s="928" t="str">
        <f>IF('3.9 Station de lecture - Stat 2'!$M$30="","",'3.9 Station de lecture - Stat 2'!$M$30)</f>
        <v/>
      </c>
      <c r="R841" s="929"/>
      <c r="S841" s="929"/>
      <c r="T841" s="929"/>
      <c r="U841" s="929"/>
      <c r="V841" s="929"/>
      <c r="W841" s="929"/>
      <c r="X841" s="929"/>
      <c r="Y841" s="929"/>
      <c r="Z841" s="929"/>
      <c r="AA841" s="929"/>
      <c r="AB841" s="929"/>
      <c r="AC841" s="929"/>
      <c r="AD841" s="929"/>
      <c r="AE841" s="929"/>
      <c r="AF841" s="929"/>
      <c r="AG841" s="929"/>
      <c r="AH841" s="929"/>
      <c r="AI841" s="929"/>
      <c r="AJ841" s="929"/>
      <c r="AK841" s="930" t="str">
        <f>IF('3.9 Station de lecture - Stat 2'!$M$31="","",'3.9 Station de lecture - Stat 2'!$M$31)</f>
        <v/>
      </c>
      <c r="AL841" s="931"/>
      <c r="AM841" s="931"/>
      <c r="AN841" s="931"/>
      <c r="AO841" s="931"/>
      <c r="AP841" s="931"/>
      <c r="AQ841" s="931"/>
      <c r="AR841" s="931"/>
      <c r="AS841" s="931"/>
      <c r="AT841" s="931"/>
      <c r="AU841" s="931"/>
      <c r="AV841" s="931"/>
      <c r="AW841" s="931"/>
      <c r="AX841" s="931"/>
      <c r="AY841" s="931"/>
      <c r="AZ841" s="931"/>
      <c r="BA841" s="931"/>
      <c r="BB841" s="932"/>
      <c r="BC841" s="741"/>
      <c r="BD841" s="741"/>
    </row>
    <row r="842" spans="1:56" ht="30" customHeight="1">
      <c r="A842" s="926" t="s">
        <v>379</v>
      </c>
      <c r="B842" s="927"/>
      <c r="C842" s="927"/>
      <c r="D842" s="927"/>
      <c r="E842" s="927"/>
      <c r="F842" s="927"/>
      <c r="G842" s="927"/>
      <c r="H842" s="927"/>
      <c r="I842" s="927"/>
      <c r="J842" s="927"/>
      <c r="K842" s="927"/>
      <c r="L842" s="927"/>
      <c r="M842" s="927"/>
      <c r="N842" s="927"/>
      <c r="O842" s="927"/>
      <c r="P842" s="927"/>
      <c r="Q842" s="928" t="str">
        <f>IF('3.9 Station de lecture - Stat 2'!$O$30="","",'3.9 Station de lecture - Stat 2'!$O$30)</f>
        <v/>
      </c>
      <c r="R842" s="929"/>
      <c r="S842" s="929"/>
      <c r="T842" s="929"/>
      <c r="U842" s="929"/>
      <c r="V842" s="929"/>
      <c r="W842" s="929"/>
      <c r="X842" s="929"/>
      <c r="Y842" s="929"/>
      <c r="Z842" s="929"/>
      <c r="AA842" s="929"/>
      <c r="AB842" s="929"/>
      <c r="AC842" s="929"/>
      <c r="AD842" s="929"/>
      <c r="AE842" s="929"/>
      <c r="AF842" s="929"/>
      <c r="AG842" s="929"/>
      <c r="AH842" s="929"/>
      <c r="AI842" s="929"/>
      <c r="AJ842" s="929"/>
      <c r="AK842" s="930" t="str">
        <f>IF('3.9 Station de lecture - Stat 2'!$O$31="","",'3.9 Station de lecture - Stat 2'!$O$31)</f>
        <v/>
      </c>
      <c r="AL842" s="931"/>
      <c r="AM842" s="931"/>
      <c r="AN842" s="931"/>
      <c r="AO842" s="931"/>
      <c r="AP842" s="931"/>
      <c r="AQ842" s="931"/>
      <c r="AR842" s="931"/>
      <c r="AS842" s="931"/>
      <c r="AT842" s="931"/>
      <c r="AU842" s="931"/>
      <c r="AV842" s="931"/>
      <c r="AW842" s="931"/>
      <c r="AX842" s="931"/>
      <c r="AY842" s="931"/>
      <c r="AZ842" s="931"/>
      <c r="BA842" s="931"/>
      <c r="BB842" s="932"/>
      <c r="BC842" s="741"/>
      <c r="BD842" s="741"/>
    </row>
    <row r="843" spans="1:56" ht="30" customHeight="1">
      <c r="A843" s="926" t="s">
        <v>42</v>
      </c>
      <c r="B843" s="927"/>
      <c r="C843" s="927"/>
      <c r="D843" s="927"/>
      <c r="E843" s="927"/>
      <c r="F843" s="927"/>
      <c r="G843" s="927"/>
      <c r="H843" s="927"/>
      <c r="I843" s="927"/>
      <c r="J843" s="927"/>
      <c r="K843" s="927"/>
      <c r="L843" s="927"/>
      <c r="M843" s="927"/>
      <c r="N843" s="927"/>
      <c r="O843" s="927"/>
      <c r="P843" s="927"/>
      <c r="Q843" s="930" t="str">
        <f>IF('3.9 Station de lecture - Stat 2'!$Q$30="","",'3.9 Station de lecture - Stat 2'!$Q$30)</f>
        <v/>
      </c>
      <c r="R843" s="931"/>
      <c r="S843" s="931"/>
      <c r="T843" s="931"/>
      <c r="U843" s="931"/>
      <c r="V843" s="931"/>
      <c r="W843" s="931"/>
      <c r="X843" s="931"/>
      <c r="Y843" s="931"/>
      <c r="Z843" s="931"/>
      <c r="AA843" s="931"/>
      <c r="AB843" s="931"/>
      <c r="AC843" s="931"/>
      <c r="AD843" s="931"/>
      <c r="AE843" s="931"/>
      <c r="AF843" s="931"/>
      <c r="AG843" s="931"/>
      <c r="AH843" s="931"/>
      <c r="AI843" s="931"/>
      <c r="AJ843" s="931"/>
      <c r="AK843" s="930" t="str">
        <f>IF('3.9 Station de lecture - Stat 2'!$Q$31="","",'3.9 Station de lecture - Stat 2'!$Q$31)</f>
        <v/>
      </c>
      <c r="AL843" s="931"/>
      <c r="AM843" s="931"/>
      <c r="AN843" s="931"/>
      <c r="AO843" s="931"/>
      <c r="AP843" s="931"/>
      <c r="AQ843" s="931"/>
      <c r="AR843" s="931"/>
      <c r="AS843" s="931"/>
      <c r="AT843" s="931"/>
      <c r="AU843" s="931"/>
      <c r="AV843" s="931"/>
      <c r="AW843" s="931"/>
      <c r="AX843" s="931"/>
      <c r="AY843" s="931"/>
      <c r="AZ843" s="931"/>
      <c r="BA843" s="931"/>
      <c r="BB843" s="932"/>
      <c r="BC843" s="741"/>
      <c r="BD843" s="741"/>
    </row>
    <row r="844" spans="1:56" ht="30" customHeight="1">
      <c r="A844" s="853" t="s">
        <v>73</v>
      </c>
      <c r="B844" s="854"/>
      <c r="C844" s="854"/>
      <c r="D844" s="854"/>
      <c r="E844" s="854"/>
      <c r="F844" s="854"/>
      <c r="G844" s="854"/>
      <c r="H844" s="854"/>
      <c r="I844" s="854"/>
      <c r="J844" s="854"/>
      <c r="K844" s="854"/>
      <c r="L844" s="854"/>
      <c r="M844" s="854"/>
      <c r="N844" s="854"/>
      <c r="O844" s="854"/>
      <c r="P844" s="855"/>
      <c r="Q844" s="919" t="str">
        <f>IF('3.9 Station de lecture - Stat 2'!$C$32="","",'3.9 Station de lecture - Stat 2'!$C$32)</f>
        <v/>
      </c>
      <c r="R844" s="871"/>
      <c r="S844" s="871"/>
      <c r="T844" s="871"/>
      <c r="U844" s="871"/>
      <c r="V844" s="871"/>
      <c r="W844" s="871"/>
      <c r="X844" s="871"/>
      <c r="Y844" s="871"/>
      <c r="Z844" s="871"/>
      <c r="AA844" s="871"/>
      <c r="AB844" s="871"/>
      <c r="AC844" s="871"/>
      <c r="AD844" s="871"/>
      <c r="AE844" s="871"/>
      <c r="AF844" s="871"/>
      <c r="AG844" s="871"/>
      <c r="AH844" s="871"/>
      <c r="AI844" s="871"/>
      <c r="AJ844" s="871"/>
      <c r="AK844" s="871"/>
      <c r="AL844" s="871"/>
      <c r="AM844" s="871"/>
      <c r="AN844" s="871"/>
      <c r="AO844" s="871"/>
      <c r="AP844" s="871"/>
      <c r="AQ844" s="871"/>
      <c r="AR844" s="871"/>
      <c r="AS844" s="871"/>
      <c r="AT844" s="871"/>
      <c r="AU844" s="871"/>
      <c r="AV844" s="871"/>
      <c r="AW844" s="871"/>
      <c r="AX844" s="871"/>
      <c r="AY844" s="871"/>
      <c r="AZ844" s="871"/>
      <c r="BA844" s="871"/>
      <c r="BB844" s="872"/>
    </row>
    <row r="845" spans="1:56" ht="30" customHeight="1">
      <c r="A845" s="853" t="s">
        <v>71</v>
      </c>
      <c r="B845" s="854"/>
      <c r="C845" s="854"/>
      <c r="D845" s="854"/>
      <c r="E845" s="854"/>
      <c r="F845" s="854"/>
      <c r="G845" s="854"/>
      <c r="H845" s="854"/>
      <c r="I845" s="854"/>
      <c r="J845" s="854"/>
      <c r="K845" s="854"/>
      <c r="L845" s="854"/>
      <c r="M845" s="854"/>
      <c r="N845" s="854"/>
      <c r="O845" s="854"/>
      <c r="P845" s="855"/>
      <c r="Q845" s="920" t="str">
        <f>IF('3.9 Station de lecture - Stat 2'!$C$33="","",'3.9 Station de lecture - Stat 2'!$C$33)</f>
        <v/>
      </c>
      <c r="R845" s="921"/>
      <c r="S845" s="921"/>
      <c r="T845" s="921"/>
      <c r="U845" s="921"/>
      <c r="V845" s="921"/>
      <c r="W845" s="921"/>
      <c r="X845" s="921"/>
      <c r="Y845" s="921"/>
      <c r="Z845" s="921"/>
      <c r="AA845" s="921"/>
      <c r="AB845" s="921"/>
      <c r="AC845" s="921"/>
      <c r="AD845" s="921"/>
      <c r="AE845" s="921"/>
      <c r="AF845" s="921"/>
      <c r="AG845" s="921"/>
      <c r="AH845" s="921"/>
      <c r="AI845" s="921"/>
      <c r="AJ845" s="921"/>
      <c r="AK845" s="921"/>
      <c r="AL845" s="921"/>
      <c r="AM845" s="921"/>
      <c r="AN845" s="921"/>
      <c r="AO845" s="921"/>
      <c r="AP845" s="921"/>
      <c r="AQ845" s="921"/>
      <c r="AR845" s="921"/>
      <c r="AS845" s="921"/>
      <c r="AT845" s="921"/>
      <c r="AU845" s="921"/>
      <c r="AV845" s="921"/>
      <c r="AW845" s="921"/>
      <c r="AX845" s="921"/>
      <c r="AY845" s="921"/>
      <c r="AZ845" s="921"/>
      <c r="BA845" s="921"/>
      <c r="BB845" s="922"/>
    </row>
    <row r="846" spans="1:56" ht="24.75" customHeight="1">
      <c r="AO846" s="311"/>
    </row>
    <row r="847" spans="1:56" ht="30" customHeight="1">
      <c r="A847" s="874" t="s">
        <v>1039</v>
      </c>
      <c r="B847" s="875"/>
      <c r="C847" s="875"/>
      <c r="D847" s="875"/>
      <c r="E847" s="875"/>
      <c r="F847" s="875"/>
      <c r="G847" s="875"/>
      <c r="H847" s="875"/>
      <c r="I847" s="875"/>
      <c r="J847" s="875"/>
      <c r="K847" s="875"/>
      <c r="L847" s="875"/>
      <c r="M847" s="875"/>
      <c r="N847" s="875"/>
      <c r="O847" s="875"/>
      <c r="P847" s="875"/>
      <c r="Q847" s="875"/>
      <c r="R847" s="875"/>
      <c r="S847" s="875"/>
      <c r="T847" s="875"/>
      <c r="U847" s="875"/>
      <c r="V847" s="875"/>
      <c r="W847" s="875"/>
      <c r="X847" s="875"/>
      <c r="Y847" s="875"/>
      <c r="Z847" s="875"/>
      <c r="AA847" s="875"/>
      <c r="AB847" s="875"/>
      <c r="AC847" s="875"/>
      <c r="AD847" s="875"/>
      <c r="AE847" s="875"/>
      <c r="AF847" s="875"/>
      <c r="AG847" s="875"/>
      <c r="AH847" s="875"/>
      <c r="AI847" s="875"/>
      <c r="AJ847" s="875"/>
      <c r="AK847" s="875"/>
      <c r="AL847" s="875"/>
      <c r="AM847" s="875"/>
      <c r="AN847" s="875"/>
      <c r="AO847" s="875"/>
      <c r="AP847" s="875"/>
      <c r="AQ847" s="875"/>
      <c r="AR847" s="875"/>
      <c r="AS847" s="875"/>
      <c r="AT847" s="875"/>
      <c r="AU847" s="875"/>
      <c r="AV847" s="875"/>
      <c r="AW847" s="875"/>
      <c r="AX847" s="875"/>
      <c r="AY847" s="875"/>
      <c r="AZ847" s="875"/>
      <c r="BA847" s="875"/>
      <c r="BB847" s="876"/>
    </row>
    <row r="848" spans="1:56" ht="30" customHeight="1">
      <c r="A848" s="849"/>
      <c r="B848" s="877"/>
      <c r="C848" s="877"/>
      <c r="D848" s="877"/>
      <c r="E848" s="877"/>
      <c r="F848" s="877"/>
      <c r="G848" s="877"/>
      <c r="H848" s="877"/>
      <c r="I848" s="877"/>
      <c r="J848" s="877"/>
      <c r="K848" s="877"/>
      <c r="L848" s="877"/>
      <c r="M848" s="877"/>
      <c r="N848" s="877"/>
      <c r="O848" s="877"/>
      <c r="P848" s="877"/>
      <c r="Q848" s="850"/>
      <c r="R848" s="850"/>
      <c r="S848" s="850"/>
      <c r="T848" s="850"/>
      <c r="U848" s="850"/>
      <c r="V848" s="850"/>
      <c r="W848" s="878"/>
      <c r="X848" s="879" t="s">
        <v>102</v>
      </c>
      <c r="Y848" s="880"/>
      <c r="Z848" s="880"/>
      <c r="AA848" s="880"/>
      <c r="AB848" s="880"/>
      <c r="AC848" s="880"/>
      <c r="AD848" s="880"/>
      <c r="AE848" s="880"/>
      <c r="AF848" s="880"/>
      <c r="AG848" s="880"/>
      <c r="AH848" s="880"/>
      <c r="AI848" s="880"/>
      <c r="AJ848" s="880"/>
      <c r="AK848" s="880"/>
      <c r="AL848" s="880"/>
      <c r="AM848" s="880"/>
      <c r="AN848" s="881" t="s">
        <v>94</v>
      </c>
      <c r="AO848" s="880"/>
      <c r="AP848" s="880"/>
      <c r="AQ848" s="880"/>
      <c r="AR848" s="880"/>
      <c r="AS848" s="880"/>
      <c r="AT848" s="880"/>
      <c r="AU848" s="880"/>
      <c r="AV848" s="880"/>
      <c r="AW848" s="880"/>
      <c r="AX848" s="880"/>
      <c r="AY848" s="880"/>
      <c r="AZ848" s="880"/>
      <c r="BA848" s="880"/>
      <c r="BB848" s="880"/>
    </row>
    <row r="849" spans="1:59" ht="25.5" customHeight="1">
      <c r="A849" s="853" t="s">
        <v>1036</v>
      </c>
      <c r="B849" s="854"/>
      <c r="C849" s="854"/>
      <c r="D849" s="854"/>
      <c r="E849" s="854"/>
      <c r="F849" s="854"/>
      <c r="G849" s="854"/>
      <c r="H849" s="854"/>
      <c r="I849" s="854"/>
      <c r="J849" s="854"/>
      <c r="K849" s="854"/>
      <c r="L849" s="854"/>
      <c r="M849" s="854"/>
      <c r="N849" s="854"/>
      <c r="O849" s="854"/>
      <c r="P849" s="854"/>
      <c r="Q849" s="854"/>
      <c r="R849" s="854"/>
      <c r="S849" s="854"/>
      <c r="T849" s="854"/>
      <c r="U849" s="854"/>
      <c r="V849" s="854"/>
      <c r="W849" s="855"/>
      <c r="X849" s="861" t="str">
        <f>IF('3.9 Station de lecture - Stat 2'!$C$38="","",'3.9 Station de lecture - Stat 2'!$C$38)</f>
        <v/>
      </c>
      <c r="Y849" s="862"/>
      <c r="Z849" s="862"/>
      <c r="AA849" s="862"/>
      <c r="AB849" s="862"/>
      <c r="AC849" s="862"/>
      <c r="AD849" s="862"/>
      <c r="AE849" s="862"/>
      <c r="AF849" s="862"/>
      <c r="AG849" s="862"/>
      <c r="AH849" s="862"/>
      <c r="AI849" s="862"/>
      <c r="AJ849" s="862"/>
      <c r="AK849" s="862"/>
      <c r="AL849" s="862"/>
      <c r="AM849" s="862"/>
      <c r="AN849" s="861" t="str">
        <f>IF('3.9 Station de lecture - Stat 2'!$C$39="","",'3.9 Station de lecture - Stat 2'!$C$39)</f>
        <v/>
      </c>
      <c r="AO849" s="862"/>
      <c r="AP849" s="862"/>
      <c r="AQ849" s="862"/>
      <c r="AR849" s="862"/>
      <c r="AS849" s="862"/>
      <c r="AT849" s="862"/>
      <c r="AU849" s="862"/>
      <c r="AV849" s="862"/>
      <c r="AW849" s="862"/>
      <c r="AX849" s="862"/>
      <c r="AY849" s="862"/>
      <c r="AZ849" s="862"/>
      <c r="BA849" s="862"/>
      <c r="BB849" s="863"/>
    </row>
    <row r="850" spans="1:59" ht="30.75" customHeight="1">
      <c r="A850" s="853" t="s">
        <v>1038</v>
      </c>
      <c r="B850" s="854"/>
      <c r="C850" s="854"/>
      <c r="D850" s="854"/>
      <c r="E850" s="854"/>
      <c r="F850" s="854"/>
      <c r="G850" s="854"/>
      <c r="H850" s="854"/>
      <c r="I850" s="854"/>
      <c r="J850" s="854"/>
      <c r="K850" s="854"/>
      <c r="L850" s="854"/>
      <c r="M850" s="854"/>
      <c r="N850" s="854"/>
      <c r="O850" s="854"/>
      <c r="P850" s="854"/>
      <c r="Q850" s="854"/>
      <c r="R850" s="854"/>
      <c r="S850" s="854"/>
      <c r="T850" s="854"/>
      <c r="U850" s="854"/>
      <c r="V850" s="854"/>
      <c r="W850" s="855"/>
      <c r="X850" s="923" t="str">
        <f>IF('3.9 Station de lecture - Stat 2'!$E$38="","",'3.9 Station de lecture - Stat 2'!$E$38)</f>
        <v/>
      </c>
      <c r="Y850" s="924"/>
      <c r="Z850" s="924"/>
      <c r="AA850" s="924"/>
      <c r="AB850" s="924"/>
      <c r="AC850" s="924"/>
      <c r="AD850" s="924"/>
      <c r="AE850" s="924"/>
      <c r="AF850" s="924"/>
      <c r="AG850" s="924"/>
      <c r="AH850" s="924"/>
      <c r="AI850" s="924"/>
      <c r="AJ850" s="924"/>
      <c r="AK850" s="924"/>
      <c r="AL850" s="924"/>
      <c r="AM850" s="924"/>
      <c r="AN850" s="923" t="str">
        <f>IF('3.9 Station de lecture - Stat 2'!$E$39="","",'3.9 Station de lecture - Stat 2'!$E$39)</f>
        <v/>
      </c>
      <c r="AO850" s="924"/>
      <c r="AP850" s="924"/>
      <c r="AQ850" s="924"/>
      <c r="AR850" s="924"/>
      <c r="AS850" s="924"/>
      <c r="AT850" s="924"/>
      <c r="AU850" s="924"/>
      <c r="AV850" s="924"/>
      <c r="AW850" s="924"/>
      <c r="AX850" s="924"/>
      <c r="AY850" s="924"/>
      <c r="AZ850" s="924"/>
      <c r="BA850" s="924"/>
      <c r="BB850" s="925"/>
    </row>
    <row r="851" spans="1:59" ht="30" customHeight="1">
      <c r="A851" s="853" t="s">
        <v>42</v>
      </c>
      <c r="B851" s="854"/>
      <c r="C851" s="854"/>
      <c r="D851" s="854"/>
      <c r="E851" s="854"/>
      <c r="F851" s="854"/>
      <c r="G851" s="854"/>
      <c r="H851" s="854"/>
      <c r="I851" s="854"/>
      <c r="J851" s="854"/>
      <c r="K851" s="854"/>
      <c r="L851" s="854"/>
      <c r="M851" s="854"/>
      <c r="N851" s="854"/>
      <c r="O851" s="854"/>
      <c r="P851" s="854"/>
      <c r="Q851" s="854"/>
      <c r="R851" s="854"/>
      <c r="S851" s="854"/>
      <c r="T851" s="854"/>
      <c r="U851" s="854"/>
      <c r="V851" s="854"/>
      <c r="W851" s="855"/>
      <c r="X851" s="916" t="str">
        <f>IF('3.9 Station de lecture - Stat 2'!$G$38="","",'3.9 Station de lecture - Stat 2'!$G$38)</f>
        <v/>
      </c>
      <c r="Y851" s="917"/>
      <c r="Z851" s="917"/>
      <c r="AA851" s="917"/>
      <c r="AB851" s="917"/>
      <c r="AC851" s="917"/>
      <c r="AD851" s="917"/>
      <c r="AE851" s="917"/>
      <c r="AF851" s="917"/>
      <c r="AG851" s="917"/>
      <c r="AH851" s="917"/>
      <c r="AI851" s="917"/>
      <c r="AJ851" s="917"/>
      <c r="AK851" s="917"/>
      <c r="AL851" s="917"/>
      <c r="AM851" s="917"/>
      <c r="AN851" s="916" t="str">
        <f>IF('3.9 Station de lecture - Stat 2'!$G$39="","",'3.9 Station de lecture - Stat 2'!$G$39)</f>
        <v/>
      </c>
      <c r="AO851" s="917"/>
      <c r="AP851" s="917"/>
      <c r="AQ851" s="917"/>
      <c r="AR851" s="917"/>
      <c r="AS851" s="917"/>
      <c r="AT851" s="917"/>
      <c r="AU851" s="917"/>
      <c r="AV851" s="917"/>
      <c r="AW851" s="917"/>
      <c r="AX851" s="917"/>
      <c r="AY851" s="917"/>
      <c r="AZ851" s="917"/>
      <c r="BA851" s="917"/>
      <c r="BB851" s="918"/>
    </row>
    <row r="852" spans="1:59" ht="30.75" customHeight="1">
      <c r="A852" s="858" t="s">
        <v>73</v>
      </c>
      <c r="B852" s="859"/>
      <c r="C852" s="859"/>
      <c r="D852" s="859"/>
      <c r="E852" s="859"/>
      <c r="F852" s="859"/>
      <c r="G852" s="859"/>
      <c r="H852" s="859"/>
      <c r="I852" s="859"/>
      <c r="J852" s="859"/>
      <c r="K852" s="859"/>
      <c r="L852" s="859"/>
      <c r="M852" s="859"/>
      <c r="N852" s="859"/>
      <c r="O852" s="859"/>
      <c r="P852" s="859"/>
      <c r="Q852" s="859"/>
      <c r="R852" s="859"/>
      <c r="S852" s="859"/>
      <c r="T852" s="859"/>
      <c r="U852" s="859"/>
      <c r="V852" s="859"/>
      <c r="W852" s="860"/>
      <c r="X852" s="919" t="str">
        <f>IF('3.9 Station de lecture - Stat 2'!$C$40="","",'3.9 Station de lecture - Stat 2'!$C$40)</f>
        <v/>
      </c>
      <c r="Y852" s="871"/>
      <c r="Z852" s="871"/>
      <c r="AA852" s="871"/>
      <c r="AB852" s="871"/>
      <c r="AC852" s="871"/>
      <c r="AD852" s="871"/>
      <c r="AE852" s="871"/>
      <c r="AF852" s="871"/>
      <c r="AG852" s="871"/>
      <c r="AH852" s="871"/>
      <c r="AI852" s="871"/>
      <c r="AJ852" s="871"/>
      <c r="AK852" s="871"/>
      <c r="AL852" s="871"/>
      <c r="AM852" s="871"/>
      <c r="AN852" s="871"/>
      <c r="AO852" s="871"/>
      <c r="AP852" s="871"/>
      <c r="AQ852" s="871"/>
      <c r="AR852" s="871"/>
      <c r="AS852" s="871"/>
      <c r="AT852" s="871"/>
      <c r="AU852" s="871"/>
      <c r="AV852" s="871"/>
      <c r="AW852" s="871"/>
      <c r="AX852" s="871"/>
      <c r="AY852" s="871"/>
      <c r="AZ852" s="871"/>
      <c r="BA852" s="871"/>
      <c r="BB852" s="872"/>
    </row>
    <row r="853" spans="1:59" ht="31.5" customHeight="1">
      <c r="A853" s="864" t="s">
        <v>71</v>
      </c>
      <c r="B853" s="865"/>
      <c r="C853" s="865"/>
      <c r="D853" s="865"/>
      <c r="E853" s="865"/>
      <c r="F853" s="865"/>
      <c r="G853" s="865"/>
      <c r="H853" s="865"/>
      <c r="I853" s="865"/>
      <c r="J853" s="865"/>
      <c r="K853" s="865"/>
      <c r="L853" s="865"/>
      <c r="M853" s="865"/>
      <c r="N853" s="865"/>
      <c r="O853" s="865"/>
      <c r="P853" s="865"/>
      <c r="Q853" s="865"/>
      <c r="R853" s="865"/>
      <c r="S853" s="865"/>
      <c r="T853" s="865"/>
      <c r="U853" s="865"/>
      <c r="V853" s="865"/>
      <c r="W853" s="866"/>
      <c r="X853" s="920" t="str">
        <f>IF('3.9 Station de lecture - Stat 2'!$C$41="","",'3.9 Station de lecture - Stat 2'!$C$41)</f>
        <v/>
      </c>
      <c r="Y853" s="921"/>
      <c r="Z853" s="921"/>
      <c r="AA853" s="921"/>
      <c r="AB853" s="921"/>
      <c r="AC853" s="921"/>
      <c r="AD853" s="921"/>
      <c r="AE853" s="921"/>
      <c r="AF853" s="921"/>
      <c r="AG853" s="921"/>
      <c r="AH853" s="921"/>
      <c r="AI853" s="921"/>
      <c r="AJ853" s="921"/>
      <c r="AK853" s="921"/>
      <c r="AL853" s="921"/>
      <c r="AM853" s="921"/>
      <c r="AN853" s="921"/>
      <c r="AO853" s="921"/>
      <c r="AP853" s="921"/>
      <c r="AQ853" s="921"/>
      <c r="AR853" s="921"/>
      <c r="AS853" s="921"/>
      <c r="AT853" s="921"/>
      <c r="AU853" s="921"/>
      <c r="AV853" s="921"/>
      <c r="AW853" s="921"/>
      <c r="AX853" s="921"/>
      <c r="AY853" s="921"/>
      <c r="AZ853" s="921"/>
      <c r="BA853" s="921"/>
      <c r="BB853" s="922"/>
    </row>
    <row r="854" spans="1:59" ht="14.25" customHeight="1">
      <c r="AO854" s="311"/>
    </row>
    <row r="855" spans="1:59" ht="30" customHeight="1">
      <c r="A855" s="874" t="s">
        <v>405</v>
      </c>
      <c r="B855" s="875"/>
      <c r="C855" s="875"/>
      <c r="D855" s="875"/>
      <c r="E855" s="875"/>
      <c r="F855" s="875"/>
      <c r="G855" s="875"/>
      <c r="H855" s="875"/>
      <c r="I855" s="875"/>
      <c r="J855" s="875"/>
      <c r="K855" s="875"/>
      <c r="L855" s="875"/>
      <c r="M855" s="875"/>
      <c r="N855" s="875"/>
      <c r="O855" s="875"/>
      <c r="P855" s="875"/>
      <c r="Q855" s="875"/>
      <c r="R855" s="875"/>
      <c r="S855" s="875"/>
      <c r="T855" s="875"/>
      <c r="U855" s="875"/>
      <c r="V855" s="875"/>
      <c r="W855" s="875"/>
      <c r="X855" s="875"/>
      <c r="Y855" s="875"/>
      <c r="Z855" s="875"/>
      <c r="AA855" s="875"/>
      <c r="AB855" s="875"/>
      <c r="AC855" s="875"/>
      <c r="AD855" s="875"/>
      <c r="AE855" s="875"/>
      <c r="AF855" s="875"/>
      <c r="AG855" s="875"/>
      <c r="AH855" s="875"/>
      <c r="AI855" s="875"/>
      <c r="AJ855" s="875"/>
      <c r="AK855" s="875"/>
      <c r="AL855" s="875"/>
      <c r="AM855" s="875"/>
      <c r="AN855" s="875"/>
      <c r="AO855" s="875"/>
      <c r="AP855" s="875"/>
      <c r="AQ855" s="875"/>
      <c r="AR855" s="875"/>
      <c r="AS855" s="875"/>
      <c r="AT855" s="875"/>
      <c r="AU855" s="875"/>
      <c r="AV855" s="875"/>
      <c r="AW855" s="875"/>
      <c r="AX855" s="875"/>
      <c r="AY855" s="875"/>
      <c r="AZ855" s="875"/>
      <c r="BA855" s="875"/>
      <c r="BB855" s="876"/>
    </row>
    <row r="856" spans="1:59" ht="20.25" customHeight="1">
      <c r="A856" s="853"/>
      <c r="B856" s="890"/>
      <c r="C856" s="890"/>
      <c r="D856" s="890"/>
      <c r="E856" s="890"/>
      <c r="F856" s="890"/>
      <c r="G856" s="890"/>
      <c r="H856" s="890"/>
      <c r="I856" s="890"/>
      <c r="J856" s="890"/>
      <c r="K856" s="890"/>
      <c r="L856" s="890"/>
      <c r="M856" s="890"/>
      <c r="N856" s="891"/>
      <c r="O856" s="905" t="s">
        <v>406</v>
      </c>
      <c r="P856" s="906"/>
      <c r="Q856" s="906"/>
      <c r="R856" s="906"/>
      <c r="S856" s="906"/>
      <c r="T856" s="906"/>
      <c r="U856" s="906"/>
      <c r="V856" s="906"/>
      <c r="W856" s="906"/>
      <c r="X856" s="906"/>
      <c r="Y856" s="907"/>
      <c r="Z856" s="907"/>
      <c r="AA856" s="907"/>
      <c r="AB856" s="907"/>
      <c r="AC856" s="907"/>
      <c r="AD856" s="907"/>
      <c r="AE856" s="907"/>
      <c r="AF856" s="907"/>
      <c r="AG856" s="907"/>
      <c r="AH856" s="908"/>
      <c r="AI856" s="905" t="s">
        <v>408</v>
      </c>
      <c r="AJ856" s="906"/>
      <c r="AK856" s="906"/>
      <c r="AL856" s="906"/>
      <c r="AM856" s="906"/>
      <c r="AN856" s="906"/>
      <c r="AO856" s="906"/>
      <c r="AP856" s="906"/>
      <c r="AQ856" s="906"/>
      <c r="AR856" s="906"/>
      <c r="AS856" s="907" t="s">
        <v>94</v>
      </c>
      <c r="AT856" s="907"/>
      <c r="AU856" s="907"/>
      <c r="AV856" s="907"/>
      <c r="AW856" s="907"/>
      <c r="AX856" s="907"/>
      <c r="AY856" s="907"/>
      <c r="AZ856" s="907"/>
      <c r="BA856" s="907"/>
      <c r="BB856" s="908"/>
    </row>
    <row r="857" spans="1:59" ht="25.5" customHeight="1">
      <c r="A857" s="853"/>
      <c r="B857" s="890"/>
      <c r="C857" s="890"/>
      <c r="D857" s="890"/>
      <c r="E857" s="890"/>
      <c r="F857" s="890"/>
      <c r="G857" s="890"/>
      <c r="H857" s="890"/>
      <c r="I857" s="890"/>
      <c r="J857" s="890"/>
      <c r="K857" s="890"/>
      <c r="L857" s="890"/>
      <c r="M857" s="890"/>
      <c r="N857" s="891"/>
      <c r="O857" s="892" t="s">
        <v>124</v>
      </c>
      <c r="P857" s="893"/>
      <c r="Q857" s="893"/>
      <c r="R857" s="893"/>
      <c r="S857" s="893"/>
      <c r="T857" s="893"/>
      <c r="U857" s="893"/>
      <c r="V857" s="893"/>
      <c r="W857" s="893"/>
      <c r="X857" s="893"/>
      <c r="Y857" s="894" t="s">
        <v>94</v>
      </c>
      <c r="Z857" s="893"/>
      <c r="AA857" s="893"/>
      <c r="AB857" s="893"/>
      <c r="AC857" s="893"/>
      <c r="AD857" s="893"/>
      <c r="AE857" s="893"/>
      <c r="AF857" s="893"/>
      <c r="AG857" s="893"/>
      <c r="AH857" s="895"/>
      <c r="AI857" s="896" t="s">
        <v>124</v>
      </c>
      <c r="AJ857" s="897"/>
      <c r="AK857" s="897"/>
      <c r="AL857" s="897"/>
      <c r="AM857" s="897"/>
      <c r="AN857" s="897"/>
      <c r="AO857" s="897"/>
      <c r="AP857" s="897"/>
      <c r="AQ857" s="897"/>
      <c r="AR857" s="898"/>
      <c r="AS857" s="899" t="s">
        <v>94</v>
      </c>
      <c r="AT857" s="897"/>
      <c r="AU857" s="897"/>
      <c r="AV857" s="897"/>
      <c r="AW857" s="897"/>
      <c r="AX857" s="897"/>
      <c r="AY857" s="897"/>
      <c r="AZ857" s="897"/>
      <c r="BA857" s="897"/>
      <c r="BB857" s="900"/>
      <c r="BC857" s="742"/>
      <c r="BD857" s="249"/>
      <c r="BE857" s="264"/>
      <c r="BF857" s="264"/>
      <c r="BG857" s="264"/>
    </row>
    <row r="858" spans="1:59" ht="30.75" customHeight="1">
      <c r="A858" s="853" t="s">
        <v>383</v>
      </c>
      <c r="B858" s="854"/>
      <c r="C858" s="854"/>
      <c r="D858" s="854"/>
      <c r="E858" s="854"/>
      <c r="F858" s="854"/>
      <c r="G858" s="854"/>
      <c r="H858" s="854"/>
      <c r="I858" s="854"/>
      <c r="J858" s="854"/>
      <c r="K858" s="854"/>
      <c r="L858" s="854"/>
      <c r="M858" s="854"/>
      <c r="N858" s="854"/>
      <c r="O858" s="910" t="str">
        <f>IF('3.9 Station de lecture - Stat 2'!$I$38="","",'3.9 Station de lecture - Stat 2'!$I$38)</f>
        <v/>
      </c>
      <c r="P858" s="910"/>
      <c r="Q858" s="910"/>
      <c r="R858" s="910"/>
      <c r="S858" s="910"/>
      <c r="T858" s="910"/>
      <c r="U858" s="910"/>
      <c r="V858" s="910"/>
      <c r="W858" s="910"/>
      <c r="X858" s="910"/>
      <c r="Y858" s="910" t="str">
        <f>IF('3.9 Station de lecture - Stat 2'!$I$39="","",'3.9 Station de lecture - Stat 2'!$I$39)</f>
        <v/>
      </c>
      <c r="Z858" s="910"/>
      <c r="AA858" s="910"/>
      <c r="AB858" s="910"/>
      <c r="AC858" s="910"/>
      <c r="AD858" s="910"/>
      <c r="AE858" s="910"/>
      <c r="AF858" s="910"/>
      <c r="AG858" s="910"/>
      <c r="AH858" s="911"/>
      <c r="AI858" s="912" t="str">
        <f>IF('3.9 Station de lecture - Stat 2'!$N$38="","",'3.9 Station de lecture - Stat 2'!$N$38)</f>
        <v/>
      </c>
      <c r="AJ858" s="910"/>
      <c r="AK858" s="910"/>
      <c r="AL858" s="910"/>
      <c r="AM858" s="910"/>
      <c r="AN858" s="910"/>
      <c r="AO858" s="910"/>
      <c r="AP858" s="910"/>
      <c r="AQ858" s="910"/>
      <c r="AR858" s="910"/>
      <c r="AS858" s="910" t="str">
        <f>IF('3.9 Station de lecture - Stat 2'!$N$39="","",'3.9 Station de lecture - Stat 2'!$N$39)</f>
        <v/>
      </c>
      <c r="AT858" s="910"/>
      <c r="AU858" s="910"/>
      <c r="AV858" s="910"/>
      <c r="AW858" s="910"/>
      <c r="AX858" s="910"/>
      <c r="AY858" s="910"/>
      <c r="AZ858" s="910"/>
      <c r="BA858" s="910"/>
      <c r="BB858" s="911"/>
    </row>
    <row r="859" spans="1:59" ht="30" customHeight="1">
      <c r="A859" s="853" t="s">
        <v>1040</v>
      </c>
      <c r="B859" s="854"/>
      <c r="C859" s="854"/>
      <c r="D859" s="854"/>
      <c r="E859" s="854"/>
      <c r="F859" s="854"/>
      <c r="G859" s="854"/>
      <c r="H859" s="854"/>
      <c r="I859" s="854"/>
      <c r="J859" s="854"/>
      <c r="K859" s="854"/>
      <c r="L859" s="854"/>
      <c r="M859" s="854"/>
      <c r="N859" s="854"/>
      <c r="O859" s="913" t="str">
        <f>IF('3.9 Station de lecture - Stat 2'!$K$38="","",'3.9 Station de lecture - Stat 2'!$K$38)</f>
        <v/>
      </c>
      <c r="P859" s="913"/>
      <c r="Q859" s="913"/>
      <c r="R859" s="913"/>
      <c r="S859" s="913"/>
      <c r="T859" s="913"/>
      <c r="U859" s="913"/>
      <c r="V859" s="913"/>
      <c r="W859" s="913"/>
      <c r="X859" s="913"/>
      <c r="Y859" s="913" t="str">
        <f>IF('3.9 Station de lecture - Stat 2'!$K$39="","",'3.9 Station de lecture - Stat 2'!$K$39)</f>
        <v/>
      </c>
      <c r="Z859" s="913"/>
      <c r="AA859" s="913"/>
      <c r="AB859" s="913"/>
      <c r="AC859" s="913"/>
      <c r="AD859" s="913"/>
      <c r="AE859" s="913"/>
      <c r="AF859" s="913"/>
      <c r="AG859" s="913"/>
      <c r="AH859" s="914"/>
      <c r="AI859" s="915" t="str">
        <f>IF('3.9 Station de lecture - Stat 2'!$P$38="","",'3.9 Station de lecture - Stat 2'!$P$38)</f>
        <v/>
      </c>
      <c r="AJ859" s="913"/>
      <c r="AK859" s="913"/>
      <c r="AL859" s="913"/>
      <c r="AM859" s="913"/>
      <c r="AN859" s="913"/>
      <c r="AO859" s="913"/>
      <c r="AP859" s="913"/>
      <c r="AQ859" s="913"/>
      <c r="AR859" s="913"/>
      <c r="AS859" s="913" t="str">
        <f>IF('3.9 Station de lecture - Stat 2'!$P$39="","",'3.9 Station de lecture - Stat 2'!$P$39)</f>
        <v/>
      </c>
      <c r="AT859" s="913"/>
      <c r="AU859" s="913"/>
      <c r="AV859" s="913"/>
      <c r="AW859" s="913"/>
      <c r="AX859" s="913"/>
      <c r="AY859" s="913"/>
      <c r="AZ859" s="913"/>
      <c r="BA859" s="913"/>
      <c r="BB859" s="914"/>
    </row>
    <row r="860" spans="1:59" ht="30.75" customHeight="1">
      <c r="A860" s="853" t="s">
        <v>3</v>
      </c>
      <c r="B860" s="854"/>
      <c r="C860" s="854"/>
      <c r="D860" s="854"/>
      <c r="E860" s="854"/>
      <c r="F860" s="854"/>
      <c r="G860" s="854"/>
      <c r="H860" s="854"/>
      <c r="I860" s="854"/>
      <c r="J860" s="854"/>
      <c r="K860" s="854"/>
      <c r="L860" s="854"/>
      <c r="M860" s="854"/>
      <c r="N860" s="854"/>
      <c r="O860" s="882" t="str">
        <f>IF('3.9 Station de lecture - Stat 2'!$M$38="","",'3.9 Station de lecture - Stat 2'!$M$38)</f>
        <v/>
      </c>
      <c r="P860" s="882"/>
      <c r="Q860" s="882"/>
      <c r="R860" s="882"/>
      <c r="S860" s="882"/>
      <c r="T860" s="882"/>
      <c r="U860" s="882"/>
      <c r="V860" s="882"/>
      <c r="W860" s="882"/>
      <c r="X860" s="882"/>
      <c r="Y860" s="882" t="str">
        <f>IF('3.9 Station de lecture - Stat 2'!$M$39="","",'3.9 Station de lecture - Stat 2'!$M$39)</f>
        <v/>
      </c>
      <c r="Z860" s="882"/>
      <c r="AA860" s="882"/>
      <c r="AB860" s="882"/>
      <c r="AC860" s="882"/>
      <c r="AD860" s="882"/>
      <c r="AE860" s="882"/>
      <c r="AF860" s="882"/>
      <c r="AG860" s="882"/>
      <c r="AH860" s="885"/>
      <c r="AI860" s="884" t="str">
        <f>IF('3.9 Station de lecture - Stat 2'!$R$38="","",'3.9 Station de lecture - Stat 2'!$R$38)</f>
        <v/>
      </c>
      <c r="AJ860" s="882"/>
      <c r="AK860" s="882"/>
      <c r="AL860" s="882"/>
      <c r="AM860" s="882"/>
      <c r="AN860" s="882"/>
      <c r="AO860" s="882"/>
      <c r="AP860" s="882"/>
      <c r="AQ860" s="882"/>
      <c r="AR860" s="882"/>
      <c r="AS860" s="882" t="str">
        <f>IF('3.9 Station de lecture - Stat 2'!$R$39="","",'3.9 Station de lecture - Stat 2'!$R$39)</f>
        <v/>
      </c>
      <c r="AT860" s="882"/>
      <c r="AU860" s="882"/>
      <c r="AV860" s="882"/>
      <c r="AW860" s="882"/>
      <c r="AX860" s="882"/>
      <c r="AY860" s="882"/>
      <c r="AZ860" s="882"/>
      <c r="BA860" s="882"/>
      <c r="BB860" s="885"/>
    </row>
    <row r="861" spans="1:59" ht="30" customHeight="1">
      <c r="A861" s="853" t="s">
        <v>73</v>
      </c>
      <c r="B861" s="854"/>
      <c r="C861" s="854"/>
      <c r="D861" s="854"/>
      <c r="E861" s="854"/>
      <c r="F861" s="854"/>
      <c r="G861" s="854"/>
      <c r="H861" s="854"/>
      <c r="I861" s="854"/>
      <c r="J861" s="854"/>
      <c r="K861" s="854"/>
      <c r="L861" s="854"/>
      <c r="M861" s="854"/>
      <c r="N861" s="854"/>
      <c r="O861" s="851" t="str">
        <f>IF('3.9 Station de lecture - Stat 2'!$I$40="","",'3.9 Station de lecture - Stat 2'!$I$40)</f>
        <v/>
      </c>
      <c r="P861" s="909"/>
      <c r="Q861" s="909"/>
      <c r="R861" s="909"/>
      <c r="S861" s="909"/>
      <c r="T861" s="909"/>
      <c r="U861" s="909"/>
      <c r="V861" s="909"/>
      <c r="W861" s="909"/>
      <c r="X861" s="909"/>
      <c r="Y861" s="852"/>
      <c r="Z861" s="852"/>
      <c r="AA861" s="852"/>
      <c r="AB861" s="852"/>
      <c r="AC861" s="852"/>
      <c r="AD861" s="852"/>
      <c r="AE861" s="852"/>
      <c r="AF861" s="852"/>
      <c r="AG861" s="852"/>
      <c r="AH861" s="852"/>
      <c r="AI861" s="909" t="str">
        <f>IF('3.9 Station de lecture - Stat 2'!$N$40="","",'3.9 Station de lecture - Stat 2'!$N$40)</f>
        <v/>
      </c>
      <c r="AJ861" s="909"/>
      <c r="AK861" s="909"/>
      <c r="AL861" s="909"/>
      <c r="AM861" s="909"/>
      <c r="AN861" s="909"/>
      <c r="AO861" s="909"/>
      <c r="AP861" s="909"/>
      <c r="AQ861" s="909"/>
      <c r="AR861" s="909"/>
      <c r="AS861" s="852"/>
      <c r="AT861" s="852"/>
      <c r="AU861" s="852"/>
      <c r="AV861" s="852"/>
      <c r="AW861" s="852"/>
      <c r="AX861" s="852"/>
      <c r="AY861" s="852"/>
      <c r="AZ861" s="852"/>
      <c r="BA861" s="852"/>
      <c r="BB861" s="852"/>
    </row>
    <row r="862" spans="1:59" ht="30" customHeight="1">
      <c r="A862" s="853" t="s">
        <v>71</v>
      </c>
      <c r="B862" s="854"/>
      <c r="C862" s="854"/>
      <c r="D862" s="854"/>
      <c r="E862" s="854"/>
      <c r="F862" s="854"/>
      <c r="G862" s="854"/>
      <c r="H862" s="854"/>
      <c r="I862" s="854"/>
      <c r="J862" s="854"/>
      <c r="K862" s="854"/>
      <c r="L862" s="854"/>
      <c r="M862" s="854"/>
      <c r="N862" s="854"/>
      <c r="O862" s="901" t="str">
        <f>IF('3.9 Station de lecture - Stat 2'!$I$41="","",'3.9 Station de lecture - Stat 2'!$I$41)</f>
        <v/>
      </c>
      <c r="P862" s="902"/>
      <c r="Q862" s="902"/>
      <c r="R862" s="902"/>
      <c r="S862" s="902"/>
      <c r="T862" s="902"/>
      <c r="U862" s="902"/>
      <c r="V862" s="902"/>
      <c r="W862" s="902"/>
      <c r="X862" s="902"/>
      <c r="Y862" s="902"/>
      <c r="Z862" s="902"/>
      <c r="AA862" s="902"/>
      <c r="AB862" s="902"/>
      <c r="AC862" s="902"/>
      <c r="AD862" s="902"/>
      <c r="AE862" s="902"/>
      <c r="AF862" s="902"/>
      <c r="AG862" s="902"/>
      <c r="AH862" s="903"/>
      <c r="AI862" s="904" t="str">
        <f>IF('3.9 Station de lecture - Stat 2'!$N$41="","",'3.9 Station de lecture - Stat 2'!$N$41)</f>
        <v/>
      </c>
      <c r="AJ862" s="904"/>
      <c r="AK862" s="904"/>
      <c r="AL862" s="904"/>
      <c r="AM862" s="904"/>
      <c r="AN862" s="904"/>
      <c r="AO862" s="904"/>
      <c r="AP862" s="904"/>
      <c r="AQ862" s="904"/>
      <c r="AR862" s="904"/>
      <c r="AS862" s="857"/>
      <c r="AT862" s="857"/>
      <c r="AU862" s="857"/>
      <c r="AV862" s="857"/>
      <c r="AW862" s="857"/>
      <c r="AX862" s="857"/>
      <c r="AY862" s="857"/>
      <c r="AZ862" s="857"/>
      <c r="BA862" s="857"/>
      <c r="BB862" s="857"/>
    </row>
    <row r="863" spans="1:59" ht="19.5" customHeight="1">
      <c r="AO863" s="311"/>
    </row>
    <row r="864" spans="1:59" ht="30" customHeight="1">
      <c r="A864" s="874" t="s">
        <v>1041</v>
      </c>
      <c r="B864" s="875"/>
      <c r="C864" s="875"/>
      <c r="D864" s="875"/>
      <c r="E864" s="875"/>
      <c r="F864" s="875"/>
      <c r="G864" s="875"/>
      <c r="H864" s="875"/>
      <c r="I864" s="875"/>
      <c r="J864" s="875"/>
      <c r="K864" s="875"/>
      <c r="L864" s="875"/>
      <c r="M864" s="875"/>
      <c r="N864" s="875"/>
      <c r="O864" s="875"/>
      <c r="P864" s="875"/>
      <c r="Q864" s="875"/>
      <c r="R864" s="875"/>
      <c r="S864" s="875"/>
      <c r="T864" s="875"/>
      <c r="U864" s="875"/>
      <c r="V864" s="875"/>
      <c r="W864" s="875"/>
      <c r="X864" s="875"/>
      <c r="Y864" s="875"/>
      <c r="Z864" s="875"/>
      <c r="AA864" s="875"/>
      <c r="AB864" s="875"/>
      <c r="AC864" s="875"/>
      <c r="AD864" s="875"/>
      <c r="AE864" s="875"/>
      <c r="AF864" s="875"/>
      <c r="AG864" s="875"/>
      <c r="AH864" s="875"/>
      <c r="AI864" s="875"/>
      <c r="AJ864" s="875"/>
      <c r="AK864" s="875"/>
      <c r="AL864" s="875"/>
      <c r="AM864" s="875"/>
      <c r="AN864" s="875"/>
      <c r="AO864" s="875"/>
      <c r="AP864" s="875"/>
      <c r="AQ864" s="875"/>
      <c r="AR864" s="875"/>
      <c r="AS864" s="875"/>
      <c r="AT864" s="875"/>
      <c r="AU864" s="875"/>
      <c r="AV864" s="875"/>
      <c r="AW864" s="875"/>
      <c r="AX864" s="875"/>
      <c r="AY864" s="875"/>
      <c r="AZ864" s="875"/>
      <c r="BA864" s="875"/>
      <c r="BB864" s="876"/>
    </row>
    <row r="865" spans="1:59" ht="20.25" customHeight="1">
      <c r="A865" s="853"/>
      <c r="B865" s="890"/>
      <c r="C865" s="890"/>
      <c r="D865" s="890"/>
      <c r="E865" s="890"/>
      <c r="F865" s="890"/>
      <c r="G865" s="890"/>
      <c r="H865" s="890"/>
      <c r="I865" s="890"/>
      <c r="J865" s="890"/>
      <c r="K865" s="890"/>
      <c r="L865" s="890"/>
      <c r="M865" s="890"/>
      <c r="N865" s="891"/>
      <c r="O865" s="905" t="s">
        <v>1042</v>
      </c>
      <c r="P865" s="906"/>
      <c r="Q865" s="906"/>
      <c r="R865" s="906"/>
      <c r="S865" s="906"/>
      <c r="T865" s="906"/>
      <c r="U865" s="906"/>
      <c r="V865" s="906"/>
      <c r="W865" s="906"/>
      <c r="X865" s="906"/>
      <c r="Y865" s="907"/>
      <c r="Z865" s="907"/>
      <c r="AA865" s="907"/>
      <c r="AB865" s="907"/>
      <c r="AC865" s="907"/>
      <c r="AD865" s="907"/>
      <c r="AE865" s="907"/>
      <c r="AF865" s="907"/>
      <c r="AG865" s="907"/>
      <c r="AH865" s="908"/>
      <c r="AI865" s="905" t="s">
        <v>1043</v>
      </c>
      <c r="AJ865" s="906"/>
      <c r="AK865" s="906"/>
      <c r="AL865" s="906"/>
      <c r="AM865" s="906"/>
      <c r="AN865" s="906"/>
      <c r="AO865" s="906"/>
      <c r="AP865" s="906"/>
      <c r="AQ865" s="906"/>
      <c r="AR865" s="906"/>
      <c r="AS865" s="907" t="s">
        <v>94</v>
      </c>
      <c r="AT865" s="907"/>
      <c r="AU865" s="907"/>
      <c r="AV865" s="907"/>
      <c r="AW865" s="907"/>
      <c r="AX865" s="907"/>
      <c r="AY865" s="907"/>
      <c r="AZ865" s="907"/>
      <c r="BA865" s="907"/>
      <c r="BB865" s="908"/>
    </row>
    <row r="866" spans="1:59" ht="25.5" customHeight="1">
      <c r="A866" s="853"/>
      <c r="B866" s="890"/>
      <c r="C866" s="890"/>
      <c r="D866" s="890"/>
      <c r="E866" s="890"/>
      <c r="F866" s="890"/>
      <c r="G866" s="890"/>
      <c r="H866" s="890"/>
      <c r="I866" s="890"/>
      <c r="J866" s="890"/>
      <c r="K866" s="890"/>
      <c r="L866" s="890"/>
      <c r="M866" s="890"/>
      <c r="N866" s="891"/>
      <c r="O866" s="892" t="s">
        <v>124</v>
      </c>
      <c r="P866" s="893"/>
      <c r="Q866" s="893"/>
      <c r="R866" s="893"/>
      <c r="S866" s="893"/>
      <c r="T866" s="893"/>
      <c r="U866" s="893"/>
      <c r="V866" s="893"/>
      <c r="W866" s="893"/>
      <c r="X866" s="893"/>
      <c r="Y866" s="894" t="s">
        <v>94</v>
      </c>
      <c r="Z866" s="893"/>
      <c r="AA866" s="893"/>
      <c r="AB866" s="893"/>
      <c r="AC866" s="893"/>
      <c r="AD866" s="893"/>
      <c r="AE866" s="893"/>
      <c r="AF866" s="893"/>
      <c r="AG866" s="893"/>
      <c r="AH866" s="895"/>
      <c r="AI866" s="896" t="s">
        <v>124</v>
      </c>
      <c r="AJ866" s="897"/>
      <c r="AK866" s="897"/>
      <c r="AL866" s="897"/>
      <c r="AM866" s="897"/>
      <c r="AN866" s="897"/>
      <c r="AO866" s="897"/>
      <c r="AP866" s="897"/>
      <c r="AQ866" s="897"/>
      <c r="AR866" s="898"/>
      <c r="AS866" s="899" t="s">
        <v>94</v>
      </c>
      <c r="AT866" s="897"/>
      <c r="AU866" s="897"/>
      <c r="AV866" s="897"/>
      <c r="AW866" s="897"/>
      <c r="AX866" s="897"/>
      <c r="AY866" s="897"/>
      <c r="AZ866" s="897"/>
      <c r="BA866" s="897"/>
      <c r="BB866" s="900"/>
      <c r="BC866" s="742"/>
      <c r="BD866" s="249"/>
      <c r="BE866" s="264"/>
      <c r="BF866" s="264"/>
      <c r="BG866" s="264"/>
    </row>
    <row r="867" spans="1:59" ht="46.5" customHeight="1">
      <c r="A867" s="858" t="s">
        <v>1046</v>
      </c>
      <c r="B867" s="859"/>
      <c r="C867" s="859"/>
      <c r="D867" s="859"/>
      <c r="E867" s="859"/>
      <c r="F867" s="859"/>
      <c r="G867" s="859"/>
      <c r="H867" s="859"/>
      <c r="I867" s="859"/>
      <c r="J867" s="859"/>
      <c r="K867" s="859"/>
      <c r="L867" s="859"/>
      <c r="M867" s="859"/>
      <c r="N867" s="859"/>
      <c r="O867" s="886" t="str">
        <f>IF('3.9 Station de lecture - Stat 2'!$M$49="","",'3.9 Station de lecture - Stat 2'!$M$49)</f>
        <v/>
      </c>
      <c r="P867" s="886"/>
      <c r="Q867" s="886"/>
      <c r="R867" s="886"/>
      <c r="S867" s="886"/>
      <c r="T867" s="886"/>
      <c r="U867" s="886"/>
      <c r="V867" s="886"/>
      <c r="W867" s="886"/>
      <c r="X867" s="886"/>
      <c r="Y867" s="886" t="str">
        <f>IF('3.9 Station de lecture - Stat 2'!$M$50="","",'3.9 Station de lecture - Stat 2'!$M$50)</f>
        <v/>
      </c>
      <c r="Z867" s="886"/>
      <c r="AA867" s="886"/>
      <c r="AB867" s="886"/>
      <c r="AC867" s="886"/>
      <c r="AD867" s="886"/>
      <c r="AE867" s="886"/>
      <c r="AF867" s="886"/>
      <c r="AG867" s="886"/>
      <c r="AH867" s="887"/>
      <c r="AI867" s="888" t="str">
        <f>IF('3.9 Station de lecture - Stat 2'!$M$58="","",'3.9 Station de lecture - Stat 2'!$M$58)</f>
        <v/>
      </c>
      <c r="AJ867" s="886"/>
      <c r="AK867" s="886"/>
      <c r="AL867" s="886"/>
      <c r="AM867" s="886"/>
      <c r="AN867" s="886"/>
      <c r="AO867" s="886"/>
      <c r="AP867" s="886"/>
      <c r="AQ867" s="886"/>
      <c r="AR867" s="886"/>
      <c r="AS867" s="886" t="str">
        <f>IF('3.9 Station de lecture - Stat 2'!$M$59="","",'3.9 Station de lecture - Stat 2'!$M$59)</f>
        <v/>
      </c>
      <c r="AT867" s="886"/>
      <c r="AU867" s="886"/>
      <c r="AV867" s="886"/>
      <c r="AW867" s="886"/>
      <c r="AX867" s="886"/>
      <c r="AY867" s="886"/>
      <c r="AZ867" s="886"/>
      <c r="BA867" s="886"/>
      <c r="BB867" s="889"/>
    </row>
    <row r="868" spans="1:59" ht="44.25" customHeight="1">
      <c r="A868" s="864" t="s">
        <v>1047</v>
      </c>
      <c r="B868" s="865"/>
      <c r="C868" s="865"/>
      <c r="D868" s="865"/>
      <c r="E868" s="865"/>
      <c r="F868" s="865"/>
      <c r="G868" s="865"/>
      <c r="H868" s="865"/>
      <c r="I868" s="865"/>
      <c r="J868" s="865"/>
      <c r="K868" s="865"/>
      <c r="L868" s="865"/>
      <c r="M868" s="865"/>
      <c r="N868" s="865"/>
      <c r="O868" s="882" t="str">
        <f>IF('3.9 Station de lecture - Stat 2'!$N$49="","",'3.9 Station de lecture - Stat 2'!$N$49)</f>
        <v/>
      </c>
      <c r="P868" s="882"/>
      <c r="Q868" s="882"/>
      <c r="R868" s="882"/>
      <c r="S868" s="882"/>
      <c r="T868" s="882"/>
      <c r="U868" s="882"/>
      <c r="V868" s="882"/>
      <c r="W868" s="882"/>
      <c r="X868" s="882"/>
      <c r="Y868" s="882" t="str">
        <f>IF('3.9 Station de lecture - Stat 2'!$N$50="","",'3.9 Station de lecture - Stat 2'!$N$50)</f>
        <v/>
      </c>
      <c r="Z868" s="882"/>
      <c r="AA868" s="882"/>
      <c r="AB868" s="882"/>
      <c r="AC868" s="882"/>
      <c r="AD868" s="882"/>
      <c r="AE868" s="882"/>
      <c r="AF868" s="882"/>
      <c r="AG868" s="882"/>
      <c r="AH868" s="883"/>
      <c r="AI868" s="884" t="str">
        <f>IF('3.9 Station de lecture - Stat 2'!$N$58="","",'3.9 Station de lecture - Stat 2'!$N$58)</f>
        <v/>
      </c>
      <c r="AJ868" s="882"/>
      <c r="AK868" s="882"/>
      <c r="AL868" s="882"/>
      <c r="AM868" s="882"/>
      <c r="AN868" s="882"/>
      <c r="AO868" s="882"/>
      <c r="AP868" s="882"/>
      <c r="AQ868" s="882"/>
      <c r="AR868" s="882"/>
      <c r="AS868" s="882" t="str">
        <f>IF('3.9 Station de lecture - Stat 2'!$N$59="","",'3.9 Station de lecture - Stat 2'!$N$59)</f>
        <v/>
      </c>
      <c r="AT868" s="882"/>
      <c r="AU868" s="882"/>
      <c r="AV868" s="882"/>
      <c r="AW868" s="882"/>
      <c r="AX868" s="882"/>
      <c r="AY868" s="882"/>
      <c r="AZ868" s="882"/>
      <c r="BA868" s="882"/>
      <c r="BB868" s="885"/>
    </row>
    <row r="869" spans="1:59" ht="50.25" customHeight="1">
      <c r="A869" s="858" t="s">
        <v>1048</v>
      </c>
      <c r="B869" s="859"/>
      <c r="C869" s="859"/>
      <c r="D869" s="859"/>
      <c r="E869" s="859"/>
      <c r="F869" s="859"/>
      <c r="G869" s="859"/>
      <c r="H869" s="859"/>
      <c r="I869" s="859"/>
      <c r="J869" s="859"/>
      <c r="K869" s="859"/>
      <c r="L869" s="859"/>
      <c r="M869" s="859"/>
      <c r="N869" s="859"/>
      <c r="O869" s="886" t="str">
        <f>IF('3.9 Station de lecture - Stat 2'!$O$49="","",'3.9 Station de lecture - Stat 2'!$O$49)</f>
        <v/>
      </c>
      <c r="P869" s="886"/>
      <c r="Q869" s="886"/>
      <c r="R869" s="886"/>
      <c r="S869" s="886"/>
      <c r="T869" s="886"/>
      <c r="U869" s="886"/>
      <c r="V869" s="886"/>
      <c r="W869" s="886"/>
      <c r="X869" s="886"/>
      <c r="Y869" s="886" t="str">
        <f>IF('3.9 Station de lecture - Stat 2'!$O$50="","",'3.9 Station de lecture - Stat 2'!$O$50)</f>
        <v/>
      </c>
      <c r="Z869" s="886"/>
      <c r="AA869" s="886"/>
      <c r="AB869" s="886"/>
      <c r="AC869" s="886"/>
      <c r="AD869" s="886"/>
      <c r="AE869" s="886"/>
      <c r="AF869" s="886"/>
      <c r="AG869" s="886"/>
      <c r="AH869" s="887"/>
      <c r="AI869" s="888" t="str">
        <f>IF('3.9 Station de lecture - Stat 2'!$O$58="","",'3.9 Station de lecture - Stat 2'!$O$58)</f>
        <v/>
      </c>
      <c r="AJ869" s="886"/>
      <c r="AK869" s="886"/>
      <c r="AL869" s="886"/>
      <c r="AM869" s="886"/>
      <c r="AN869" s="886"/>
      <c r="AO869" s="886"/>
      <c r="AP869" s="886"/>
      <c r="AQ869" s="886"/>
      <c r="AR869" s="886"/>
      <c r="AS869" s="886" t="str">
        <f>IF('3.9 Station de lecture - Stat 2'!$O$59="","",'3.9 Station de lecture - Stat 2'!$O$59)</f>
        <v/>
      </c>
      <c r="AT869" s="886"/>
      <c r="AU869" s="886"/>
      <c r="AV869" s="886"/>
      <c r="AW869" s="886"/>
      <c r="AX869" s="886"/>
      <c r="AY869" s="886"/>
      <c r="AZ869" s="886"/>
      <c r="BA869" s="886"/>
      <c r="BB869" s="889"/>
    </row>
    <row r="870" spans="1:59" ht="39" customHeight="1">
      <c r="A870" s="864" t="s">
        <v>1050</v>
      </c>
      <c r="B870" s="865"/>
      <c r="C870" s="865"/>
      <c r="D870" s="865"/>
      <c r="E870" s="865"/>
      <c r="F870" s="865"/>
      <c r="G870" s="865"/>
      <c r="H870" s="865"/>
      <c r="I870" s="865"/>
      <c r="J870" s="865"/>
      <c r="K870" s="865"/>
      <c r="L870" s="865"/>
      <c r="M870" s="865"/>
      <c r="N870" s="865"/>
      <c r="O870" s="882" t="str">
        <f>IF('3.9 Station de lecture - Stat 2'!$P$49="","",'3.9 Station de lecture - Stat 2'!$P$49)</f>
        <v/>
      </c>
      <c r="P870" s="882"/>
      <c r="Q870" s="882"/>
      <c r="R870" s="882"/>
      <c r="S870" s="882"/>
      <c r="T870" s="882"/>
      <c r="U870" s="882"/>
      <c r="V870" s="882"/>
      <c r="W870" s="882"/>
      <c r="X870" s="882"/>
      <c r="Y870" s="882" t="str">
        <f>IF('3.9 Station de lecture - Stat 2'!$P$50="","",'3.9 Station de lecture - Stat 2'!$P$50)</f>
        <v/>
      </c>
      <c r="Z870" s="882"/>
      <c r="AA870" s="882"/>
      <c r="AB870" s="882"/>
      <c r="AC870" s="882"/>
      <c r="AD870" s="882"/>
      <c r="AE870" s="882"/>
      <c r="AF870" s="882"/>
      <c r="AG870" s="882"/>
      <c r="AH870" s="883"/>
      <c r="AI870" s="884" t="str">
        <f>IF('3.9 Station de lecture - Stat 2'!$P$58="","",'3.9 Station de lecture - Stat 2'!$P$58)</f>
        <v/>
      </c>
      <c r="AJ870" s="882"/>
      <c r="AK870" s="882"/>
      <c r="AL870" s="882"/>
      <c r="AM870" s="882"/>
      <c r="AN870" s="882"/>
      <c r="AO870" s="882"/>
      <c r="AP870" s="882"/>
      <c r="AQ870" s="882"/>
      <c r="AR870" s="882"/>
      <c r="AS870" s="882" t="str">
        <f>IF('3.9 Station de lecture - Stat 2'!$P$59="","",'3.9 Station de lecture - Stat 2'!$P$59)</f>
        <v/>
      </c>
      <c r="AT870" s="882"/>
      <c r="AU870" s="882"/>
      <c r="AV870" s="882"/>
      <c r="AW870" s="882"/>
      <c r="AX870" s="882"/>
      <c r="AY870" s="882"/>
      <c r="AZ870" s="882"/>
      <c r="BA870" s="882"/>
      <c r="BB870" s="885"/>
    </row>
    <row r="871" spans="1:59" ht="33" customHeight="1">
      <c r="A871" s="858" t="s">
        <v>1049</v>
      </c>
      <c r="B871" s="859"/>
      <c r="C871" s="859"/>
      <c r="D871" s="859"/>
      <c r="E871" s="859"/>
      <c r="F871" s="859"/>
      <c r="G871" s="859"/>
      <c r="H871" s="859"/>
      <c r="I871" s="859"/>
      <c r="J871" s="859"/>
      <c r="K871" s="859"/>
      <c r="L871" s="859"/>
      <c r="M871" s="859"/>
      <c r="N871" s="859"/>
      <c r="O871" s="886" t="str">
        <f>IF('3.9 Station de lecture - Stat 2'!$Q$49="","",'3.9 Station de lecture - Stat 2'!$Q$49)</f>
        <v/>
      </c>
      <c r="P871" s="886"/>
      <c r="Q871" s="886"/>
      <c r="R871" s="886"/>
      <c r="S871" s="886"/>
      <c r="T871" s="886"/>
      <c r="U871" s="886"/>
      <c r="V871" s="886"/>
      <c r="W871" s="886"/>
      <c r="X871" s="886"/>
      <c r="Y871" s="886" t="str">
        <f>IF('3.9 Station de lecture - Stat 2'!$Q$50="","",'3.9 Station de lecture - Stat 2'!$Q$50)</f>
        <v/>
      </c>
      <c r="Z871" s="886"/>
      <c r="AA871" s="886"/>
      <c r="AB871" s="886"/>
      <c r="AC871" s="886"/>
      <c r="AD871" s="886"/>
      <c r="AE871" s="886"/>
      <c r="AF871" s="886"/>
      <c r="AG871" s="886"/>
      <c r="AH871" s="887"/>
      <c r="AI871" s="888" t="str">
        <f>IF('3.9 Station de lecture - Stat 2'!$Q$58="","",'3.9 Station de lecture - Stat 2'!$Q$58)</f>
        <v/>
      </c>
      <c r="AJ871" s="886"/>
      <c r="AK871" s="886"/>
      <c r="AL871" s="886"/>
      <c r="AM871" s="886"/>
      <c r="AN871" s="886"/>
      <c r="AO871" s="886"/>
      <c r="AP871" s="886"/>
      <c r="AQ871" s="886"/>
      <c r="AR871" s="886"/>
      <c r="AS871" s="886" t="str">
        <f>IF('3.9 Station de lecture - Stat 2'!$Q$59="","",'3.9 Station de lecture - Stat 2'!$Q$59)</f>
        <v/>
      </c>
      <c r="AT871" s="886"/>
      <c r="AU871" s="886"/>
      <c r="AV871" s="886"/>
      <c r="AW871" s="886"/>
      <c r="AX871" s="886"/>
      <c r="AY871" s="886"/>
      <c r="AZ871" s="886"/>
      <c r="BA871" s="886"/>
      <c r="BB871" s="889"/>
    </row>
    <row r="872" spans="1:59" ht="45.75" customHeight="1">
      <c r="A872" s="864" t="s">
        <v>1051</v>
      </c>
      <c r="B872" s="865"/>
      <c r="C872" s="865"/>
      <c r="D872" s="865"/>
      <c r="E872" s="865"/>
      <c r="F872" s="865"/>
      <c r="G872" s="865"/>
      <c r="H872" s="865"/>
      <c r="I872" s="865"/>
      <c r="J872" s="865"/>
      <c r="K872" s="865"/>
      <c r="L872" s="865"/>
      <c r="M872" s="865"/>
      <c r="N872" s="865"/>
      <c r="O872" s="882" t="str">
        <f>IF('3.9 Station de lecture - Stat 2'!$R$49="","",'3.9 Station de lecture - Stat 2'!$R$49)</f>
        <v/>
      </c>
      <c r="P872" s="882"/>
      <c r="Q872" s="882"/>
      <c r="R872" s="882"/>
      <c r="S872" s="882"/>
      <c r="T872" s="882"/>
      <c r="U872" s="882"/>
      <c r="V872" s="882"/>
      <c r="W872" s="882"/>
      <c r="X872" s="882"/>
      <c r="Y872" s="882" t="str">
        <f>IF('3.9 Station de lecture - Stat 2'!$R$50="","",'3.9 Station de lecture - Stat 2'!$R$50)</f>
        <v/>
      </c>
      <c r="Z872" s="882"/>
      <c r="AA872" s="882"/>
      <c r="AB872" s="882"/>
      <c r="AC872" s="882"/>
      <c r="AD872" s="882"/>
      <c r="AE872" s="882"/>
      <c r="AF872" s="882"/>
      <c r="AG872" s="882"/>
      <c r="AH872" s="883"/>
      <c r="AI872" s="884" t="str">
        <f>IF('3.9 Station de lecture - Stat 2'!$R$58="","",'3.9 Station de lecture - Stat 2'!$R$58)</f>
        <v/>
      </c>
      <c r="AJ872" s="882"/>
      <c r="AK872" s="882"/>
      <c r="AL872" s="882"/>
      <c r="AM872" s="882"/>
      <c r="AN872" s="882"/>
      <c r="AO872" s="882"/>
      <c r="AP872" s="882"/>
      <c r="AQ872" s="882"/>
      <c r="AR872" s="882"/>
      <c r="AS872" s="882" t="str">
        <f>IF('3.9 Station de lecture - Stat 2'!$R$59="","",'3.9 Station de lecture - Stat 2'!$R$59)</f>
        <v/>
      </c>
      <c r="AT872" s="882"/>
      <c r="AU872" s="882"/>
      <c r="AV872" s="882"/>
      <c r="AW872" s="882"/>
      <c r="AX872" s="882"/>
      <c r="AY872" s="882"/>
      <c r="AZ872" s="882"/>
      <c r="BA872" s="882"/>
      <c r="BB872" s="885"/>
    </row>
    <row r="873" spans="1:59" ht="36.75" customHeight="1">
      <c r="A873" s="853" t="s">
        <v>73</v>
      </c>
      <c r="B873" s="854"/>
      <c r="C873" s="854"/>
      <c r="D873" s="854"/>
      <c r="E873" s="854"/>
      <c r="F873" s="854"/>
      <c r="G873" s="854"/>
      <c r="H873" s="854"/>
      <c r="I873" s="854"/>
      <c r="J873" s="854"/>
      <c r="K873" s="854"/>
      <c r="L873" s="854"/>
      <c r="M873" s="854"/>
      <c r="N873" s="854"/>
      <c r="O873" s="870" t="str">
        <f>IF('3.9 Station de lecture - Stat 2'!$C$51="","",'3.9 Station de lecture - Stat 2'!$C$51)</f>
        <v/>
      </c>
      <c r="P873" s="871"/>
      <c r="Q873" s="871"/>
      <c r="R873" s="871"/>
      <c r="S873" s="871"/>
      <c r="T873" s="871"/>
      <c r="U873" s="871"/>
      <c r="V873" s="871"/>
      <c r="W873" s="871"/>
      <c r="X873" s="871"/>
      <c r="Y873" s="871"/>
      <c r="Z873" s="871"/>
      <c r="AA873" s="871"/>
      <c r="AB873" s="871"/>
      <c r="AC873" s="871"/>
      <c r="AD873" s="871"/>
      <c r="AE873" s="871"/>
      <c r="AF873" s="871"/>
      <c r="AG873" s="871"/>
      <c r="AH873" s="872"/>
      <c r="AI873" s="873" t="str">
        <f>IF('3.9 Station de lecture - Stat 2'!$C$60="","",'3.9 Station de lecture - Stat 2'!$C$60)</f>
        <v/>
      </c>
      <c r="AJ873" s="871"/>
      <c r="AK873" s="871"/>
      <c r="AL873" s="871"/>
      <c r="AM873" s="871"/>
      <c r="AN873" s="871"/>
      <c r="AO873" s="871"/>
      <c r="AP873" s="871"/>
      <c r="AQ873" s="871"/>
      <c r="AR873" s="871"/>
      <c r="AS873" s="871"/>
      <c r="AT873" s="871"/>
      <c r="AU873" s="871"/>
      <c r="AV873" s="871"/>
      <c r="AW873" s="871"/>
      <c r="AX873" s="871"/>
      <c r="AY873" s="871"/>
      <c r="AZ873" s="871"/>
      <c r="BA873" s="871"/>
      <c r="BB873" s="872"/>
    </row>
    <row r="874" spans="1:59" ht="44.25" customHeight="1">
      <c r="A874" s="853" t="s">
        <v>71</v>
      </c>
      <c r="B874" s="854"/>
      <c r="C874" s="854"/>
      <c r="D874" s="854"/>
      <c r="E874" s="854"/>
      <c r="F874" s="854"/>
      <c r="G874" s="854"/>
      <c r="H874" s="854"/>
      <c r="I874" s="854"/>
      <c r="J874" s="854"/>
      <c r="K874" s="854"/>
      <c r="L874" s="854"/>
      <c r="M874" s="854"/>
      <c r="N874" s="854"/>
      <c r="O874" s="970" t="str">
        <f>IF('3.9 Station de lecture - Stat 2'!$C$52="","",'3.9 Station de lecture - Stat 2'!$C$52)</f>
        <v/>
      </c>
      <c r="P874" s="890"/>
      <c r="Q874" s="890"/>
      <c r="R874" s="890"/>
      <c r="S874" s="890"/>
      <c r="T874" s="890"/>
      <c r="U874" s="890"/>
      <c r="V874" s="890"/>
      <c r="W874" s="890"/>
      <c r="X874" s="890"/>
      <c r="Y874" s="890"/>
      <c r="Z874" s="890"/>
      <c r="AA874" s="890"/>
      <c r="AB874" s="890"/>
      <c r="AC874" s="890"/>
      <c r="AD874" s="890"/>
      <c r="AE874" s="890"/>
      <c r="AF874" s="890"/>
      <c r="AG874" s="890"/>
      <c r="AH874" s="891"/>
      <c r="AI874" s="971" t="str">
        <f>IF('3.9 Station de lecture - Stat 2'!$C$61="","",'3.9 Station de lecture - Stat 2'!$C$61)</f>
        <v/>
      </c>
      <c r="AJ874" s="890"/>
      <c r="AK874" s="890"/>
      <c r="AL874" s="890"/>
      <c r="AM874" s="890"/>
      <c r="AN874" s="890"/>
      <c r="AO874" s="890"/>
      <c r="AP874" s="890"/>
      <c r="AQ874" s="890"/>
      <c r="AR874" s="890"/>
      <c r="AS874" s="890"/>
      <c r="AT874" s="890"/>
      <c r="AU874" s="890"/>
      <c r="AV874" s="890"/>
      <c r="AW874" s="890"/>
      <c r="AX874" s="890"/>
      <c r="AY874" s="890"/>
      <c r="AZ874" s="890"/>
      <c r="BA874" s="890"/>
      <c r="BB874" s="891"/>
    </row>
    <row r="875" spans="1:59" s="351" customFormat="1" ht="22.5" customHeight="1"/>
    <row r="876" spans="1:59" ht="30" customHeight="1">
      <c r="A876" s="874" t="s">
        <v>1054</v>
      </c>
      <c r="B876" s="875"/>
      <c r="C876" s="875"/>
      <c r="D876" s="875"/>
      <c r="E876" s="875"/>
      <c r="F876" s="875"/>
      <c r="G876" s="875"/>
      <c r="H876" s="875"/>
      <c r="I876" s="875"/>
      <c r="J876" s="875"/>
      <c r="K876" s="875"/>
      <c r="L876" s="875"/>
      <c r="M876" s="875"/>
      <c r="N876" s="875"/>
      <c r="O876" s="875"/>
      <c r="P876" s="875"/>
      <c r="Q876" s="875"/>
      <c r="R876" s="875"/>
      <c r="S876" s="875"/>
      <c r="T876" s="875"/>
      <c r="U876" s="875"/>
      <c r="V876" s="875"/>
      <c r="W876" s="875"/>
      <c r="X876" s="875"/>
      <c r="Y876" s="875"/>
      <c r="Z876" s="875"/>
      <c r="AA876" s="875"/>
      <c r="AB876" s="875"/>
      <c r="AC876" s="875"/>
      <c r="AD876" s="875"/>
      <c r="AE876" s="875"/>
      <c r="AF876" s="875"/>
      <c r="AG876" s="875"/>
      <c r="AH876" s="875"/>
      <c r="AI876" s="875"/>
      <c r="AJ876" s="875"/>
      <c r="AK876" s="875"/>
      <c r="AL876" s="875"/>
      <c r="AM876" s="875"/>
      <c r="AN876" s="875"/>
      <c r="AO876" s="875"/>
      <c r="AP876" s="875"/>
      <c r="AQ876" s="875"/>
      <c r="AR876" s="875"/>
      <c r="AS876" s="875"/>
      <c r="AT876" s="875"/>
      <c r="AU876" s="875"/>
      <c r="AV876" s="875"/>
      <c r="AW876" s="875"/>
      <c r="AX876" s="875"/>
      <c r="AY876" s="875"/>
      <c r="AZ876" s="875"/>
      <c r="BA876" s="875"/>
      <c r="BB876" s="876"/>
    </row>
    <row r="877" spans="1:59" ht="30" customHeight="1">
      <c r="A877" s="849"/>
      <c r="B877" s="877"/>
      <c r="C877" s="877"/>
      <c r="D877" s="877"/>
      <c r="E877" s="877"/>
      <c r="F877" s="877"/>
      <c r="G877" s="877"/>
      <c r="H877" s="877"/>
      <c r="I877" s="877"/>
      <c r="J877" s="877"/>
      <c r="K877" s="877"/>
      <c r="L877" s="877"/>
      <c r="M877" s="877"/>
      <c r="N877" s="877"/>
      <c r="O877" s="877"/>
      <c r="P877" s="877"/>
      <c r="Q877" s="850"/>
      <c r="R877" s="850"/>
      <c r="S877" s="850"/>
      <c r="T877" s="850"/>
      <c r="U877" s="850"/>
      <c r="V877" s="850"/>
      <c r="W877" s="878"/>
      <c r="X877" s="879" t="s">
        <v>102</v>
      </c>
      <c r="Y877" s="880"/>
      <c r="Z877" s="880"/>
      <c r="AA877" s="880"/>
      <c r="AB877" s="880"/>
      <c r="AC877" s="880"/>
      <c r="AD877" s="880"/>
      <c r="AE877" s="880"/>
      <c r="AF877" s="880"/>
      <c r="AG877" s="880"/>
      <c r="AH877" s="880"/>
      <c r="AI877" s="880"/>
      <c r="AJ877" s="880"/>
      <c r="AK877" s="880"/>
      <c r="AL877" s="880"/>
      <c r="AM877" s="880"/>
      <c r="AN877" s="881" t="s">
        <v>94</v>
      </c>
      <c r="AO877" s="880"/>
      <c r="AP877" s="880"/>
      <c r="AQ877" s="880"/>
      <c r="AR877" s="880"/>
      <c r="AS877" s="880"/>
      <c r="AT877" s="880"/>
      <c r="AU877" s="880"/>
      <c r="AV877" s="880"/>
      <c r="AW877" s="880"/>
      <c r="AX877" s="880"/>
      <c r="AY877" s="880"/>
      <c r="AZ877" s="880"/>
      <c r="BA877" s="880"/>
      <c r="BB877" s="880"/>
    </row>
    <row r="878" spans="1:59" ht="25.5" customHeight="1">
      <c r="A878" s="858" t="s">
        <v>1055</v>
      </c>
      <c r="B878" s="859"/>
      <c r="C878" s="859"/>
      <c r="D878" s="859"/>
      <c r="E878" s="859"/>
      <c r="F878" s="859"/>
      <c r="G878" s="859"/>
      <c r="H878" s="859"/>
      <c r="I878" s="859"/>
      <c r="J878" s="859"/>
      <c r="K878" s="859"/>
      <c r="L878" s="859"/>
      <c r="M878" s="859"/>
      <c r="N878" s="859"/>
      <c r="O878" s="859"/>
      <c r="P878" s="859"/>
      <c r="Q878" s="859"/>
      <c r="R878" s="859"/>
      <c r="S878" s="859"/>
      <c r="T878" s="859"/>
      <c r="U878" s="859"/>
      <c r="V878" s="859"/>
      <c r="W878" s="860"/>
      <c r="X878" s="861" t="str">
        <f>IF('3.9 Station de lecture - Stat 2'!$E$86="","",'3.9 Station de lecture - Stat 2'!$E$86)</f>
        <v/>
      </c>
      <c r="Y878" s="862"/>
      <c r="Z878" s="862"/>
      <c r="AA878" s="862"/>
      <c r="AB878" s="862"/>
      <c r="AC878" s="862"/>
      <c r="AD878" s="862"/>
      <c r="AE878" s="862"/>
      <c r="AF878" s="862"/>
      <c r="AG878" s="862"/>
      <c r="AH878" s="862"/>
      <c r="AI878" s="862"/>
      <c r="AJ878" s="862"/>
      <c r="AK878" s="862"/>
      <c r="AL878" s="862"/>
      <c r="AM878" s="862"/>
      <c r="AN878" s="861" t="str">
        <f>IF('3.9 Station de lecture - Stat 2'!$K151="","",'3.9 Station de lecture - Stat 2'!$K151)</f>
        <v/>
      </c>
      <c r="AO878" s="862"/>
      <c r="AP878" s="862"/>
      <c r="AQ878" s="862"/>
      <c r="AR878" s="862"/>
      <c r="AS878" s="862"/>
      <c r="AT878" s="862"/>
      <c r="AU878" s="862"/>
      <c r="AV878" s="862"/>
      <c r="AW878" s="862"/>
      <c r="AX878" s="862"/>
      <c r="AY878" s="862"/>
      <c r="AZ878" s="862"/>
      <c r="BA878" s="862"/>
      <c r="BB878" s="863"/>
    </row>
    <row r="879" spans="1:59" ht="30.75" customHeight="1">
      <c r="A879" s="864" t="s">
        <v>1056</v>
      </c>
      <c r="B879" s="865"/>
      <c r="C879" s="865"/>
      <c r="D879" s="865"/>
      <c r="E879" s="865"/>
      <c r="F879" s="865"/>
      <c r="G879" s="865"/>
      <c r="H879" s="865"/>
      <c r="I879" s="865"/>
      <c r="J879" s="865"/>
      <c r="K879" s="865"/>
      <c r="L879" s="865"/>
      <c r="M879" s="865"/>
      <c r="N879" s="865"/>
      <c r="O879" s="865"/>
      <c r="P879" s="865"/>
      <c r="Q879" s="865"/>
      <c r="R879" s="865"/>
      <c r="S879" s="865"/>
      <c r="T879" s="865"/>
      <c r="U879" s="865"/>
      <c r="V879" s="865"/>
      <c r="W879" s="866"/>
      <c r="X879" s="867" t="str">
        <f>IF('3.9 Station de lecture - Stat 2'!$I$86="","",'3.9 Station de lecture - Stat 2'!$I$86)</f>
        <v/>
      </c>
      <c r="Y879" s="868"/>
      <c r="Z879" s="868"/>
      <c r="AA879" s="868"/>
      <c r="AB879" s="868"/>
      <c r="AC879" s="868"/>
      <c r="AD879" s="868"/>
      <c r="AE879" s="868"/>
      <c r="AF879" s="868"/>
      <c r="AG879" s="868"/>
      <c r="AH879" s="868"/>
      <c r="AI879" s="868"/>
      <c r="AJ879" s="868"/>
      <c r="AK879" s="868"/>
      <c r="AL879" s="868"/>
      <c r="AM879" s="868"/>
      <c r="AN879" s="867" t="str">
        <f>IF('3.9 Station de lecture - Stat 2'!$O$86="","",'3.9 Station de lecture - Stat 2'!$O$86)</f>
        <v/>
      </c>
      <c r="AO879" s="868"/>
      <c r="AP879" s="868"/>
      <c r="AQ879" s="868"/>
      <c r="AR879" s="868"/>
      <c r="AS879" s="868"/>
      <c r="AT879" s="868"/>
      <c r="AU879" s="868"/>
      <c r="AV879" s="868"/>
      <c r="AW879" s="868"/>
      <c r="AX879" s="868"/>
      <c r="AY879" s="868"/>
      <c r="AZ879" s="868"/>
      <c r="BA879" s="868"/>
      <c r="BB879" s="869"/>
    </row>
    <row r="880" spans="1:59" ht="30" customHeight="1">
      <c r="A880" s="858" t="s">
        <v>1057</v>
      </c>
      <c r="B880" s="859"/>
      <c r="C880" s="859"/>
      <c r="D880" s="859"/>
      <c r="E880" s="859"/>
      <c r="F880" s="859"/>
      <c r="G880" s="859"/>
      <c r="H880" s="859"/>
      <c r="I880" s="859"/>
      <c r="J880" s="859"/>
      <c r="K880" s="859"/>
      <c r="L880" s="859"/>
      <c r="M880" s="859"/>
      <c r="N880" s="859"/>
      <c r="O880" s="859"/>
      <c r="P880" s="859"/>
      <c r="Q880" s="859"/>
      <c r="R880" s="859"/>
      <c r="S880" s="859"/>
      <c r="T880" s="859"/>
      <c r="U880" s="859"/>
      <c r="V880" s="859"/>
      <c r="W880" s="860"/>
      <c r="X880" s="861" t="str">
        <f>IF('3.9 Station de lecture - Stat 2'!$E$87="","",'3.9 Station de lecture - Stat 2'!$E$87)</f>
        <v/>
      </c>
      <c r="Y880" s="862"/>
      <c r="Z880" s="862"/>
      <c r="AA880" s="862"/>
      <c r="AB880" s="862"/>
      <c r="AC880" s="862"/>
      <c r="AD880" s="862"/>
      <c r="AE880" s="862"/>
      <c r="AF880" s="862"/>
      <c r="AG880" s="862"/>
      <c r="AH880" s="862"/>
      <c r="AI880" s="862"/>
      <c r="AJ880" s="862"/>
      <c r="AK880" s="862"/>
      <c r="AL880" s="862"/>
      <c r="AM880" s="862"/>
      <c r="AN880" s="861" t="str">
        <f>IF('3.9 Station de lecture - Stat 2'!$K$87="","",'3.9 Station de lecture - Stat 2'!$K$87)</f>
        <v/>
      </c>
      <c r="AO880" s="862"/>
      <c r="AP880" s="862"/>
      <c r="AQ880" s="862"/>
      <c r="AR880" s="862"/>
      <c r="AS880" s="862"/>
      <c r="AT880" s="862"/>
      <c r="AU880" s="862"/>
      <c r="AV880" s="862"/>
      <c r="AW880" s="862"/>
      <c r="AX880" s="862"/>
      <c r="AY880" s="862"/>
      <c r="AZ880" s="862"/>
      <c r="BA880" s="862"/>
      <c r="BB880" s="863"/>
    </row>
    <row r="881" spans="1:54" ht="30.75" customHeight="1">
      <c r="A881" s="864" t="s">
        <v>1058</v>
      </c>
      <c r="B881" s="865"/>
      <c r="C881" s="865"/>
      <c r="D881" s="865"/>
      <c r="E881" s="865"/>
      <c r="F881" s="865"/>
      <c r="G881" s="865"/>
      <c r="H881" s="865"/>
      <c r="I881" s="865"/>
      <c r="J881" s="865"/>
      <c r="K881" s="865"/>
      <c r="L881" s="865"/>
      <c r="M881" s="865"/>
      <c r="N881" s="865"/>
      <c r="O881" s="865"/>
      <c r="P881" s="865"/>
      <c r="Q881" s="865"/>
      <c r="R881" s="865"/>
      <c r="S881" s="865"/>
      <c r="T881" s="865"/>
      <c r="U881" s="865"/>
      <c r="V881" s="865"/>
      <c r="W881" s="866"/>
      <c r="X881" s="867" t="str">
        <f>IF('3.9 Station de lecture - Stat 2'!$I$87="","",'3.9 Station de lecture - Stat 2'!$I$87)</f>
        <v/>
      </c>
      <c r="Y881" s="868"/>
      <c r="Z881" s="868"/>
      <c r="AA881" s="868"/>
      <c r="AB881" s="868"/>
      <c r="AC881" s="868"/>
      <c r="AD881" s="868"/>
      <c r="AE881" s="868"/>
      <c r="AF881" s="868"/>
      <c r="AG881" s="868"/>
      <c r="AH881" s="868"/>
      <c r="AI881" s="868"/>
      <c r="AJ881" s="868"/>
      <c r="AK881" s="868"/>
      <c r="AL881" s="868"/>
      <c r="AM881" s="868"/>
      <c r="AN881" s="867" t="str">
        <f>IF('3.9 Station de lecture - Stat 2'!$O$87="","",'3.9 Station de lecture - Stat 2'!$O$87)</f>
        <v/>
      </c>
      <c r="AO881" s="868"/>
      <c r="AP881" s="868"/>
      <c r="AQ881" s="868"/>
      <c r="AR881" s="868"/>
      <c r="AS881" s="868"/>
      <c r="AT881" s="868"/>
      <c r="AU881" s="868"/>
      <c r="AV881" s="868"/>
      <c r="AW881" s="868"/>
      <c r="AX881" s="868"/>
      <c r="AY881" s="868"/>
      <c r="AZ881" s="868"/>
      <c r="BA881" s="868"/>
      <c r="BB881" s="869"/>
    </row>
    <row r="882" spans="1:54" ht="30" customHeight="1">
      <c r="A882" s="858" t="s">
        <v>1061</v>
      </c>
      <c r="B882" s="859"/>
      <c r="C882" s="859"/>
      <c r="D882" s="859"/>
      <c r="E882" s="859"/>
      <c r="F882" s="859"/>
      <c r="G882" s="859"/>
      <c r="H882" s="859"/>
      <c r="I882" s="859"/>
      <c r="J882" s="859"/>
      <c r="K882" s="859"/>
      <c r="L882" s="859"/>
      <c r="M882" s="859"/>
      <c r="N882" s="859"/>
      <c r="O882" s="859"/>
      <c r="P882" s="859"/>
      <c r="Q882" s="859"/>
      <c r="R882" s="859"/>
      <c r="S882" s="859"/>
      <c r="T882" s="859"/>
      <c r="U882" s="859"/>
      <c r="V882" s="859"/>
      <c r="W882" s="860"/>
      <c r="X882" s="861" t="str">
        <f>IF('3.9 Station de lecture - Stat 2'!$E$88="","",'3.9 Station de lecture - Stat 2'!$E$88)</f>
        <v/>
      </c>
      <c r="Y882" s="862"/>
      <c r="Z882" s="862"/>
      <c r="AA882" s="862"/>
      <c r="AB882" s="862"/>
      <c r="AC882" s="862"/>
      <c r="AD882" s="862"/>
      <c r="AE882" s="862"/>
      <c r="AF882" s="862"/>
      <c r="AG882" s="862"/>
      <c r="AH882" s="862"/>
      <c r="AI882" s="862"/>
      <c r="AJ882" s="862"/>
      <c r="AK882" s="862"/>
      <c r="AL882" s="862"/>
      <c r="AM882" s="862"/>
      <c r="AN882" s="861" t="str">
        <f>IF('3.9 Station de lecture - Stat 2'!$K$88="","",'3.9 Station de lecture - Stat 2'!$K$88)</f>
        <v/>
      </c>
      <c r="AO882" s="862"/>
      <c r="AP882" s="862"/>
      <c r="AQ882" s="862"/>
      <c r="AR882" s="862"/>
      <c r="AS882" s="862"/>
      <c r="AT882" s="862"/>
      <c r="AU882" s="862"/>
      <c r="AV882" s="862"/>
      <c r="AW882" s="862"/>
      <c r="AX882" s="862"/>
      <c r="AY882" s="862"/>
      <c r="AZ882" s="862"/>
      <c r="BA882" s="862"/>
      <c r="BB882" s="863"/>
    </row>
    <row r="883" spans="1:54" ht="30.75" customHeight="1">
      <c r="A883" s="864" t="s">
        <v>1062</v>
      </c>
      <c r="B883" s="865"/>
      <c r="C883" s="865"/>
      <c r="D883" s="865"/>
      <c r="E883" s="865"/>
      <c r="F883" s="865"/>
      <c r="G883" s="865"/>
      <c r="H883" s="865"/>
      <c r="I883" s="865"/>
      <c r="J883" s="865"/>
      <c r="K883" s="865"/>
      <c r="L883" s="865"/>
      <c r="M883" s="865"/>
      <c r="N883" s="865"/>
      <c r="O883" s="865"/>
      <c r="P883" s="865"/>
      <c r="Q883" s="865"/>
      <c r="R883" s="865"/>
      <c r="S883" s="865"/>
      <c r="T883" s="865"/>
      <c r="U883" s="865"/>
      <c r="V883" s="865"/>
      <c r="W883" s="866"/>
      <c r="X883" s="867" t="str">
        <f>IF('3.9 Station de lecture - Stat 2'!$I$88="","",'3.9 Station de lecture - Stat 2'!$I$88)</f>
        <v/>
      </c>
      <c r="Y883" s="868"/>
      <c r="Z883" s="868"/>
      <c r="AA883" s="868"/>
      <c r="AB883" s="868"/>
      <c r="AC883" s="868"/>
      <c r="AD883" s="868"/>
      <c r="AE883" s="868"/>
      <c r="AF883" s="868"/>
      <c r="AG883" s="868"/>
      <c r="AH883" s="868"/>
      <c r="AI883" s="868"/>
      <c r="AJ883" s="868"/>
      <c r="AK883" s="868"/>
      <c r="AL883" s="868"/>
      <c r="AM883" s="868"/>
      <c r="AN883" s="867" t="str">
        <f>IF('3.9 Station de lecture - Stat 2'!$O$88="","",'3.9 Station de lecture - Stat 2'!$O$88)</f>
        <v/>
      </c>
      <c r="AO883" s="868"/>
      <c r="AP883" s="868"/>
      <c r="AQ883" s="868"/>
      <c r="AR883" s="868"/>
      <c r="AS883" s="868"/>
      <c r="AT883" s="868"/>
      <c r="AU883" s="868"/>
      <c r="AV883" s="868"/>
      <c r="AW883" s="868"/>
      <c r="AX883" s="868"/>
      <c r="AY883" s="868"/>
      <c r="AZ883" s="868"/>
      <c r="BA883" s="868"/>
      <c r="BB883" s="869"/>
    </row>
    <row r="884" spans="1:54" ht="30" customHeight="1">
      <c r="A884" s="858" t="s">
        <v>1059</v>
      </c>
      <c r="B884" s="859"/>
      <c r="C884" s="859"/>
      <c r="D884" s="859"/>
      <c r="E884" s="859"/>
      <c r="F884" s="859"/>
      <c r="G884" s="859"/>
      <c r="H884" s="859"/>
      <c r="I884" s="859"/>
      <c r="J884" s="859"/>
      <c r="K884" s="859"/>
      <c r="L884" s="859"/>
      <c r="M884" s="859"/>
      <c r="N884" s="859"/>
      <c r="O884" s="859"/>
      <c r="P884" s="859"/>
      <c r="Q884" s="859"/>
      <c r="R884" s="859"/>
      <c r="S884" s="859"/>
      <c r="T884" s="859"/>
      <c r="U884" s="859"/>
      <c r="V884" s="859"/>
      <c r="W884" s="860"/>
      <c r="X884" s="861" t="str">
        <f>IF('3.9 Station de lecture - Stat 2'!$E$89="","",'3.9 Station de lecture - Stat 2'!$E$89)</f>
        <v/>
      </c>
      <c r="Y884" s="862"/>
      <c r="Z884" s="862"/>
      <c r="AA884" s="862"/>
      <c r="AB884" s="862"/>
      <c r="AC884" s="862"/>
      <c r="AD884" s="862"/>
      <c r="AE884" s="862"/>
      <c r="AF884" s="862"/>
      <c r="AG884" s="862"/>
      <c r="AH884" s="862"/>
      <c r="AI884" s="862"/>
      <c r="AJ884" s="862"/>
      <c r="AK884" s="862"/>
      <c r="AL884" s="862"/>
      <c r="AM884" s="862"/>
      <c r="AN884" s="861" t="str">
        <f>IF('3.9 Station de lecture - Stat 2'!$K$89="","",'3.9 Station de lecture - Stat 2'!$K$89)</f>
        <v/>
      </c>
      <c r="AO884" s="862"/>
      <c r="AP884" s="862"/>
      <c r="AQ884" s="862"/>
      <c r="AR884" s="862"/>
      <c r="AS884" s="862"/>
      <c r="AT884" s="862"/>
      <c r="AU884" s="862"/>
      <c r="AV884" s="862"/>
      <c r="AW884" s="862"/>
      <c r="AX884" s="862"/>
      <c r="AY884" s="862"/>
      <c r="AZ884" s="862"/>
      <c r="BA884" s="862"/>
      <c r="BB884" s="863"/>
    </row>
    <row r="885" spans="1:54" ht="30.75" customHeight="1">
      <c r="A885" s="864" t="s">
        <v>1060</v>
      </c>
      <c r="B885" s="865"/>
      <c r="C885" s="865"/>
      <c r="D885" s="865"/>
      <c r="E885" s="865"/>
      <c r="F885" s="865"/>
      <c r="G885" s="865"/>
      <c r="H885" s="865"/>
      <c r="I885" s="865"/>
      <c r="J885" s="865"/>
      <c r="K885" s="865"/>
      <c r="L885" s="865"/>
      <c r="M885" s="865"/>
      <c r="N885" s="865"/>
      <c r="O885" s="865"/>
      <c r="P885" s="865"/>
      <c r="Q885" s="865"/>
      <c r="R885" s="865"/>
      <c r="S885" s="865"/>
      <c r="T885" s="865"/>
      <c r="U885" s="865"/>
      <c r="V885" s="865"/>
      <c r="W885" s="866"/>
      <c r="X885" s="867" t="str">
        <f>IF('3.9 Station de lecture - Stat 2'!$I$89="","",'3.9 Station de lecture - Stat 2'!$I$89)</f>
        <v/>
      </c>
      <c r="Y885" s="868"/>
      <c r="Z885" s="868"/>
      <c r="AA885" s="868"/>
      <c r="AB885" s="868"/>
      <c r="AC885" s="868"/>
      <c r="AD885" s="868"/>
      <c r="AE885" s="868"/>
      <c r="AF885" s="868"/>
      <c r="AG885" s="868"/>
      <c r="AH885" s="868"/>
      <c r="AI885" s="868"/>
      <c r="AJ885" s="868"/>
      <c r="AK885" s="868"/>
      <c r="AL885" s="868"/>
      <c r="AM885" s="868"/>
      <c r="AN885" s="867" t="str">
        <f>IF('3.9 Station de lecture - Stat 2'!$O$89="","",'3.9 Station de lecture - Stat 2'!$O$89)</f>
        <v/>
      </c>
      <c r="AO885" s="868"/>
      <c r="AP885" s="868"/>
      <c r="AQ885" s="868"/>
      <c r="AR885" s="868"/>
      <c r="AS885" s="868"/>
      <c r="AT885" s="868"/>
      <c r="AU885" s="868"/>
      <c r="AV885" s="868"/>
      <c r="AW885" s="868"/>
      <c r="AX885" s="868"/>
      <c r="AY885" s="868"/>
      <c r="AZ885" s="868"/>
      <c r="BA885" s="868"/>
      <c r="BB885" s="869"/>
    </row>
    <row r="886" spans="1:54" ht="30" customHeight="1">
      <c r="A886" s="849" t="s">
        <v>73</v>
      </c>
      <c r="B886" s="850"/>
      <c r="C886" s="850"/>
      <c r="D886" s="850"/>
      <c r="E886" s="850"/>
      <c r="F886" s="850"/>
      <c r="G886" s="850"/>
      <c r="H886" s="850"/>
      <c r="I886" s="850"/>
      <c r="J886" s="850"/>
      <c r="K886" s="850"/>
      <c r="L886" s="850"/>
      <c r="M886" s="850"/>
      <c r="N886" s="850"/>
      <c r="O886" s="850"/>
      <c r="P886" s="850"/>
      <c r="Q886" s="850"/>
      <c r="R886" s="850"/>
      <c r="S886" s="850"/>
      <c r="T886" s="850"/>
      <c r="U886" s="850"/>
      <c r="V886" s="850"/>
      <c r="W886" s="850"/>
      <c r="X886" s="851" t="str">
        <f>IF('3.9 Station de lecture - Stat 2'!$E$90="","",'3.9 Station de lecture - Stat 2'!$E$90)</f>
        <v/>
      </c>
      <c r="Y886" s="852"/>
      <c r="Z886" s="852"/>
      <c r="AA886" s="852"/>
      <c r="AB886" s="852"/>
      <c r="AC886" s="852"/>
      <c r="AD886" s="852"/>
      <c r="AE886" s="852"/>
      <c r="AF886" s="852"/>
      <c r="AG886" s="852"/>
      <c r="AH886" s="852"/>
      <c r="AI886" s="852"/>
      <c r="AJ886" s="852"/>
      <c r="AK886" s="852"/>
      <c r="AL886" s="852"/>
      <c r="AM886" s="852"/>
      <c r="AN886" s="852"/>
      <c r="AO886" s="852"/>
      <c r="AP886" s="852"/>
      <c r="AQ886" s="852"/>
      <c r="AR886" s="852"/>
      <c r="AS886" s="852"/>
      <c r="AT886" s="852"/>
      <c r="AU886" s="852"/>
      <c r="AV886" s="852"/>
      <c r="AW886" s="852"/>
      <c r="AX886" s="852"/>
      <c r="AY886" s="852"/>
      <c r="AZ886" s="852"/>
      <c r="BA886" s="852"/>
      <c r="BB886" s="852"/>
    </row>
    <row r="887" spans="1:54" ht="30" customHeight="1">
      <c r="A887" s="853" t="s">
        <v>71</v>
      </c>
      <c r="B887" s="854"/>
      <c r="C887" s="854"/>
      <c r="D887" s="854"/>
      <c r="E887" s="854"/>
      <c r="F887" s="854"/>
      <c r="G887" s="854"/>
      <c r="H887" s="854"/>
      <c r="I887" s="854"/>
      <c r="J887" s="854"/>
      <c r="K887" s="854"/>
      <c r="L887" s="854"/>
      <c r="M887" s="854"/>
      <c r="N887" s="854"/>
      <c r="O887" s="854" t="str">
        <f>IF('3.9 Station de lecture - Stat 1'!I130="","",'3.9 Station de lecture - Stat 1'!I130)</f>
        <v/>
      </c>
      <c r="P887" s="854"/>
      <c r="Q887" s="854"/>
      <c r="R887" s="854"/>
      <c r="S887" s="854"/>
      <c r="T887" s="854"/>
      <c r="U887" s="854"/>
      <c r="V887" s="854"/>
      <c r="W887" s="855"/>
      <c r="X887" s="856" t="str">
        <f>IF('3.9 Station de lecture - Stat 2'!$E$91="","",'3.9 Station de lecture - Stat 2'!$E$91)</f>
        <v/>
      </c>
      <c r="Y887" s="857"/>
      <c r="Z887" s="857"/>
      <c r="AA887" s="857"/>
      <c r="AB887" s="857"/>
      <c r="AC887" s="857"/>
      <c r="AD887" s="857"/>
      <c r="AE887" s="857"/>
      <c r="AF887" s="857"/>
      <c r="AG887" s="857"/>
      <c r="AH887" s="857"/>
      <c r="AI887" s="857"/>
      <c r="AJ887" s="857"/>
      <c r="AK887" s="857"/>
      <c r="AL887" s="857"/>
      <c r="AM887" s="857"/>
      <c r="AN887" s="857"/>
      <c r="AO887" s="857"/>
      <c r="AP887" s="857"/>
      <c r="AQ887" s="857"/>
      <c r="AR887" s="857"/>
      <c r="AS887" s="857"/>
      <c r="AT887" s="857"/>
      <c r="AU887" s="857"/>
      <c r="AV887" s="857"/>
      <c r="AW887" s="857"/>
      <c r="AX887" s="857"/>
      <c r="AY887" s="857"/>
      <c r="AZ887" s="857"/>
      <c r="BA887" s="857"/>
      <c r="BB887" s="857"/>
    </row>
    <row r="888" spans="1:54" ht="30" customHeight="1">
      <c r="AO888" s="311"/>
    </row>
    <row r="889" spans="1:54" ht="30" customHeight="1">
      <c r="A889" s="968" t="s">
        <v>1065</v>
      </c>
      <c r="B889" s="969"/>
      <c r="C889" s="969"/>
      <c r="D889" s="969"/>
      <c r="E889" s="969"/>
      <c r="F889" s="969"/>
      <c r="G889" s="969"/>
      <c r="H889" s="969"/>
      <c r="I889" s="969"/>
      <c r="J889" s="969"/>
      <c r="K889" s="969"/>
      <c r="L889" s="969"/>
      <c r="M889" s="969"/>
      <c r="N889" s="969"/>
      <c r="O889" s="969"/>
      <c r="P889" s="969"/>
      <c r="Q889" s="969"/>
      <c r="R889" s="969"/>
      <c r="S889" s="354"/>
      <c r="T889" s="354"/>
      <c r="U889" s="354"/>
      <c r="V889" s="354"/>
      <c r="W889" s="354"/>
      <c r="X889" s="354"/>
      <c r="Y889" s="354"/>
      <c r="Z889" s="354"/>
      <c r="AA889" s="354"/>
      <c r="AB889" s="354"/>
      <c r="AC889" s="354"/>
      <c r="AD889" s="354"/>
      <c r="AE889" s="354"/>
      <c r="AF889" s="354"/>
      <c r="AG889" s="354"/>
      <c r="AH889" s="354"/>
      <c r="AI889" s="354"/>
      <c r="AJ889" s="354"/>
      <c r="AK889" s="354"/>
      <c r="AL889" s="354"/>
      <c r="AM889" s="354"/>
      <c r="AN889" s="354"/>
      <c r="AO889" s="354"/>
      <c r="AP889" s="354"/>
      <c r="AQ889" s="354"/>
      <c r="AR889" s="354"/>
      <c r="AS889" s="354"/>
      <c r="AT889" s="354"/>
      <c r="AU889" s="354"/>
      <c r="AV889" s="354"/>
      <c r="AW889" s="354"/>
      <c r="AX889" s="354"/>
      <c r="AY889" s="354"/>
      <c r="AZ889" s="354"/>
      <c r="BA889" s="354"/>
      <c r="BB889" s="354"/>
    </row>
    <row r="890" spans="1:54" ht="10.5" customHeight="1">
      <c r="A890" s="738"/>
      <c r="B890" s="739"/>
      <c r="C890" s="739"/>
      <c r="D890" s="739"/>
      <c r="E890" s="739"/>
      <c r="F890" s="739"/>
      <c r="G890" s="739"/>
      <c r="H890" s="739"/>
      <c r="I890" s="739"/>
      <c r="J890" s="739"/>
      <c r="K890" s="739"/>
      <c r="L890" s="739"/>
      <c r="M890" s="739"/>
      <c r="N890" s="739"/>
      <c r="O890" s="739"/>
      <c r="P890" s="739"/>
      <c r="Q890" s="739"/>
      <c r="R890" s="739"/>
      <c r="S890" s="354"/>
      <c r="T890" s="354"/>
      <c r="U890" s="354"/>
      <c r="V890" s="354"/>
      <c r="W890" s="354"/>
      <c r="X890" s="354"/>
      <c r="Y890" s="354"/>
      <c r="Z890" s="354"/>
      <c r="AA890" s="354"/>
      <c r="AB890" s="354"/>
      <c r="AC890" s="354"/>
      <c r="AD890" s="354"/>
      <c r="AE890" s="354"/>
      <c r="AF890" s="354"/>
      <c r="AG890" s="354"/>
      <c r="AH890" s="354"/>
      <c r="AI890" s="354"/>
      <c r="AJ890" s="354"/>
      <c r="AK890" s="354"/>
      <c r="AL890" s="354"/>
      <c r="AM890" s="354"/>
      <c r="AN890" s="354"/>
      <c r="AO890" s="354"/>
      <c r="AP890" s="354"/>
      <c r="AQ890" s="354"/>
      <c r="AR890" s="354"/>
      <c r="AS890" s="354"/>
      <c r="AT890" s="354"/>
      <c r="AU890" s="354"/>
      <c r="AV890" s="354"/>
      <c r="AW890" s="354"/>
      <c r="AX890" s="354"/>
      <c r="AY890" s="354"/>
      <c r="AZ890" s="354"/>
      <c r="BA890" s="354"/>
      <c r="BB890" s="354"/>
    </row>
    <row r="891" spans="1:54" ht="28.5" customHeight="1">
      <c r="A891" s="874" t="s">
        <v>481</v>
      </c>
      <c r="B891" s="875"/>
      <c r="C891" s="875"/>
      <c r="D891" s="875"/>
      <c r="E891" s="875"/>
      <c r="F891" s="875"/>
      <c r="G891" s="875"/>
      <c r="H891" s="875"/>
      <c r="I891" s="875"/>
      <c r="J891" s="875"/>
      <c r="K891" s="875"/>
      <c r="L891" s="875"/>
      <c r="M891" s="875"/>
      <c r="N891" s="875"/>
      <c r="O891" s="875"/>
      <c r="P891" s="875"/>
      <c r="Q891" s="875"/>
      <c r="R891" s="875"/>
      <c r="S891" s="875"/>
      <c r="T891" s="875"/>
      <c r="U891" s="875"/>
      <c r="V891" s="875"/>
      <c r="W891" s="875"/>
      <c r="X891" s="875"/>
      <c r="Y891" s="875"/>
      <c r="Z891" s="875"/>
      <c r="AA891" s="875"/>
      <c r="AB891" s="875"/>
      <c r="AC891" s="875"/>
      <c r="AD891" s="875"/>
      <c r="AE891" s="875"/>
      <c r="AF891" s="875"/>
      <c r="AG891" s="875"/>
      <c r="AH891" s="875"/>
      <c r="AI891" s="875"/>
      <c r="AJ891" s="875"/>
      <c r="AK891" s="875"/>
      <c r="AL891" s="875"/>
      <c r="AM891" s="875"/>
      <c r="AN891" s="875"/>
      <c r="AO891" s="875"/>
      <c r="AP891" s="875"/>
      <c r="AQ891" s="875"/>
      <c r="AR891" s="875"/>
      <c r="AS891" s="875"/>
      <c r="AT891" s="875"/>
      <c r="AU891" s="875"/>
      <c r="AV891" s="875"/>
      <c r="AW891" s="875"/>
      <c r="AX891" s="875"/>
      <c r="AY891" s="875"/>
      <c r="AZ891" s="875"/>
      <c r="BA891" s="875"/>
      <c r="BB891" s="876"/>
    </row>
    <row r="892" spans="1:54" ht="30" customHeight="1">
      <c r="A892" s="853"/>
      <c r="B892" s="956"/>
      <c r="C892" s="956"/>
      <c r="D892" s="956"/>
      <c r="E892" s="956"/>
      <c r="F892" s="956"/>
      <c r="G892" s="956"/>
      <c r="H892" s="956"/>
      <c r="I892" s="956"/>
      <c r="J892" s="956"/>
      <c r="K892" s="956"/>
      <c r="L892" s="957"/>
      <c r="M892" s="962" t="s">
        <v>388</v>
      </c>
      <c r="N892" s="880"/>
      <c r="O892" s="880"/>
      <c r="P892" s="880"/>
      <c r="Q892" s="880"/>
      <c r="R892" s="880"/>
      <c r="S892" s="880"/>
      <c r="T892" s="880"/>
      <c r="U892" s="880"/>
      <c r="V892" s="880"/>
      <c r="W892" s="880"/>
      <c r="X892" s="880"/>
      <c r="Y892" s="880"/>
      <c r="Z892" s="880"/>
      <c r="AA892" s="963" t="s">
        <v>1034</v>
      </c>
      <c r="AB892" s="880"/>
      <c r="AC892" s="880"/>
      <c r="AD892" s="880"/>
      <c r="AE892" s="880"/>
      <c r="AF892" s="880"/>
      <c r="AG892" s="880"/>
      <c r="AH892" s="880"/>
      <c r="AI892" s="880"/>
      <c r="AJ892" s="880"/>
      <c r="AK892" s="880"/>
      <c r="AL892" s="880"/>
      <c r="AM892" s="880"/>
      <c r="AN892" s="880"/>
      <c r="AO892" s="963" t="s">
        <v>94</v>
      </c>
      <c r="AP892" s="880"/>
      <c r="AQ892" s="880"/>
      <c r="AR892" s="880"/>
      <c r="AS892" s="880"/>
      <c r="AT892" s="880"/>
      <c r="AU892" s="880"/>
      <c r="AV892" s="880"/>
      <c r="AW892" s="880"/>
      <c r="AX892" s="880"/>
      <c r="AY892" s="880"/>
      <c r="AZ892" s="880"/>
      <c r="BA892" s="880"/>
      <c r="BB892" s="880"/>
    </row>
    <row r="893" spans="1:54" ht="42.75" customHeight="1">
      <c r="A893" s="853" t="s">
        <v>385</v>
      </c>
      <c r="B893" s="956"/>
      <c r="C893" s="956"/>
      <c r="D893" s="956"/>
      <c r="E893" s="956"/>
      <c r="F893" s="956"/>
      <c r="G893" s="956"/>
      <c r="H893" s="956"/>
      <c r="I893" s="956"/>
      <c r="J893" s="956"/>
      <c r="K893" s="956"/>
      <c r="L893" s="957"/>
      <c r="M893" s="964" t="str">
        <f>IF('3.9 Station de lecture - Stat 3'!$C$21="","",'3.9 Station de lecture - Stat 3'!$C$21)</f>
        <v/>
      </c>
      <c r="N893" s="964"/>
      <c r="O893" s="964"/>
      <c r="P893" s="964"/>
      <c r="Q893" s="964"/>
      <c r="R893" s="964"/>
      <c r="S893" s="964"/>
      <c r="T893" s="964"/>
      <c r="U893" s="964"/>
      <c r="V893" s="964"/>
      <c r="W893" s="964"/>
      <c r="X893" s="964"/>
      <c r="Y893" s="964"/>
      <c r="Z893" s="964"/>
      <c r="AA893" s="964" t="str">
        <f>IF('3.9 Station de lecture - Stat 3'!$C$22="","",'3.9 Station de lecture - Stat 3'!$C$22)</f>
        <v/>
      </c>
      <c r="AB893" s="964"/>
      <c r="AC893" s="964"/>
      <c r="AD893" s="964"/>
      <c r="AE893" s="964"/>
      <c r="AF893" s="964"/>
      <c r="AG893" s="964"/>
      <c r="AH893" s="964"/>
      <c r="AI893" s="964"/>
      <c r="AJ893" s="964"/>
      <c r="AK893" s="964"/>
      <c r="AL893" s="964"/>
      <c r="AM893" s="964"/>
      <c r="AN893" s="964"/>
      <c r="AO893" s="965" t="str">
        <f>IF('3.9 Station de lecture - Stat 3'!$C$23="","",'3.9 Station de lecture - Stat 3'!$C$23)</f>
        <v/>
      </c>
      <c r="AP893" s="966"/>
      <c r="AQ893" s="966"/>
      <c r="AR893" s="966"/>
      <c r="AS893" s="966"/>
      <c r="AT893" s="966"/>
      <c r="AU893" s="966"/>
      <c r="AV893" s="966"/>
      <c r="AW893" s="966"/>
      <c r="AX893" s="966"/>
      <c r="AY893" s="966"/>
      <c r="AZ893" s="966"/>
      <c r="BA893" s="966"/>
      <c r="BB893" s="967"/>
    </row>
    <row r="894" spans="1:54" ht="26.25" customHeight="1">
      <c r="A894" s="853" t="s">
        <v>386</v>
      </c>
      <c r="B894" s="956"/>
      <c r="C894" s="956"/>
      <c r="D894" s="956"/>
      <c r="E894" s="956"/>
      <c r="F894" s="956"/>
      <c r="G894" s="956"/>
      <c r="H894" s="956"/>
      <c r="I894" s="956"/>
      <c r="J894" s="956"/>
      <c r="K894" s="956"/>
      <c r="L894" s="957"/>
      <c r="M894" s="958" t="str">
        <f>IF('3.9 Station de lecture - Stat 3'!$G$21="","",'3.9 Station de lecture - Stat 3'!$G$21)</f>
        <v/>
      </c>
      <c r="N894" s="958"/>
      <c r="O894" s="958"/>
      <c r="P894" s="958"/>
      <c r="Q894" s="958"/>
      <c r="R894" s="958"/>
      <c r="S894" s="958"/>
      <c r="T894" s="958"/>
      <c r="U894" s="958"/>
      <c r="V894" s="958"/>
      <c r="W894" s="958"/>
      <c r="X894" s="958"/>
      <c r="Y894" s="958"/>
      <c r="Z894" s="958"/>
      <c r="AA894" s="958" t="str">
        <f>IF('3.9 Station de lecture - Stat 3'!$G$22="","",'3.9 Station de lecture - Stat 3'!$G$22)</f>
        <v/>
      </c>
      <c r="AB894" s="958"/>
      <c r="AC894" s="958"/>
      <c r="AD894" s="958"/>
      <c r="AE894" s="958"/>
      <c r="AF894" s="958"/>
      <c r="AG894" s="958"/>
      <c r="AH894" s="958"/>
      <c r="AI894" s="958"/>
      <c r="AJ894" s="958"/>
      <c r="AK894" s="958"/>
      <c r="AL894" s="958"/>
      <c r="AM894" s="958"/>
      <c r="AN894" s="958"/>
      <c r="AO894" s="959" t="str">
        <f>IF('3.9 Station de lecture - Stat 3'!$G$23="","",'3.9 Station de lecture - Stat 3'!$G$23)</f>
        <v/>
      </c>
      <c r="AP894" s="960"/>
      <c r="AQ894" s="960"/>
      <c r="AR894" s="960"/>
      <c r="AS894" s="960"/>
      <c r="AT894" s="960"/>
      <c r="AU894" s="960"/>
      <c r="AV894" s="960"/>
      <c r="AW894" s="960"/>
      <c r="AX894" s="960"/>
      <c r="AY894" s="960"/>
      <c r="AZ894" s="960"/>
      <c r="BA894" s="960"/>
      <c r="BB894" s="961"/>
    </row>
    <row r="895" spans="1:54" ht="30" customHeight="1">
      <c r="A895" s="853" t="s">
        <v>387</v>
      </c>
      <c r="B895" s="956"/>
      <c r="C895" s="956"/>
      <c r="D895" s="956"/>
      <c r="E895" s="956"/>
      <c r="F895" s="956"/>
      <c r="G895" s="956"/>
      <c r="H895" s="956"/>
      <c r="I895" s="956"/>
      <c r="J895" s="956"/>
      <c r="K895" s="956"/>
      <c r="L895" s="957"/>
      <c r="M895" s="958" t="str">
        <f>IF('3.9 Station de lecture - Stat 3'!$K$21="","",'3.9 Station de lecture - Stat 3'!$K$21)</f>
        <v/>
      </c>
      <c r="N895" s="958"/>
      <c r="O895" s="958"/>
      <c r="P895" s="958"/>
      <c r="Q895" s="958"/>
      <c r="R895" s="958"/>
      <c r="S895" s="958"/>
      <c r="T895" s="958"/>
      <c r="U895" s="958"/>
      <c r="V895" s="958"/>
      <c r="W895" s="958"/>
      <c r="X895" s="958"/>
      <c r="Y895" s="958"/>
      <c r="Z895" s="958"/>
      <c r="AA895" s="958" t="str">
        <f>IF('3.9 Station de lecture - Stat 3'!$K$22="","",'3.9 Station de lecture - Stat 3'!$K$22)</f>
        <v/>
      </c>
      <c r="AB895" s="958"/>
      <c r="AC895" s="958"/>
      <c r="AD895" s="958"/>
      <c r="AE895" s="958"/>
      <c r="AF895" s="958"/>
      <c r="AG895" s="958"/>
      <c r="AH895" s="958"/>
      <c r="AI895" s="958"/>
      <c r="AJ895" s="958"/>
      <c r="AK895" s="958"/>
      <c r="AL895" s="958"/>
      <c r="AM895" s="958"/>
      <c r="AN895" s="958"/>
      <c r="AO895" s="959" t="str">
        <f>IF('3.9 Station de lecture - Stat 3'!$K$23="","",'3.9 Station de lecture - Stat 3'!$K$23)</f>
        <v/>
      </c>
      <c r="AP895" s="960"/>
      <c r="AQ895" s="960"/>
      <c r="AR895" s="960"/>
      <c r="AS895" s="960"/>
      <c r="AT895" s="960"/>
      <c r="AU895" s="960"/>
      <c r="AV895" s="960"/>
      <c r="AW895" s="960"/>
      <c r="AX895" s="960"/>
      <c r="AY895" s="960"/>
      <c r="AZ895" s="960"/>
      <c r="BA895" s="960"/>
      <c r="BB895" s="961"/>
    </row>
    <row r="896" spans="1:54" ht="29.25" customHeight="1">
      <c r="A896" s="849" t="s">
        <v>3</v>
      </c>
      <c r="B896" s="948"/>
      <c r="C896" s="948"/>
      <c r="D896" s="948"/>
      <c r="E896" s="948"/>
      <c r="F896" s="948"/>
      <c r="G896" s="948"/>
      <c r="H896" s="948"/>
      <c r="I896" s="948"/>
      <c r="J896" s="948"/>
      <c r="K896" s="948"/>
      <c r="L896" s="949"/>
      <c r="M896" s="950" t="str">
        <f>IF('3.9 Station de lecture - Stat 3'!$O$21="","",'3.9 Station de lecture - Stat 3'!$O$21)</f>
        <v/>
      </c>
      <c r="N896" s="950"/>
      <c r="O896" s="950"/>
      <c r="P896" s="950"/>
      <c r="Q896" s="950"/>
      <c r="R896" s="950"/>
      <c r="S896" s="950"/>
      <c r="T896" s="950"/>
      <c r="U896" s="950"/>
      <c r="V896" s="950"/>
      <c r="W896" s="950"/>
      <c r="X896" s="950"/>
      <c r="Y896" s="950"/>
      <c r="Z896" s="950"/>
      <c r="AA896" s="951" t="str">
        <f>IF('3.9 Station de lecture - Stat 3'!$O$22="","",'3.9 Station de lecture - Stat 3'!$O$22)</f>
        <v/>
      </c>
      <c r="AB896" s="951"/>
      <c r="AC896" s="951"/>
      <c r="AD896" s="951"/>
      <c r="AE896" s="951"/>
      <c r="AF896" s="951"/>
      <c r="AG896" s="951"/>
      <c r="AH896" s="951"/>
      <c r="AI896" s="951"/>
      <c r="AJ896" s="951"/>
      <c r="AK896" s="951"/>
      <c r="AL896" s="951"/>
      <c r="AM896" s="951"/>
      <c r="AN896" s="951"/>
      <c r="AO896" s="952" t="str">
        <f>IF('3.9 Station de lecture - Stat 3'!$O$23="","",'3.9 Station de lecture - Stat 3'!$O$23)</f>
        <v/>
      </c>
      <c r="AP896" s="953"/>
      <c r="AQ896" s="953"/>
      <c r="AR896" s="953"/>
      <c r="AS896" s="953"/>
      <c r="AT896" s="953"/>
      <c r="AU896" s="953"/>
      <c r="AV896" s="953"/>
      <c r="AW896" s="953"/>
      <c r="AX896" s="953"/>
      <c r="AY896" s="953"/>
      <c r="AZ896" s="953"/>
      <c r="BA896" s="953"/>
      <c r="BB896" s="954"/>
    </row>
    <row r="897" spans="1:56" ht="26.25" customHeight="1">
      <c r="A897" s="853" t="s">
        <v>73</v>
      </c>
      <c r="B897" s="939"/>
      <c r="C897" s="939"/>
      <c r="D897" s="939"/>
      <c r="E897" s="939"/>
      <c r="F897" s="939"/>
      <c r="G897" s="939"/>
      <c r="H897" s="939"/>
      <c r="I897" s="939"/>
      <c r="J897" s="939"/>
      <c r="K897" s="939"/>
      <c r="L897" s="939"/>
      <c r="M897" s="955" t="str">
        <f>IF('3.9 Station de lecture - Stat 3'!$C$24="","",'3.9 Station de lecture - Stat 3'!$C$24)</f>
        <v/>
      </c>
      <c r="N897" s="871"/>
      <c r="O897" s="871"/>
      <c r="P897" s="871"/>
      <c r="Q897" s="871"/>
      <c r="R897" s="871"/>
      <c r="S897" s="871"/>
      <c r="T897" s="871"/>
      <c r="U897" s="871"/>
      <c r="V897" s="871"/>
      <c r="W897" s="871"/>
      <c r="X897" s="871"/>
      <c r="Y897" s="871"/>
      <c r="Z897" s="871"/>
      <c r="AA897" s="871"/>
      <c r="AB897" s="871"/>
      <c r="AC897" s="871"/>
      <c r="AD897" s="871"/>
      <c r="AE897" s="871"/>
      <c r="AF897" s="871"/>
      <c r="AG897" s="871"/>
      <c r="AH897" s="871"/>
      <c r="AI897" s="871"/>
      <c r="AJ897" s="871"/>
      <c r="AK897" s="871"/>
      <c r="AL897" s="871"/>
      <c r="AM897" s="871"/>
      <c r="AN897" s="871"/>
      <c r="AO897" s="871"/>
      <c r="AP897" s="871"/>
      <c r="AQ897" s="871"/>
      <c r="AR897" s="871"/>
      <c r="AS897" s="871"/>
      <c r="AT897" s="871"/>
      <c r="AU897" s="871"/>
      <c r="AV897" s="871"/>
      <c r="AW897" s="871"/>
      <c r="AX897" s="871"/>
      <c r="AY897" s="871"/>
      <c r="AZ897" s="871"/>
      <c r="BA897" s="871"/>
      <c r="BB897" s="872"/>
    </row>
    <row r="898" spans="1:56" ht="27" customHeight="1">
      <c r="A898" s="853" t="s">
        <v>71</v>
      </c>
      <c r="B898" s="939"/>
      <c r="C898" s="939"/>
      <c r="D898" s="939"/>
      <c r="E898" s="939"/>
      <c r="F898" s="939"/>
      <c r="G898" s="939"/>
      <c r="H898" s="939"/>
      <c r="I898" s="939"/>
      <c r="J898" s="939"/>
      <c r="K898" s="939"/>
      <c r="L898" s="939"/>
      <c r="M898" s="940" t="str">
        <f>IF('3.9 Station de lecture - Stat 3'!$C$25="","",'3.9 Station de lecture - Stat 3'!$C$24)</f>
        <v/>
      </c>
      <c r="N898" s="921"/>
      <c r="O898" s="921"/>
      <c r="P898" s="921"/>
      <c r="Q898" s="921"/>
      <c r="R898" s="921"/>
      <c r="S898" s="921"/>
      <c r="T898" s="921"/>
      <c r="U898" s="921"/>
      <c r="V898" s="921"/>
      <c r="W898" s="921"/>
      <c r="X898" s="921"/>
      <c r="Y898" s="921"/>
      <c r="Z898" s="921"/>
      <c r="AA898" s="921"/>
      <c r="AB898" s="921"/>
      <c r="AC898" s="921"/>
      <c r="AD898" s="921"/>
      <c r="AE898" s="921"/>
      <c r="AF898" s="921"/>
      <c r="AG898" s="921"/>
      <c r="AH898" s="921"/>
      <c r="AI898" s="921"/>
      <c r="AJ898" s="921"/>
      <c r="AK898" s="921"/>
      <c r="AL898" s="921"/>
      <c r="AM898" s="921"/>
      <c r="AN898" s="921"/>
      <c r="AO898" s="921"/>
      <c r="AP898" s="921"/>
      <c r="AQ898" s="921"/>
      <c r="AR898" s="921"/>
      <c r="AS898" s="921"/>
      <c r="AT898" s="921"/>
      <c r="AU898" s="921"/>
      <c r="AV898" s="921"/>
      <c r="AW898" s="921"/>
      <c r="AX898" s="921"/>
      <c r="AY898" s="921"/>
      <c r="AZ898" s="921"/>
      <c r="BA898" s="921"/>
      <c r="BB898" s="922"/>
    </row>
    <row r="899" spans="1:56" ht="21.75" customHeight="1">
      <c r="AO899" s="311"/>
    </row>
    <row r="900" spans="1:56" ht="32.25" customHeight="1">
      <c r="A900" s="874" t="s">
        <v>106</v>
      </c>
      <c r="B900" s="875"/>
      <c r="C900" s="875"/>
      <c r="D900" s="875"/>
      <c r="E900" s="875"/>
      <c r="F900" s="875"/>
      <c r="G900" s="875"/>
      <c r="H900" s="875"/>
      <c r="I900" s="875"/>
      <c r="J900" s="875"/>
      <c r="K900" s="875"/>
      <c r="L900" s="875"/>
      <c r="M900" s="875"/>
      <c r="N900" s="875"/>
      <c r="O900" s="875"/>
      <c r="P900" s="875"/>
      <c r="Q900" s="875"/>
      <c r="R900" s="875"/>
      <c r="S900" s="875"/>
      <c r="T900" s="875"/>
      <c r="U900" s="875"/>
      <c r="V900" s="875"/>
      <c r="W900" s="875"/>
      <c r="X900" s="875"/>
      <c r="Y900" s="875"/>
      <c r="Z900" s="875"/>
      <c r="AA900" s="875"/>
      <c r="AB900" s="875"/>
      <c r="AC900" s="875"/>
      <c r="AD900" s="875"/>
      <c r="AE900" s="875"/>
      <c r="AF900" s="875"/>
      <c r="AG900" s="875"/>
      <c r="AH900" s="875"/>
      <c r="AI900" s="875"/>
      <c r="AJ900" s="875"/>
      <c r="AK900" s="875"/>
      <c r="AL900" s="875"/>
      <c r="AM900" s="875"/>
      <c r="AN900" s="875"/>
      <c r="AO900" s="875"/>
      <c r="AP900" s="875"/>
      <c r="AQ900" s="875"/>
      <c r="AR900" s="875"/>
      <c r="AS900" s="875"/>
      <c r="AT900" s="875"/>
      <c r="AU900" s="875"/>
      <c r="AV900" s="875"/>
      <c r="AW900" s="875"/>
      <c r="AX900" s="875"/>
      <c r="AY900" s="875"/>
      <c r="AZ900" s="875"/>
      <c r="BA900" s="875"/>
      <c r="BB900" s="876"/>
    </row>
    <row r="901" spans="1:56" ht="30" customHeight="1">
      <c r="A901" s="926"/>
      <c r="B901" s="944"/>
      <c r="C901" s="944"/>
      <c r="D901" s="944"/>
      <c r="E901" s="944"/>
      <c r="F901" s="944"/>
      <c r="G901" s="944"/>
      <c r="H901" s="944"/>
      <c r="I901" s="944"/>
      <c r="J901" s="944"/>
      <c r="K901" s="944"/>
      <c r="L901" s="944"/>
      <c r="M901" s="944"/>
      <c r="N901" s="944"/>
      <c r="O901" s="944"/>
      <c r="P901" s="945"/>
      <c r="Q901" s="946" t="s">
        <v>102</v>
      </c>
      <c r="R901" s="947"/>
      <c r="S901" s="947"/>
      <c r="T901" s="947"/>
      <c r="U901" s="947"/>
      <c r="V901" s="947"/>
      <c r="W901" s="947"/>
      <c r="X901" s="947"/>
      <c r="Y901" s="947"/>
      <c r="Z901" s="947"/>
      <c r="AA901" s="947"/>
      <c r="AB901" s="947"/>
      <c r="AC901" s="947"/>
      <c r="AD901" s="947"/>
      <c r="AE901" s="947"/>
      <c r="AF901" s="947"/>
      <c r="AG901" s="947"/>
      <c r="AH901" s="947"/>
      <c r="AI901" s="947"/>
      <c r="AJ901" s="947"/>
      <c r="AK901" s="946" t="s">
        <v>94</v>
      </c>
      <c r="AL901" s="947"/>
      <c r="AM901" s="947"/>
      <c r="AN901" s="947"/>
      <c r="AO901" s="947"/>
      <c r="AP901" s="947"/>
      <c r="AQ901" s="947"/>
      <c r="AR901" s="947"/>
      <c r="AS901" s="947"/>
      <c r="AT901" s="947"/>
      <c r="AU901" s="947"/>
      <c r="AV901" s="947"/>
      <c r="AW901" s="947"/>
      <c r="AX901" s="947"/>
      <c r="AY901" s="947"/>
      <c r="AZ901" s="947"/>
      <c r="BA901" s="947"/>
      <c r="BB901" s="947"/>
    </row>
    <row r="902" spans="1:56" ht="30" customHeight="1">
      <c r="A902" s="926" t="s">
        <v>374</v>
      </c>
      <c r="B902" s="927"/>
      <c r="C902" s="927"/>
      <c r="D902" s="927"/>
      <c r="E902" s="927"/>
      <c r="F902" s="927"/>
      <c r="G902" s="927"/>
      <c r="H902" s="927"/>
      <c r="I902" s="927"/>
      <c r="J902" s="927"/>
      <c r="K902" s="927"/>
      <c r="L902" s="927"/>
      <c r="M902" s="927"/>
      <c r="N902" s="927"/>
      <c r="O902" s="927"/>
      <c r="P902" s="927"/>
      <c r="Q902" s="933" t="str">
        <f>IF('3.9 Station de lecture - Stat 3'!$C$30="","",'3.9 Station de lecture - Stat 3'!$C$30)</f>
        <v/>
      </c>
      <c r="R902" s="934"/>
      <c r="S902" s="934"/>
      <c r="T902" s="934"/>
      <c r="U902" s="934"/>
      <c r="V902" s="934"/>
      <c r="W902" s="934"/>
      <c r="X902" s="934"/>
      <c r="Y902" s="934"/>
      <c r="Z902" s="934"/>
      <c r="AA902" s="934"/>
      <c r="AB902" s="934"/>
      <c r="AC902" s="934"/>
      <c r="AD902" s="934"/>
      <c r="AE902" s="934"/>
      <c r="AF902" s="934"/>
      <c r="AG902" s="934"/>
      <c r="AH902" s="934"/>
      <c r="AI902" s="934"/>
      <c r="AJ902" s="935"/>
      <c r="AK902" s="936" t="str">
        <f>IF('3.9 Station de lecture - Stat 3'!$C$31="","",'3.9 Station de lecture - Stat 3'!$C$31)</f>
        <v/>
      </c>
      <c r="AL902" s="937"/>
      <c r="AM902" s="937"/>
      <c r="AN902" s="937"/>
      <c r="AO902" s="937"/>
      <c r="AP902" s="937"/>
      <c r="AQ902" s="937"/>
      <c r="AR902" s="937"/>
      <c r="AS902" s="937"/>
      <c r="AT902" s="937"/>
      <c r="AU902" s="937"/>
      <c r="AV902" s="937"/>
      <c r="AW902" s="937"/>
      <c r="AX902" s="937"/>
      <c r="AY902" s="937"/>
      <c r="AZ902" s="937"/>
      <c r="BA902" s="937"/>
      <c r="BB902" s="938"/>
      <c r="BC902" s="741"/>
      <c r="BD902" s="741"/>
    </row>
    <row r="903" spans="1:56" ht="38.25" customHeight="1">
      <c r="A903" s="926" t="s">
        <v>375</v>
      </c>
      <c r="B903" s="927"/>
      <c r="C903" s="927"/>
      <c r="D903" s="927"/>
      <c r="E903" s="927"/>
      <c r="F903" s="927"/>
      <c r="G903" s="927"/>
      <c r="H903" s="927"/>
      <c r="I903" s="927"/>
      <c r="J903" s="927"/>
      <c r="K903" s="927"/>
      <c r="L903" s="927"/>
      <c r="M903" s="927"/>
      <c r="N903" s="927"/>
      <c r="O903" s="927"/>
      <c r="P903" s="927"/>
      <c r="Q903" s="928" t="str">
        <f>IF('3.9 Station de lecture - Stat 3'!$E$30="","",'3.9 Station de lecture - Stat 3'!$E$30)</f>
        <v/>
      </c>
      <c r="R903" s="929"/>
      <c r="S903" s="929"/>
      <c r="T903" s="929"/>
      <c r="U903" s="929"/>
      <c r="V903" s="929"/>
      <c r="W903" s="929"/>
      <c r="X903" s="929"/>
      <c r="Y903" s="929"/>
      <c r="Z903" s="929"/>
      <c r="AA903" s="929"/>
      <c r="AB903" s="929"/>
      <c r="AC903" s="929"/>
      <c r="AD903" s="929"/>
      <c r="AE903" s="929"/>
      <c r="AF903" s="929"/>
      <c r="AG903" s="929"/>
      <c r="AH903" s="929"/>
      <c r="AI903" s="929"/>
      <c r="AJ903" s="929"/>
      <c r="AK903" s="930" t="str">
        <f>IF('3.9 Station de lecture - Stat 3'!$E$31="","",'3.9 Station de lecture - Stat 3'!$E$31)</f>
        <v/>
      </c>
      <c r="AL903" s="931"/>
      <c r="AM903" s="931"/>
      <c r="AN903" s="931"/>
      <c r="AO903" s="931"/>
      <c r="AP903" s="931"/>
      <c r="AQ903" s="931"/>
      <c r="AR903" s="931"/>
      <c r="AS903" s="931"/>
      <c r="AT903" s="931"/>
      <c r="AU903" s="931"/>
      <c r="AV903" s="931"/>
      <c r="AW903" s="931"/>
      <c r="AX903" s="931"/>
      <c r="AY903" s="931"/>
      <c r="AZ903" s="931"/>
      <c r="BA903" s="931"/>
      <c r="BB903" s="932"/>
      <c r="BC903" s="741"/>
      <c r="BD903" s="741"/>
    </row>
    <row r="904" spans="1:56" ht="30" customHeight="1">
      <c r="A904" s="926" t="s">
        <v>376</v>
      </c>
      <c r="B904" s="927"/>
      <c r="C904" s="927"/>
      <c r="D904" s="927"/>
      <c r="E904" s="927"/>
      <c r="F904" s="927"/>
      <c r="G904" s="927"/>
      <c r="H904" s="927"/>
      <c r="I904" s="927"/>
      <c r="J904" s="927"/>
      <c r="K904" s="927"/>
      <c r="L904" s="927"/>
      <c r="M904" s="927"/>
      <c r="N904" s="927"/>
      <c r="O904" s="927"/>
      <c r="P904" s="927"/>
      <c r="Q904" s="928" t="str">
        <f>IF('3.9 Station de lecture - Stat 3'!$G$30="","",'3.9 Station de lecture - Stat 3'!$G$30)</f>
        <v/>
      </c>
      <c r="R904" s="929"/>
      <c r="S904" s="929"/>
      <c r="T904" s="929"/>
      <c r="U904" s="929"/>
      <c r="V904" s="929"/>
      <c r="W904" s="929"/>
      <c r="X904" s="929"/>
      <c r="Y904" s="929"/>
      <c r="Z904" s="929"/>
      <c r="AA904" s="929"/>
      <c r="AB904" s="929"/>
      <c r="AC904" s="929"/>
      <c r="AD904" s="929"/>
      <c r="AE904" s="929"/>
      <c r="AF904" s="929"/>
      <c r="AG904" s="929"/>
      <c r="AH904" s="929"/>
      <c r="AI904" s="929"/>
      <c r="AJ904" s="929"/>
      <c r="AK904" s="930" t="str">
        <f>IF('3.9 Station de lecture - Stat 3'!$G$31="","",'3.9 Station de lecture - Stat 3'!$G$31)</f>
        <v/>
      </c>
      <c r="AL904" s="931"/>
      <c r="AM904" s="931"/>
      <c r="AN904" s="931"/>
      <c r="AO904" s="931"/>
      <c r="AP904" s="931"/>
      <c r="AQ904" s="931"/>
      <c r="AR904" s="931"/>
      <c r="AS904" s="931"/>
      <c r="AT904" s="931"/>
      <c r="AU904" s="931"/>
      <c r="AV904" s="931"/>
      <c r="AW904" s="931"/>
      <c r="AX904" s="931"/>
      <c r="AY904" s="931"/>
      <c r="AZ904" s="931"/>
      <c r="BA904" s="931"/>
      <c r="BB904" s="932"/>
      <c r="BC904" s="741"/>
      <c r="BD904" s="741"/>
    </row>
    <row r="905" spans="1:56" ht="30" customHeight="1">
      <c r="A905" s="926" t="s">
        <v>364</v>
      </c>
      <c r="B905" s="927"/>
      <c r="C905" s="927"/>
      <c r="D905" s="927"/>
      <c r="E905" s="927"/>
      <c r="F905" s="927"/>
      <c r="G905" s="927"/>
      <c r="H905" s="927"/>
      <c r="I905" s="927"/>
      <c r="J905" s="927"/>
      <c r="K905" s="927"/>
      <c r="L905" s="927"/>
      <c r="M905" s="927"/>
      <c r="N905" s="927"/>
      <c r="O905" s="927"/>
      <c r="P905" s="927"/>
      <c r="Q905" s="928" t="str">
        <f>IF('3.9 Station de lecture - Stat 3'!$I$30="","",'3.9 Station de lecture - Stat 3'!$I$30)</f>
        <v/>
      </c>
      <c r="R905" s="929"/>
      <c r="S905" s="929"/>
      <c r="T905" s="929"/>
      <c r="U905" s="929"/>
      <c r="V905" s="929"/>
      <c r="W905" s="929"/>
      <c r="X905" s="929"/>
      <c r="Y905" s="929"/>
      <c r="Z905" s="929"/>
      <c r="AA905" s="929"/>
      <c r="AB905" s="929"/>
      <c r="AC905" s="929"/>
      <c r="AD905" s="929"/>
      <c r="AE905" s="929"/>
      <c r="AF905" s="929"/>
      <c r="AG905" s="929"/>
      <c r="AH905" s="929"/>
      <c r="AI905" s="929"/>
      <c r="AJ905" s="929"/>
      <c r="AK905" s="930" t="str">
        <f>IF('3.9 Station de lecture - Stat 3'!$I$31="","",'3.9 Station de lecture - Stat 3'!$I$31)</f>
        <v/>
      </c>
      <c r="AL905" s="931"/>
      <c r="AM905" s="931"/>
      <c r="AN905" s="931"/>
      <c r="AO905" s="931"/>
      <c r="AP905" s="931"/>
      <c r="AQ905" s="931"/>
      <c r="AR905" s="931"/>
      <c r="AS905" s="931"/>
      <c r="AT905" s="931"/>
      <c r="AU905" s="931"/>
      <c r="AV905" s="931"/>
      <c r="AW905" s="931"/>
      <c r="AX905" s="931"/>
      <c r="AY905" s="931"/>
      <c r="AZ905" s="931"/>
      <c r="BA905" s="931"/>
      <c r="BB905" s="932"/>
      <c r="BC905" s="741"/>
      <c r="BD905" s="741"/>
    </row>
    <row r="906" spans="1:56" ht="30" customHeight="1">
      <c r="A906" s="926" t="s">
        <v>377</v>
      </c>
      <c r="B906" s="927"/>
      <c r="C906" s="927"/>
      <c r="D906" s="927"/>
      <c r="E906" s="927"/>
      <c r="F906" s="927"/>
      <c r="G906" s="927"/>
      <c r="H906" s="927"/>
      <c r="I906" s="927"/>
      <c r="J906" s="927"/>
      <c r="K906" s="927"/>
      <c r="L906" s="927"/>
      <c r="M906" s="927"/>
      <c r="N906" s="927"/>
      <c r="O906" s="927"/>
      <c r="P906" s="927"/>
      <c r="Q906" s="928" t="str">
        <f>IF('3.9 Station de lecture - Stat 3'!$K$30="","",'3.9 Station de lecture - Stat 3'!$K$30)</f>
        <v/>
      </c>
      <c r="R906" s="929"/>
      <c r="S906" s="929"/>
      <c r="T906" s="929"/>
      <c r="U906" s="929"/>
      <c r="V906" s="929"/>
      <c r="W906" s="929"/>
      <c r="X906" s="929"/>
      <c r="Y906" s="929"/>
      <c r="Z906" s="929"/>
      <c r="AA906" s="929"/>
      <c r="AB906" s="929"/>
      <c r="AC906" s="929"/>
      <c r="AD906" s="929"/>
      <c r="AE906" s="929"/>
      <c r="AF906" s="929"/>
      <c r="AG906" s="929"/>
      <c r="AH906" s="929"/>
      <c r="AI906" s="929"/>
      <c r="AJ906" s="929"/>
      <c r="AK906" s="930" t="str">
        <f>IF('3.9 Station de lecture - Stat 3'!$K$31="","",'3.9 Station de lecture - Stat 3'!$K$31)</f>
        <v/>
      </c>
      <c r="AL906" s="931"/>
      <c r="AM906" s="931"/>
      <c r="AN906" s="931"/>
      <c r="AO906" s="931"/>
      <c r="AP906" s="931"/>
      <c r="AQ906" s="931"/>
      <c r="AR906" s="931"/>
      <c r="AS906" s="931"/>
      <c r="AT906" s="931"/>
      <c r="AU906" s="931"/>
      <c r="AV906" s="931"/>
      <c r="AW906" s="931"/>
      <c r="AX906" s="931"/>
      <c r="AY906" s="931"/>
      <c r="AZ906" s="931"/>
      <c r="BA906" s="931"/>
      <c r="BB906" s="932"/>
      <c r="BC906" s="741"/>
      <c r="BD906" s="741"/>
    </row>
    <row r="907" spans="1:56" ht="30" customHeight="1">
      <c r="A907" s="926" t="s">
        <v>378</v>
      </c>
      <c r="B907" s="927"/>
      <c r="C907" s="927"/>
      <c r="D907" s="927"/>
      <c r="E907" s="927"/>
      <c r="F907" s="927"/>
      <c r="G907" s="927"/>
      <c r="H907" s="927"/>
      <c r="I907" s="927"/>
      <c r="J907" s="927"/>
      <c r="K907" s="927"/>
      <c r="L907" s="927"/>
      <c r="M907" s="927"/>
      <c r="N907" s="927"/>
      <c r="O907" s="927"/>
      <c r="P907" s="927"/>
      <c r="Q907" s="928" t="str">
        <f>IF('3.9 Station de lecture - Stat 3'!$M$30="","",'3.9 Station de lecture - Stat 3'!$M$30)</f>
        <v/>
      </c>
      <c r="R907" s="929"/>
      <c r="S907" s="929"/>
      <c r="T907" s="929"/>
      <c r="U907" s="929"/>
      <c r="V907" s="929"/>
      <c r="W907" s="929"/>
      <c r="X907" s="929"/>
      <c r="Y907" s="929"/>
      <c r="Z907" s="929"/>
      <c r="AA907" s="929"/>
      <c r="AB907" s="929"/>
      <c r="AC907" s="929"/>
      <c r="AD907" s="929"/>
      <c r="AE907" s="929"/>
      <c r="AF907" s="929"/>
      <c r="AG907" s="929"/>
      <c r="AH907" s="929"/>
      <c r="AI907" s="929"/>
      <c r="AJ907" s="929"/>
      <c r="AK907" s="930" t="str">
        <f>IF('3.9 Station de lecture - Stat 3'!$M$31="","",'3.9 Station de lecture - Stat 3'!$M$31)</f>
        <v/>
      </c>
      <c r="AL907" s="931"/>
      <c r="AM907" s="931"/>
      <c r="AN907" s="931"/>
      <c r="AO907" s="931"/>
      <c r="AP907" s="931"/>
      <c r="AQ907" s="931"/>
      <c r="AR907" s="931"/>
      <c r="AS907" s="931"/>
      <c r="AT907" s="931"/>
      <c r="AU907" s="931"/>
      <c r="AV907" s="931"/>
      <c r="AW907" s="931"/>
      <c r="AX907" s="931"/>
      <c r="AY907" s="931"/>
      <c r="AZ907" s="931"/>
      <c r="BA907" s="931"/>
      <c r="BB907" s="932"/>
      <c r="BC907" s="741"/>
      <c r="BD907" s="741"/>
    </row>
    <row r="908" spans="1:56" ht="30" customHeight="1">
      <c r="A908" s="926" t="s">
        <v>379</v>
      </c>
      <c r="B908" s="927"/>
      <c r="C908" s="927"/>
      <c r="D908" s="927"/>
      <c r="E908" s="927"/>
      <c r="F908" s="927"/>
      <c r="G908" s="927"/>
      <c r="H908" s="927"/>
      <c r="I908" s="927"/>
      <c r="J908" s="927"/>
      <c r="K908" s="927"/>
      <c r="L908" s="927"/>
      <c r="M908" s="927"/>
      <c r="N908" s="927"/>
      <c r="O908" s="927"/>
      <c r="P908" s="927"/>
      <c r="Q908" s="928" t="str">
        <f>IF('3.9 Station de lecture - Stat 3'!$O$30="","",'3.9 Station de lecture - Stat 3'!$O$30)</f>
        <v/>
      </c>
      <c r="R908" s="929"/>
      <c r="S908" s="929"/>
      <c r="T908" s="929"/>
      <c r="U908" s="929"/>
      <c r="V908" s="929"/>
      <c r="W908" s="929"/>
      <c r="X908" s="929"/>
      <c r="Y908" s="929"/>
      <c r="Z908" s="929"/>
      <c r="AA908" s="929"/>
      <c r="AB908" s="929"/>
      <c r="AC908" s="929"/>
      <c r="AD908" s="929"/>
      <c r="AE908" s="929"/>
      <c r="AF908" s="929"/>
      <c r="AG908" s="929"/>
      <c r="AH908" s="929"/>
      <c r="AI908" s="929"/>
      <c r="AJ908" s="929"/>
      <c r="AK908" s="930" t="str">
        <f>IF('3.9 Station de lecture - Stat 3'!$O$31="","",'3.9 Station de lecture - Stat 3'!$O$31)</f>
        <v/>
      </c>
      <c r="AL908" s="931"/>
      <c r="AM908" s="931"/>
      <c r="AN908" s="931"/>
      <c r="AO908" s="931"/>
      <c r="AP908" s="931"/>
      <c r="AQ908" s="931"/>
      <c r="AR908" s="931"/>
      <c r="AS908" s="931"/>
      <c r="AT908" s="931"/>
      <c r="AU908" s="931"/>
      <c r="AV908" s="931"/>
      <c r="AW908" s="931"/>
      <c r="AX908" s="931"/>
      <c r="AY908" s="931"/>
      <c r="AZ908" s="931"/>
      <c r="BA908" s="931"/>
      <c r="BB908" s="932"/>
      <c r="BC908" s="741"/>
      <c r="BD908" s="741"/>
    </row>
    <row r="909" spans="1:56" ht="30" customHeight="1">
      <c r="A909" s="926" t="s">
        <v>42</v>
      </c>
      <c r="B909" s="927"/>
      <c r="C909" s="927"/>
      <c r="D909" s="927"/>
      <c r="E909" s="927"/>
      <c r="F909" s="927"/>
      <c r="G909" s="927"/>
      <c r="H909" s="927"/>
      <c r="I909" s="927"/>
      <c r="J909" s="927"/>
      <c r="K909" s="927"/>
      <c r="L909" s="927"/>
      <c r="M909" s="927"/>
      <c r="N909" s="927"/>
      <c r="O909" s="927"/>
      <c r="P909" s="927"/>
      <c r="Q909" s="930" t="str">
        <f>IF('3.9 Station de lecture - Stat 3'!$Q$30="","",'3.9 Station de lecture - Stat 3'!$Q$30)</f>
        <v/>
      </c>
      <c r="R909" s="931"/>
      <c r="S909" s="931"/>
      <c r="T909" s="931"/>
      <c r="U909" s="931"/>
      <c r="V909" s="931"/>
      <c r="W909" s="931"/>
      <c r="X909" s="931"/>
      <c r="Y909" s="931"/>
      <c r="Z909" s="931"/>
      <c r="AA909" s="931"/>
      <c r="AB909" s="931"/>
      <c r="AC909" s="931"/>
      <c r="AD909" s="931"/>
      <c r="AE909" s="931"/>
      <c r="AF909" s="931"/>
      <c r="AG909" s="931"/>
      <c r="AH909" s="931"/>
      <c r="AI909" s="931"/>
      <c r="AJ909" s="931"/>
      <c r="AK909" s="930" t="str">
        <f>IF('3.9 Station de lecture - Stat 3'!$Q$31="","",'3.9 Station de lecture - Stat 3'!$Q$31)</f>
        <v/>
      </c>
      <c r="AL909" s="931"/>
      <c r="AM909" s="931"/>
      <c r="AN909" s="931"/>
      <c r="AO909" s="931"/>
      <c r="AP909" s="931"/>
      <c r="AQ909" s="931"/>
      <c r="AR909" s="931"/>
      <c r="AS909" s="931"/>
      <c r="AT909" s="931"/>
      <c r="AU909" s="931"/>
      <c r="AV909" s="931"/>
      <c r="AW909" s="931"/>
      <c r="AX909" s="931"/>
      <c r="AY909" s="931"/>
      <c r="AZ909" s="931"/>
      <c r="BA909" s="931"/>
      <c r="BB909" s="932"/>
      <c r="BC909" s="741"/>
      <c r="BD909" s="741"/>
    </row>
    <row r="910" spans="1:56" ht="30" customHeight="1">
      <c r="A910" s="853" t="s">
        <v>73</v>
      </c>
      <c r="B910" s="854"/>
      <c r="C910" s="854"/>
      <c r="D910" s="854"/>
      <c r="E910" s="854"/>
      <c r="F910" s="854"/>
      <c r="G910" s="854"/>
      <c r="H910" s="854"/>
      <c r="I910" s="854"/>
      <c r="J910" s="854"/>
      <c r="K910" s="854"/>
      <c r="L910" s="854"/>
      <c r="M910" s="854"/>
      <c r="N910" s="854"/>
      <c r="O910" s="854"/>
      <c r="P910" s="855"/>
      <c r="Q910" s="919" t="str">
        <f>IF('3.9 Station de lecture - Stat 3'!$C$32="","",'3.9 Station de lecture - Stat 3'!$C$32)</f>
        <v/>
      </c>
      <c r="R910" s="871"/>
      <c r="S910" s="871"/>
      <c r="T910" s="871"/>
      <c r="U910" s="871"/>
      <c r="V910" s="871"/>
      <c r="W910" s="871"/>
      <c r="X910" s="871"/>
      <c r="Y910" s="871"/>
      <c r="Z910" s="871"/>
      <c r="AA910" s="871"/>
      <c r="AB910" s="871"/>
      <c r="AC910" s="871"/>
      <c r="AD910" s="871"/>
      <c r="AE910" s="871"/>
      <c r="AF910" s="871"/>
      <c r="AG910" s="871"/>
      <c r="AH910" s="871"/>
      <c r="AI910" s="871"/>
      <c r="AJ910" s="871"/>
      <c r="AK910" s="871"/>
      <c r="AL910" s="871"/>
      <c r="AM910" s="871"/>
      <c r="AN910" s="871"/>
      <c r="AO910" s="871"/>
      <c r="AP910" s="871"/>
      <c r="AQ910" s="871"/>
      <c r="AR910" s="871"/>
      <c r="AS910" s="871"/>
      <c r="AT910" s="871"/>
      <c r="AU910" s="871"/>
      <c r="AV910" s="871"/>
      <c r="AW910" s="871"/>
      <c r="AX910" s="871"/>
      <c r="AY910" s="871"/>
      <c r="AZ910" s="871"/>
      <c r="BA910" s="871"/>
      <c r="BB910" s="872"/>
    </row>
    <row r="911" spans="1:56" ht="30" customHeight="1">
      <c r="A911" s="853" t="s">
        <v>71</v>
      </c>
      <c r="B911" s="854"/>
      <c r="C911" s="854"/>
      <c r="D911" s="854"/>
      <c r="E911" s="854"/>
      <c r="F911" s="854"/>
      <c r="G911" s="854"/>
      <c r="H911" s="854"/>
      <c r="I911" s="854"/>
      <c r="J911" s="854"/>
      <c r="K911" s="854"/>
      <c r="L911" s="854"/>
      <c r="M911" s="854"/>
      <c r="N911" s="854"/>
      <c r="O911" s="854"/>
      <c r="P911" s="855"/>
      <c r="Q911" s="920" t="str">
        <f>IF('3.9 Station de lecture - Stat 3'!$C$33="","",'3.9 Station de lecture - Stat 3'!$C$33)</f>
        <v/>
      </c>
      <c r="R911" s="921"/>
      <c r="S911" s="921"/>
      <c r="T911" s="921"/>
      <c r="U911" s="921"/>
      <c r="V911" s="921"/>
      <c r="W911" s="921"/>
      <c r="X911" s="921"/>
      <c r="Y911" s="921"/>
      <c r="Z911" s="921"/>
      <c r="AA911" s="921"/>
      <c r="AB911" s="921"/>
      <c r="AC911" s="921"/>
      <c r="AD911" s="921"/>
      <c r="AE911" s="921"/>
      <c r="AF911" s="921"/>
      <c r="AG911" s="921"/>
      <c r="AH911" s="921"/>
      <c r="AI911" s="921"/>
      <c r="AJ911" s="921"/>
      <c r="AK911" s="921"/>
      <c r="AL911" s="921"/>
      <c r="AM911" s="921"/>
      <c r="AN911" s="921"/>
      <c r="AO911" s="921"/>
      <c r="AP911" s="921"/>
      <c r="AQ911" s="921"/>
      <c r="AR911" s="921"/>
      <c r="AS911" s="921"/>
      <c r="AT911" s="921"/>
      <c r="AU911" s="921"/>
      <c r="AV911" s="921"/>
      <c r="AW911" s="921"/>
      <c r="AX911" s="921"/>
      <c r="AY911" s="921"/>
      <c r="AZ911" s="921"/>
      <c r="BA911" s="921"/>
      <c r="BB911" s="922"/>
    </row>
    <row r="912" spans="1:56" ht="24.75" customHeight="1">
      <c r="AO912" s="311"/>
    </row>
    <row r="913" spans="1:59" ht="30" customHeight="1">
      <c r="A913" s="874" t="s">
        <v>1039</v>
      </c>
      <c r="B913" s="875"/>
      <c r="C913" s="875"/>
      <c r="D913" s="875"/>
      <c r="E913" s="875"/>
      <c r="F913" s="875"/>
      <c r="G913" s="875"/>
      <c r="H913" s="875"/>
      <c r="I913" s="875"/>
      <c r="J913" s="875"/>
      <c r="K913" s="875"/>
      <c r="L913" s="875"/>
      <c r="M913" s="875"/>
      <c r="N913" s="875"/>
      <c r="O913" s="875"/>
      <c r="P913" s="875"/>
      <c r="Q913" s="875"/>
      <c r="R913" s="875"/>
      <c r="S913" s="875"/>
      <c r="T913" s="875"/>
      <c r="U913" s="875"/>
      <c r="V913" s="875"/>
      <c r="W913" s="875"/>
      <c r="X913" s="875"/>
      <c r="Y913" s="875"/>
      <c r="Z913" s="875"/>
      <c r="AA913" s="875"/>
      <c r="AB913" s="875"/>
      <c r="AC913" s="875"/>
      <c r="AD913" s="875"/>
      <c r="AE913" s="875"/>
      <c r="AF913" s="875"/>
      <c r="AG913" s="875"/>
      <c r="AH913" s="875"/>
      <c r="AI913" s="875"/>
      <c r="AJ913" s="875"/>
      <c r="AK913" s="875"/>
      <c r="AL913" s="875"/>
      <c r="AM913" s="875"/>
      <c r="AN913" s="875"/>
      <c r="AO913" s="875"/>
      <c r="AP913" s="875"/>
      <c r="AQ913" s="875"/>
      <c r="AR913" s="875"/>
      <c r="AS913" s="875"/>
      <c r="AT913" s="875"/>
      <c r="AU913" s="875"/>
      <c r="AV913" s="875"/>
      <c r="AW913" s="875"/>
      <c r="AX913" s="875"/>
      <c r="AY913" s="875"/>
      <c r="AZ913" s="875"/>
      <c r="BA913" s="875"/>
      <c r="BB913" s="876"/>
    </row>
    <row r="914" spans="1:59" ht="30" customHeight="1">
      <c r="A914" s="849"/>
      <c r="B914" s="877"/>
      <c r="C914" s="877"/>
      <c r="D914" s="877"/>
      <c r="E914" s="877"/>
      <c r="F914" s="877"/>
      <c r="G914" s="877"/>
      <c r="H914" s="877"/>
      <c r="I914" s="877"/>
      <c r="J914" s="877"/>
      <c r="K914" s="877"/>
      <c r="L914" s="877"/>
      <c r="M914" s="877"/>
      <c r="N914" s="877"/>
      <c r="O914" s="877"/>
      <c r="P914" s="877"/>
      <c r="Q914" s="850"/>
      <c r="R914" s="850"/>
      <c r="S914" s="850"/>
      <c r="T914" s="850"/>
      <c r="U914" s="850"/>
      <c r="V914" s="850"/>
      <c r="W914" s="878"/>
      <c r="X914" s="879" t="s">
        <v>102</v>
      </c>
      <c r="Y914" s="880"/>
      <c r="Z914" s="880"/>
      <c r="AA914" s="880"/>
      <c r="AB914" s="880"/>
      <c r="AC914" s="880"/>
      <c r="AD914" s="880"/>
      <c r="AE914" s="880"/>
      <c r="AF914" s="880"/>
      <c r="AG914" s="880"/>
      <c r="AH914" s="880"/>
      <c r="AI914" s="880"/>
      <c r="AJ914" s="880"/>
      <c r="AK914" s="880"/>
      <c r="AL914" s="880"/>
      <c r="AM914" s="880"/>
      <c r="AN914" s="881" t="s">
        <v>94</v>
      </c>
      <c r="AO914" s="880"/>
      <c r="AP914" s="880"/>
      <c r="AQ914" s="880"/>
      <c r="AR914" s="880"/>
      <c r="AS914" s="880"/>
      <c r="AT914" s="880"/>
      <c r="AU914" s="880"/>
      <c r="AV914" s="880"/>
      <c r="AW914" s="880"/>
      <c r="AX914" s="880"/>
      <c r="AY914" s="880"/>
      <c r="AZ914" s="880"/>
      <c r="BA914" s="880"/>
      <c r="BB914" s="880"/>
    </row>
    <row r="915" spans="1:59" ht="25.5" customHeight="1">
      <c r="A915" s="853" t="s">
        <v>1036</v>
      </c>
      <c r="B915" s="854"/>
      <c r="C915" s="854"/>
      <c r="D915" s="854"/>
      <c r="E915" s="854"/>
      <c r="F915" s="854"/>
      <c r="G915" s="854"/>
      <c r="H915" s="854"/>
      <c r="I915" s="854"/>
      <c r="J915" s="854"/>
      <c r="K915" s="854"/>
      <c r="L915" s="854"/>
      <c r="M915" s="854"/>
      <c r="N915" s="854"/>
      <c r="O915" s="854"/>
      <c r="P915" s="854"/>
      <c r="Q915" s="854"/>
      <c r="R915" s="854"/>
      <c r="S915" s="854"/>
      <c r="T915" s="854"/>
      <c r="U915" s="854"/>
      <c r="V915" s="854"/>
      <c r="W915" s="855"/>
      <c r="X915" s="861" t="str">
        <f>IF('3.9 Station de lecture - Stat 3'!$C$38="","",'3.9 Station de lecture - Stat 3'!$C$38)</f>
        <v/>
      </c>
      <c r="Y915" s="862"/>
      <c r="Z915" s="862"/>
      <c r="AA915" s="862"/>
      <c r="AB915" s="862"/>
      <c r="AC915" s="862"/>
      <c r="AD915" s="862"/>
      <c r="AE915" s="862"/>
      <c r="AF915" s="862"/>
      <c r="AG915" s="862"/>
      <c r="AH915" s="862"/>
      <c r="AI915" s="862"/>
      <c r="AJ915" s="862"/>
      <c r="AK915" s="862"/>
      <c r="AL915" s="862"/>
      <c r="AM915" s="862"/>
      <c r="AN915" s="861" t="str">
        <f>IF('3.9 Station de lecture - Stat 3'!$C$39="","",'3.9 Station de lecture - Stat 3'!$C$39)</f>
        <v/>
      </c>
      <c r="AO915" s="862"/>
      <c r="AP915" s="862"/>
      <c r="AQ915" s="862"/>
      <c r="AR915" s="862"/>
      <c r="AS915" s="862"/>
      <c r="AT915" s="862"/>
      <c r="AU915" s="862"/>
      <c r="AV915" s="862"/>
      <c r="AW915" s="862"/>
      <c r="AX915" s="862"/>
      <c r="AY915" s="862"/>
      <c r="AZ915" s="862"/>
      <c r="BA915" s="862"/>
      <c r="BB915" s="863"/>
    </row>
    <row r="916" spans="1:59" ht="30.75" customHeight="1">
      <c r="A916" s="853" t="s">
        <v>1038</v>
      </c>
      <c r="B916" s="854"/>
      <c r="C916" s="854"/>
      <c r="D916" s="854"/>
      <c r="E916" s="854"/>
      <c r="F916" s="854"/>
      <c r="G916" s="854"/>
      <c r="H916" s="854"/>
      <c r="I916" s="854"/>
      <c r="J916" s="854"/>
      <c r="K916" s="854"/>
      <c r="L916" s="854"/>
      <c r="M916" s="854"/>
      <c r="N916" s="854"/>
      <c r="O916" s="854"/>
      <c r="P916" s="854"/>
      <c r="Q916" s="854"/>
      <c r="R916" s="854"/>
      <c r="S916" s="854"/>
      <c r="T916" s="854"/>
      <c r="U916" s="854"/>
      <c r="V916" s="854"/>
      <c r="W916" s="855"/>
      <c r="X916" s="923" t="str">
        <f>IF('3.9 Station de lecture - Stat 3'!$E$38="","",'3.9 Station de lecture - Stat 3'!$E$38)</f>
        <v/>
      </c>
      <c r="Y916" s="924"/>
      <c r="Z916" s="924"/>
      <c r="AA916" s="924"/>
      <c r="AB916" s="924"/>
      <c r="AC916" s="924"/>
      <c r="AD916" s="924"/>
      <c r="AE916" s="924"/>
      <c r="AF916" s="924"/>
      <c r="AG916" s="924"/>
      <c r="AH916" s="924"/>
      <c r="AI916" s="924"/>
      <c r="AJ916" s="924"/>
      <c r="AK916" s="924"/>
      <c r="AL916" s="924"/>
      <c r="AM916" s="924"/>
      <c r="AN916" s="923" t="str">
        <f>IF('3.9 Station de lecture - Stat 3'!$E$39="","",'3.9 Station de lecture - Stat 3'!$E$39)</f>
        <v/>
      </c>
      <c r="AO916" s="924"/>
      <c r="AP916" s="924"/>
      <c r="AQ916" s="924"/>
      <c r="AR916" s="924"/>
      <c r="AS916" s="924"/>
      <c r="AT916" s="924"/>
      <c r="AU916" s="924"/>
      <c r="AV916" s="924"/>
      <c r="AW916" s="924"/>
      <c r="AX916" s="924"/>
      <c r="AY916" s="924"/>
      <c r="AZ916" s="924"/>
      <c r="BA916" s="924"/>
      <c r="BB916" s="925"/>
    </row>
    <row r="917" spans="1:59" ht="30" customHeight="1">
      <c r="A917" s="853" t="s">
        <v>42</v>
      </c>
      <c r="B917" s="854"/>
      <c r="C917" s="854"/>
      <c r="D917" s="854"/>
      <c r="E917" s="854"/>
      <c r="F917" s="854"/>
      <c r="G917" s="854"/>
      <c r="H917" s="854"/>
      <c r="I917" s="854"/>
      <c r="J917" s="854"/>
      <c r="K917" s="854"/>
      <c r="L917" s="854"/>
      <c r="M917" s="854"/>
      <c r="N917" s="854"/>
      <c r="O917" s="854"/>
      <c r="P917" s="854"/>
      <c r="Q917" s="854"/>
      <c r="R917" s="854"/>
      <c r="S917" s="854"/>
      <c r="T917" s="854"/>
      <c r="U917" s="854"/>
      <c r="V917" s="854"/>
      <c r="W917" s="855"/>
      <c r="X917" s="916" t="str">
        <f>IF('3.9 Station de lecture - Stat 3'!$G$38="","",'3.9 Station de lecture - Stat 3'!$G$38)</f>
        <v/>
      </c>
      <c r="Y917" s="917"/>
      <c r="Z917" s="917"/>
      <c r="AA917" s="917"/>
      <c r="AB917" s="917"/>
      <c r="AC917" s="917"/>
      <c r="AD917" s="917"/>
      <c r="AE917" s="917"/>
      <c r="AF917" s="917"/>
      <c r="AG917" s="917"/>
      <c r="AH917" s="917"/>
      <c r="AI917" s="917"/>
      <c r="AJ917" s="917"/>
      <c r="AK917" s="917"/>
      <c r="AL917" s="917"/>
      <c r="AM917" s="917"/>
      <c r="AN917" s="916" t="str">
        <f>IF('3.9 Station de lecture - Stat 3'!$G$39="","",'3.9 Station de lecture - Stat 3'!$G$39)</f>
        <v/>
      </c>
      <c r="AO917" s="917"/>
      <c r="AP917" s="917"/>
      <c r="AQ917" s="917"/>
      <c r="AR917" s="917"/>
      <c r="AS917" s="917"/>
      <c r="AT917" s="917"/>
      <c r="AU917" s="917"/>
      <c r="AV917" s="917"/>
      <c r="AW917" s="917"/>
      <c r="AX917" s="917"/>
      <c r="AY917" s="917"/>
      <c r="AZ917" s="917"/>
      <c r="BA917" s="917"/>
      <c r="BB917" s="918"/>
    </row>
    <row r="918" spans="1:59" ht="30.75" customHeight="1">
      <c r="A918" s="858" t="s">
        <v>73</v>
      </c>
      <c r="B918" s="859"/>
      <c r="C918" s="859"/>
      <c r="D918" s="859"/>
      <c r="E918" s="859"/>
      <c r="F918" s="859"/>
      <c r="G918" s="859"/>
      <c r="H918" s="859"/>
      <c r="I918" s="859"/>
      <c r="J918" s="859"/>
      <c r="K918" s="859"/>
      <c r="L918" s="859"/>
      <c r="M918" s="859"/>
      <c r="N918" s="859"/>
      <c r="O918" s="859"/>
      <c r="P918" s="859"/>
      <c r="Q918" s="859"/>
      <c r="R918" s="859"/>
      <c r="S918" s="859"/>
      <c r="T918" s="859"/>
      <c r="U918" s="859"/>
      <c r="V918" s="859"/>
      <c r="W918" s="860"/>
      <c r="X918" s="919" t="str">
        <f>IF('3.9 Station de lecture - Stat 3'!$C$40="","",'3.9 Station de lecture - Stat 3'!$C$40)</f>
        <v/>
      </c>
      <c r="Y918" s="871"/>
      <c r="Z918" s="871"/>
      <c r="AA918" s="871"/>
      <c r="AB918" s="871"/>
      <c r="AC918" s="871"/>
      <c r="AD918" s="871"/>
      <c r="AE918" s="871"/>
      <c r="AF918" s="871"/>
      <c r="AG918" s="871"/>
      <c r="AH918" s="871"/>
      <c r="AI918" s="871"/>
      <c r="AJ918" s="871"/>
      <c r="AK918" s="871"/>
      <c r="AL918" s="871"/>
      <c r="AM918" s="871"/>
      <c r="AN918" s="871"/>
      <c r="AO918" s="871"/>
      <c r="AP918" s="871"/>
      <c r="AQ918" s="871"/>
      <c r="AR918" s="871"/>
      <c r="AS918" s="871"/>
      <c r="AT918" s="871"/>
      <c r="AU918" s="871"/>
      <c r="AV918" s="871"/>
      <c r="AW918" s="871"/>
      <c r="AX918" s="871"/>
      <c r="AY918" s="871"/>
      <c r="AZ918" s="871"/>
      <c r="BA918" s="871"/>
      <c r="BB918" s="872"/>
    </row>
    <row r="919" spans="1:59" ht="31.5" customHeight="1">
      <c r="A919" s="864" t="s">
        <v>71</v>
      </c>
      <c r="B919" s="865"/>
      <c r="C919" s="865"/>
      <c r="D919" s="865"/>
      <c r="E919" s="865"/>
      <c r="F919" s="865"/>
      <c r="G919" s="865"/>
      <c r="H919" s="865"/>
      <c r="I919" s="865"/>
      <c r="J919" s="865"/>
      <c r="K919" s="865"/>
      <c r="L919" s="865"/>
      <c r="M919" s="865"/>
      <c r="N919" s="865"/>
      <c r="O919" s="865"/>
      <c r="P919" s="865"/>
      <c r="Q919" s="865"/>
      <c r="R919" s="865"/>
      <c r="S919" s="865"/>
      <c r="T919" s="865"/>
      <c r="U919" s="865"/>
      <c r="V919" s="865"/>
      <c r="W919" s="866"/>
      <c r="X919" s="920" t="str">
        <f>IF('3.9 Station de lecture - Stat 3'!$C$41="","",'3.9 Station de lecture - Stat 3'!$C$41)</f>
        <v/>
      </c>
      <c r="Y919" s="921"/>
      <c r="Z919" s="921"/>
      <c r="AA919" s="921"/>
      <c r="AB919" s="921"/>
      <c r="AC919" s="921"/>
      <c r="AD919" s="921"/>
      <c r="AE919" s="921"/>
      <c r="AF919" s="921"/>
      <c r="AG919" s="921"/>
      <c r="AH919" s="921"/>
      <c r="AI919" s="921"/>
      <c r="AJ919" s="921"/>
      <c r="AK919" s="921"/>
      <c r="AL919" s="921"/>
      <c r="AM919" s="921"/>
      <c r="AN919" s="921"/>
      <c r="AO919" s="921"/>
      <c r="AP919" s="921"/>
      <c r="AQ919" s="921"/>
      <c r="AR919" s="921"/>
      <c r="AS919" s="921"/>
      <c r="AT919" s="921"/>
      <c r="AU919" s="921"/>
      <c r="AV919" s="921"/>
      <c r="AW919" s="921"/>
      <c r="AX919" s="921"/>
      <c r="AY919" s="921"/>
      <c r="AZ919" s="921"/>
      <c r="BA919" s="921"/>
      <c r="BB919" s="922"/>
    </row>
    <row r="920" spans="1:59" ht="14.25" customHeight="1">
      <c r="AO920" s="311"/>
    </row>
    <row r="921" spans="1:59" ht="30" customHeight="1">
      <c r="A921" s="874" t="s">
        <v>405</v>
      </c>
      <c r="B921" s="875"/>
      <c r="C921" s="875"/>
      <c r="D921" s="875"/>
      <c r="E921" s="875"/>
      <c r="F921" s="875"/>
      <c r="G921" s="875"/>
      <c r="H921" s="875"/>
      <c r="I921" s="875"/>
      <c r="J921" s="875"/>
      <c r="K921" s="875"/>
      <c r="L921" s="875"/>
      <c r="M921" s="875"/>
      <c r="N921" s="875"/>
      <c r="O921" s="875"/>
      <c r="P921" s="875"/>
      <c r="Q921" s="875"/>
      <c r="R921" s="875"/>
      <c r="S921" s="875"/>
      <c r="T921" s="875"/>
      <c r="U921" s="875"/>
      <c r="V921" s="875"/>
      <c r="W921" s="875"/>
      <c r="X921" s="875"/>
      <c r="Y921" s="875"/>
      <c r="Z921" s="875"/>
      <c r="AA921" s="875"/>
      <c r="AB921" s="875"/>
      <c r="AC921" s="875"/>
      <c r="AD921" s="875"/>
      <c r="AE921" s="875"/>
      <c r="AF921" s="875"/>
      <c r="AG921" s="875"/>
      <c r="AH921" s="875"/>
      <c r="AI921" s="875"/>
      <c r="AJ921" s="875"/>
      <c r="AK921" s="875"/>
      <c r="AL921" s="875"/>
      <c r="AM921" s="875"/>
      <c r="AN921" s="875"/>
      <c r="AO921" s="875"/>
      <c r="AP921" s="875"/>
      <c r="AQ921" s="875"/>
      <c r="AR921" s="875"/>
      <c r="AS921" s="875"/>
      <c r="AT921" s="875"/>
      <c r="AU921" s="875"/>
      <c r="AV921" s="875"/>
      <c r="AW921" s="875"/>
      <c r="AX921" s="875"/>
      <c r="AY921" s="875"/>
      <c r="AZ921" s="875"/>
      <c r="BA921" s="875"/>
      <c r="BB921" s="876"/>
    </row>
    <row r="922" spans="1:59" ht="20.25" customHeight="1">
      <c r="A922" s="853"/>
      <c r="B922" s="890"/>
      <c r="C922" s="890"/>
      <c r="D922" s="890"/>
      <c r="E922" s="890"/>
      <c r="F922" s="890"/>
      <c r="G922" s="890"/>
      <c r="H922" s="890"/>
      <c r="I922" s="890"/>
      <c r="J922" s="890"/>
      <c r="K922" s="890"/>
      <c r="L922" s="890"/>
      <c r="M922" s="890"/>
      <c r="N922" s="891"/>
      <c r="O922" s="905" t="s">
        <v>406</v>
      </c>
      <c r="P922" s="906"/>
      <c r="Q922" s="906"/>
      <c r="R922" s="906"/>
      <c r="S922" s="906"/>
      <c r="T922" s="906"/>
      <c r="U922" s="906"/>
      <c r="V922" s="906"/>
      <c r="W922" s="906"/>
      <c r="X922" s="906"/>
      <c r="Y922" s="907"/>
      <c r="Z922" s="907"/>
      <c r="AA922" s="907"/>
      <c r="AB922" s="907"/>
      <c r="AC922" s="907"/>
      <c r="AD922" s="907"/>
      <c r="AE922" s="907"/>
      <c r="AF922" s="907"/>
      <c r="AG922" s="907"/>
      <c r="AH922" s="908"/>
      <c r="AI922" s="905" t="s">
        <v>408</v>
      </c>
      <c r="AJ922" s="906"/>
      <c r="AK922" s="906"/>
      <c r="AL922" s="906"/>
      <c r="AM922" s="906"/>
      <c r="AN922" s="906"/>
      <c r="AO922" s="906"/>
      <c r="AP922" s="906"/>
      <c r="AQ922" s="906"/>
      <c r="AR922" s="906"/>
      <c r="AS922" s="907" t="s">
        <v>94</v>
      </c>
      <c r="AT922" s="907"/>
      <c r="AU922" s="907"/>
      <c r="AV922" s="907"/>
      <c r="AW922" s="907"/>
      <c r="AX922" s="907"/>
      <c r="AY922" s="907"/>
      <c r="AZ922" s="907"/>
      <c r="BA922" s="907"/>
      <c r="BB922" s="908"/>
    </row>
    <row r="923" spans="1:59" ht="25.5" customHeight="1">
      <c r="A923" s="853"/>
      <c r="B923" s="890"/>
      <c r="C923" s="890"/>
      <c r="D923" s="890"/>
      <c r="E923" s="890"/>
      <c r="F923" s="890"/>
      <c r="G923" s="890"/>
      <c r="H923" s="890"/>
      <c r="I923" s="890"/>
      <c r="J923" s="890"/>
      <c r="K923" s="890"/>
      <c r="L923" s="890"/>
      <c r="M923" s="890"/>
      <c r="N923" s="891"/>
      <c r="O923" s="892" t="s">
        <v>124</v>
      </c>
      <c r="P923" s="893"/>
      <c r="Q923" s="893"/>
      <c r="R923" s="893"/>
      <c r="S923" s="893"/>
      <c r="T923" s="893"/>
      <c r="U923" s="893"/>
      <c r="V923" s="893"/>
      <c r="W923" s="893"/>
      <c r="X923" s="893"/>
      <c r="Y923" s="894" t="s">
        <v>94</v>
      </c>
      <c r="Z923" s="893"/>
      <c r="AA923" s="893"/>
      <c r="AB923" s="893"/>
      <c r="AC923" s="893"/>
      <c r="AD923" s="893"/>
      <c r="AE923" s="893"/>
      <c r="AF923" s="893"/>
      <c r="AG923" s="893"/>
      <c r="AH923" s="895"/>
      <c r="AI923" s="896" t="s">
        <v>124</v>
      </c>
      <c r="AJ923" s="897"/>
      <c r="AK923" s="897"/>
      <c r="AL923" s="897"/>
      <c r="AM923" s="897"/>
      <c r="AN923" s="897"/>
      <c r="AO923" s="897"/>
      <c r="AP923" s="897"/>
      <c r="AQ923" s="897"/>
      <c r="AR923" s="898"/>
      <c r="AS923" s="899" t="s">
        <v>94</v>
      </c>
      <c r="AT923" s="897"/>
      <c r="AU923" s="897"/>
      <c r="AV923" s="897"/>
      <c r="AW923" s="897"/>
      <c r="AX923" s="897"/>
      <c r="AY923" s="897"/>
      <c r="AZ923" s="897"/>
      <c r="BA923" s="897"/>
      <c r="BB923" s="900"/>
      <c r="BC923" s="742"/>
      <c r="BD923" s="249"/>
      <c r="BE923" s="264"/>
      <c r="BF923" s="264"/>
      <c r="BG923" s="264"/>
    </row>
    <row r="924" spans="1:59" ht="30.75" customHeight="1">
      <c r="A924" s="853" t="s">
        <v>383</v>
      </c>
      <c r="B924" s="854"/>
      <c r="C924" s="854"/>
      <c r="D924" s="854"/>
      <c r="E924" s="854"/>
      <c r="F924" s="854"/>
      <c r="G924" s="854"/>
      <c r="H924" s="854"/>
      <c r="I924" s="854"/>
      <c r="J924" s="854"/>
      <c r="K924" s="854"/>
      <c r="L924" s="854"/>
      <c r="M924" s="854"/>
      <c r="N924" s="854"/>
      <c r="O924" s="910" t="str">
        <f>IF('3.9 Station de lecture - Stat 3'!$I$38="","",'3.9 Station de lecture - Stat 3'!$I$38)</f>
        <v/>
      </c>
      <c r="P924" s="910"/>
      <c r="Q924" s="910"/>
      <c r="R924" s="910"/>
      <c r="S924" s="910"/>
      <c r="T924" s="910"/>
      <c r="U924" s="910"/>
      <c r="V924" s="910"/>
      <c r="W924" s="910"/>
      <c r="X924" s="910"/>
      <c r="Y924" s="910" t="str">
        <f>IF('3.9 Station de lecture - Stat 3'!$I$39="","",'3.9 Station de lecture - Stat 3'!$I$39)</f>
        <v/>
      </c>
      <c r="Z924" s="910"/>
      <c r="AA924" s="910"/>
      <c r="AB924" s="910"/>
      <c r="AC924" s="910"/>
      <c r="AD924" s="910"/>
      <c r="AE924" s="910"/>
      <c r="AF924" s="910"/>
      <c r="AG924" s="910"/>
      <c r="AH924" s="911"/>
      <c r="AI924" s="912" t="str">
        <f>IF('3.9 Station de lecture - Stat 3'!$N$38="","",'3.9 Station de lecture - Stat 3'!$N$38)</f>
        <v/>
      </c>
      <c r="AJ924" s="910"/>
      <c r="AK924" s="910"/>
      <c r="AL924" s="910"/>
      <c r="AM924" s="910"/>
      <c r="AN924" s="910"/>
      <c r="AO924" s="910"/>
      <c r="AP924" s="910"/>
      <c r="AQ924" s="910"/>
      <c r="AR924" s="910"/>
      <c r="AS924" s="910" t="str">
        <f>IF('3.9 Station de lecture - Stat 3'!$N$39="","",'3.9 Station de lecture - Stat 3'!$N$39)</f>
        <v/>
      </c>
      <c r="AT924" s="910"/>
      <c r="AU924" s="910"/>
      <c r="AV924" s="910"/>
      <c r="AW924" s="910"/>
      <c r="AX924" s="910"/>
      <c r="AY924" s="910"/>
      <c r="AZ924" s="910"/>
      <c r="BA924" s="910"/>
      <c r="BB924" s="911"/>
    </row>
    <row r="925" spans="1:59" ht="30" customHeight="1">
      <c r="A925" s="853" t="s">
        <v>1040</v>
      </c>
      <c r="B925" s="854"/>
      <c r="C925" s="854"/>
      <c r="D925" s="854"/>
      <c r="E925" s="854"/>
      <c r="F925" s="854"/>
      <c r="G925" s="854"/>
      <c r="H925" s="854"/>
      <c r="I925" s="854"/>
      <c r="J925" s="854"/>
      <c r="K925" s="854"/>
      <c r="L925" s="854"/>
      <c r="M925" s="854"/>
      <c r="N925" s="854"/>
      <c r="O925" s="913" t="str">
        <f>IF('3.9 Station de lecture - Stat 3'!$K$38="","",'3.9 Station de lecture - Stat 3'!$K$38)</f>
        <v/>
      </c>
      <c r="P925" s="913"/>
      <c r="Q925" s="913"/>
      <c r="R925" s="913"/>
      <c r="S925" s="913"/>
      <c r="T925" s="913"/>
      <c r="U925" s="913"/>
      <c r="V925" s="913"/>
      <c r="W925" s="913"/>
      <c r="X925" s="913"/>
      <c r="Y925" s="913" t="str">
        <f>IF('3.9 Station de lecture - Stat 3'!$K$39="","",'3.9 Station de lecture - Stat 3'!$K$39)</f>
        <v/>
      </c>
      <c r="Z925" s="913"/>
      <c r="AA925" s="913"/>
      <c r="AB925" s="913"/>
      <c r="AC925" s="913"/>
      <c r="AD925" s="913"/>
      <c r="AE925" s="913"/>
      <c r="AF925" s="913"/>
      <c r="AG925" s="913"/>
      <c r="AH925" s="914"/>
      <c r="AI925" s="915" t="str">
        <f>IF('3.9 Station de lecture - Stat 3'!$P$38="","",'3.9 Station de lecture - Stat 3'!$P$38)</f>
        <v/>
      </c>
      <c r="AJ925" s="913"/>
      <c r="AK925" s="913"/>
      <c r="AL925" s="913"/>
      <c r="AM925" s="913"/>
      <c r="AN925" s="913"/>
      <c r="AO925" s="913"/>
      <c r="AP925" s="913"/>
      <c r="AQ925" s="913"/>
      <c r="AR925" s="913"/>
      <c r="AS925" s="913" t="str">
        <f>IF('3.9 Station de lecture - Stat 3'!$P$39="","",'3.9 Station de lecture - Stat 3'!$P$39)</f>
        <v/>
      </c>
      <c r="AT925" s="913"/>
      <c r="AU925" s="913"/>
      <c r="AV925" s="913"/>
      <c r="AW925" s="913"/>
      <c r="AX925" s="913"/>
      <c r="AY925" s="913"/>
      <c r="AZ925" s="913"/>
      <c r="BA925" s="913"/>
      <c r="BB925" s="914"/>
    </row>
    <row r="926" spans="1:59" ht="30.75" customHeight="1">
      <c r="A926" s="853" t="s">
        <v>3</v>
      </c>
      <c r="B926" s="854"/>
      <c r="C926" s="854"/>
      <c r="D926" s="854"/>
      <c r="E926" s="854"/>
      <c r="F926" s="854"/>
      <c r="G926" s="854"/>
      <c r="H926" s="854"/>
      <c r="I926" s="854"/>
      <c r="J926" s="854"/>
      <c r="K926" s="854"/>
      <c r="L926" s="854"/>
      <c r="M926" s="854"/>
      <c r="N926" s="854"/>
      <c r="O926" s="882" t="str">
        <f>IF('3.9 Station de lecture - Stat 3'!$M$38="","",'3.9 Station de lecture - Stat 3'!$M$38)</f>
        <v/>
      </c>
      <c r="P926" s="882"/>
      <c r="Q926" s="882"/>
      <c r="R926" s="882"/>
      <c r="S926" s="882"/>
      <c r="T926" s="882"/>
      <c r="U926" s="882"/>
      <c r="V926" s="882"/>
      <c r="W926" s="882"/>
      <c r="X926" s="882"/>
      <c r="Y926" s="882" t="str">
        <f>IF('3.9 Station de lecture - Stat 3'!$M$39="","",'3.9 Station de lecture - Stat 3'!$M$39)</f>
        <v/>
      </c>
      <c r="Z926" s="882"/>
      <c r="AA926" s="882"/>
      <c r="AB926" s="882"/>
      <c r="AC926" s="882"/>
      <c r="AD926" s="882"/>
      <c r="AE926" s="882"/>
      <c r="AF926" s="882"/>
      <c r="AG926" s="882"/>
      <c r="AH926" s="885"/>
      <c r="AI926" s="884" t="str">
        <f>IF('3.9 Station de lecture - Stat 3'!$R$38="","",'3.9 Station de lecture - Stat 3'!$R$38)</f>
        <v/>
      </c>
      <c r="AJ926" s="882"/>
      <c r="AK926" s="882"/>
      <c r="AL926" s="882"/>
      <c r="AM926" s="882"/>
      <c r="AN926" s="882"/>
      <c r="AO926" s="882"/>
      <c r="AP926" s="882"/>
      <c r="AQ926" s="882"/>
      <c r="AR926" s="882"/>
      <c r="AS926" s="882" t="str">
        <f>IF('3.9 Station de lecture - Stat 3'!$R$39="","",'3.9 Station de lecture - Stat 3'!$R$39)</f>
        <v/>
      </c>
      <c r="AT926" s="882"/>
      <c r="AU926" s="882"/>
      <c r="AV926" s="882"/>
      <c r="AW926" s="882"/>
      <c r="AX926" s="882"/>
      <c r="AY926" s="882"/>
      <c r="AZ926" s="882"/>
      <c r="BA926" s="882"/>
      <c r="BB926" s="885"/>
    </row>
    <row r="927" spans="1:59" ht="30" customHeight="1">
      <c r="A927" s="853" t="s">
        <v>73</v>
      </c>
      <c r="B927" s="854"/>
      <c r="C927" s="854"/>
      <c r="D927" s="854"/>
      <c r="E927" s="854"/>
      <c r="F927" s="854"/>
      <c r="G927" s="854"/>
      <c r="H927" s="854"/>
      <c r="I927" s="854"/>
      <c r="J927" s="854"/>
      <c r="K927" s="854"/>
      <c r="L927" s="854"/>
      <c r="M927" s="854"/>
      <c r="N927" s="854"/>
      <c r="O927" s="851" t="str">
        <f>IF('3.9 Station de lecture - Stat 3'!$I$40="","",'3.9 Station de lecture - Stat 3'!$I$40)</f>
        <v/>
      </c>
      <c r="P927" s="909"/>
      <c r="Q927" s="909"/>
      <c r="R927" s="909"/>
      <c r="S927" s="909"/>
      <c r="T927" s="909"/>
      <c r="U927" s="909"/>
      <c r="V927" s="909"/>
      <c r="W927" s="909"/>
      <c r="X927" s="909"/>
      <c r="Y927" s="852"/>
      <c r="Z927" s="852"/>
      <c r="AA927" s="852"/>
      <c r="AB927" s="852"/>
      <c r="AC927" s="852"/>
      <c r="AD927" s="852"/>
      <c r="AE927" s="852"/>
      <c r="AF927" s="852"/>
      <c r="AG927" s="852"/>
      <c r="AH927" s="852"/>
      <c r="AI927" s="909" t="str">
        <f>IF('3.9 Station de lecture - Stat 3'!$N$40="","",'3.9 Station de lecture - Stat 3'!$N$40)</f>
        <v/>
      </c>
      <c r="AJ927" s="909"/>
      <c r="AK927" s="909"/>
      <c r="AL927" s="909"/>
      <c r="AM927" s="909"/>
      <c r="AN927" s="909"/>
      <c r="AO927" s="909"/>
      <c r="AP927" s="909"/>
      <c r="AQ927" s="909"/>
      <c r="AR927" s="909"/>
      <c r="AS927" s="852"/>
      <c r="AT927" s="852"/>
      <c r="AU927" s="852"/>
      <c r="AV927" s="852"/>
      <c r="AW927" s="852"/>
      <c r="AX927" s="852"/>
      <c r="AY927" s="852"/>
      <c r="AZ927" s="852"/>
      <c r="BA927" s="852"/>
      <c r="BB927" s="852"/>
    </row>
    <row r="928" spans="1:59" ht="30" customHeight="1">
      <c r="A928" s="853" t="s">
        <v>71</v>
      </c>
      <c r="B928" s="854"/>
      <c r="C928" s="854"/>
      <c r="D928" s="854"/>
      <c r="E928" s="854"/>
      <c r="F928" s="854"/>
      <c r="G928" s="854"/>
      <c r="H928" s="854"/>
      <c r="I928" s="854"/>
      <c r="J928" s="854"/>
      <c r="K928" s="854"/>
      <c r="L928" s="854"/>
      <c r="M928" s="854"/>
      <c r="N928" s="854"/>
      <c r="O928" s="901" t="str">
        <f>IF('3.9 Station de lecture - Stat 3'!$I$41="","",'3.9 Station de lecture - Stat 3'!$I$41)</f>
        <v/>
      </c>
      <c r="P928" s="902"/>
      <c r="Q928" s="902"/>
      <c r="R928" s="902"/>
      <c r="S928" s="902"/>
      <c r="T928" s="902"/>
      <c r="U928" s="902"/>
      <c r="V928" s="902"/>
      <c r="W928" s="902"/>
      <c r="X928" s="902"/>
      <c r="Y928" s="902"/>
      <c r="Z928" s="902"/>
      <c r="AA928" s="902"/>
      <c r="AB928" s="902"/>
      <c r="AC928" s="902"/>
      <c r="AD928" s="902"/>
      <c r="AE928" s="902"/>
      <c r="AF928" s="902"/>
      <c r="AG928" s="902"/>
      <c r="AH928" s="903"/>
      <c r="AI928" s="904" t="str">
        <f>IF('3.9 Station de lecture - Stat 3'!$N$41="","",'3.9 Station de lecture - Stat 3'!$N$41)</f>
        <v/>
      </c>
      <c r="AJ928" s="904"/>
      <c r="AK928" s="904"/>
      <c r="AL928" s="904"/>
      <c r="AM928" s="904"/>
      <c r="AN928" s="904"/>
      <c r="AO928" s="904"/>
      <c r="AP928" s="904"/>
      <c r="AQ928" s="904"/>
      <c r="AR928" s="904"/>
      <c r="AS928" s="857"/>
      <c r="AT928" s="857"/>
      <c r="AU928" s="857"/>
      <c r="AV928" s="857"/>
      <c r="AW928" s="857"/>
      <c r="AX928" s="857"/>
      <c r="AY928" s="857"/>
      <c r="AZ928" s="857"/>
      <c r="BA928" s="857"/>
      <c r="BB928" s="857"/>
    </row>
    <row r="929" spans="1:59" ht="19.5" customHeight="1">
      <c r="AO929" s="311"/>
    </row>
    <row r="930" spans="1:59" ht="30" customHeight="1">
      <c r="A930" s="874" t="s">
        <v>1041</v>
      </c>
      <c r="B930" s="875"/>
      <c r="C930" s="875"/>
      <c r="D930" s="875"/>
      <c r="E930" s="875"/>
      <c r="F930" s="875"/>
      <c r="G930" s="875"/>
      <c r="H930" s="875"/>
      <c r="I930" s="875"/>
      <c r="J930" s="875"/>
      <c r="K930" s="875"/>
      <c r="L930" s="875"/>
      <c r="M930" s="875"/>
      <c r="N930" s="875"/>
      <c r="O930" s="875"/>
      <c r="P930" s="875"/>
      <c r="Q930" s="875"/>
      <c r="R930" s="875"/>
      <c r="S930" s="875"/>
      <c r="T930" s="875"/>
      <c r="U930" s="875"/>
      <c r="V930" s="875"/>
      <c r="W930" s="875"/>
      <c r="X930" s="875"/>
      <c r="Y930" s="875"/>
      <c r="Z930" s="875"/>
      <c r="AA930" s="875"/>
      <c r="AB930" s="875"/>
      <c r="AC930" s="875"/>
      <c r="AD930" s="875"/>
      <c r="AE930" s="875"/>
      <c r="AF930" s="875"/>
      <c r="AG930" s="875"/>
      <c r="AH930" s="875"/>
      <c r="AI930" s="875"/>
      <c r="AJ930" s="875"/>
      <c r="AK930" s="875"/>
      <c r="AL930" s="875"/>
      <c r="AM930" s="875"/>
      <c r="AN930" s="875"/>
      <c r="AO930" s="875"/>
      <c r="AP930" s="875"/>
      <c r="AQ930" s="875"/>
      <c r="AR930" s="875"/>
      <c r="AS930" s="875"/>
      <c r="AT930" s="875"/>
      <c r="AU930" s="875"/>
      <c r="AV930" s="875"/>
      <c r="AW930" s="875"/>
      <c r="AX930" s="875"/>
      <c r="AY930" s="875"/>
      <c r="AZ930" s="875"/>
      <c r="BA930" s="875"/>
      <c r="BB930" s="876"/>
    </row>
    <row r="931" spans="1:59" ht="20.25" customHeight="1">
      <c r="A931" s="853"/>
      <c r="B931" s="890"/>
      <c r="C931" s="890"/>
      <c r="D931" s="890"/>
      <c r="E931" s="890"/>
      <c r="F931" s="890"/>
      <c r="G931" s="890"/>
      <c r="H931" s="890"/>
      <c r="I931" s="890"/>
      <c r="J931" s="890"/>
      <c r="K931" s="890"/>
      <c r="L931" s="890"/>
      <c r="M931" s="890"/>
      <c r="N931" s="891"/>
      <c r="O931" s="905" t="s">
        <v>1042</v>
      </c>
      <c r="P931" s="906"/>
      <c r="Q931" s="906"/>
      <c r="R931" s="906"/>
      <c r="S931" s="906"/>
      <c r="T931" s="906"/>
      <c r="U931" s="906"/>
      <c r="V931" s="906"/>
      <c r="W931" s="906"/>
      <c r="X931" s="906"/>
      <c r="Y931" s="907"/>
      <c r="Z931" s="907"/>
      <c r="AA931" s="907"/>
      <c r="AB931" s="907"/>
      <c r="AC931" s="907"/>
      <c r="AD931" s="907"/>
      <c r="AE931" s="907"/>
      <c r="AF931" s="907"/>
      <c r="AG931" s="907"/>
      <c r="AH931" s="908"/>
      <c r="AI931" s="905" t="s">
        <v>1043</v>
      </c>
      <c r="AJ931" s="906"/>
      <c r="AK931" s="906"/>
      <c r="AL931" s="906"/>
      <c r="AM931" s="906"/>
      <c r="AN931" s="906"/>
      <c r="AO931" s="906"/>
      <c r="AP931" s="906"/>
      <c r="AQ931" s="906"/>
      <c r="AR931" s="906"/>
      <c r="AS931" s="907" t="s">
        <v>94</v>
      </c>
      <c r="AT931" s="907"/>
      <c r="AU931" s="907"/>
      <c r="AV931" s="907"/>
      <c r="AW931" s="907"/>
      <c r="AX931" s="907"/>
      <c r="AY931" s="907"/>
      <c r="AZ931" s="907"/>
      <c r="BA931" s="907"/>
      <c r="BB931" s="908"/>
    </row>
    <row r="932" spans="1:59" ht="25.5" customHeight="1">
      <c r="A932" s="853"/>
      <c r="B932" s="890"/>
      <c r="C932" s="890"/>
      <c r="D932" s="890"/>
      <c r="E932" s="890"/>
      <c r="F932" s="890"/>
      <c r="G932" s="890"/>
      <c r="H932" s="890"/>
      <c r="I932" s="890"/>
      <c r="J932" s="890"/>
      <c r="K932" s="890"/>
      <c r="L932" s="890"/>
      <c r="M932" s="890"/>
      <c r="N932" s="891"/>
      <c r="O932" s="892" t="s">
        <v>124</v>
      </c>
      <c r="P932" s="893"/>
      <c r="Q932" s="893"/>
      <c r="R932" s="893"/>
      <c r="S932" s="893"/>
      <c r="T932" s="893"/>
      <c r="U932" s="893"/>
      <c r="V932" s="893"/>
      <c r="W932" s="893"/>
      <c r="X932" s="893"/>
      <c r="Y932" s="894" t="s">
        <v>94</v>
      </c>
      <c r="Z932" s="893"/>
      <c r="AA932" s="893"/>
      <c r="AB932" s="893"/>
      <c r="AC932" s="893"/>
      <c r="AD932" s="893"/>
      <c r="AE932" s="893"/>
      <c r="AF932" s="893"/>
      <c r="AG932" s="893"/>
      <c r="AH932" s="895"/>
      <c r="AI932" s="896" t="s">
        <v>124</v>
      </c>
      <c r="AJ932" s="897"/>
      <c r="AK932" s="897"/>
      <c r="AL932" s="897"/>
      <c r="AM932" s="897"/>
      <c r="AN932" s="897"/>
      <c r="AO932" s="897"/>
      <c r="AP932" s="897"/>
      <c r="AQ932" s="897"/>
      <c r="AR932" s="898"/>
      <c r="AS932" s="899" t="s">
        <v>94</v>
      </c>
      <c r="AT932" s="897"/>
      <c r="AU932" s="897"/>
      <c r="AV932" s="897"/>
      <c r="AW932" s="897"/>
      <c r="AX932" s="897"/>
      <c r="AY932" s="897"/>
      <c r="AZ932" s="897"/>
      <c r="BA932" s="897"/>
      <c r="BB932" s="900"/>
      <c r="BC932" s="742"/>
      <c r="BD932" s="249"/>
      <c r="BE932" s="264"/>
      <c r="BF932" s="264"/>
      <c r="BG932" s="264"/>
    </row>
    <row r="933" spans="1:59" ht="46.5" customHeight="1">
      <c r="A933" s="858" t="s">
        <v>1046</v>
      </c>
      <c r="B933" s="859"/>
      <c r="C933" s="859"/>
      <c r="D933" s="859"/>
      <c r="E933" s="859"/>
      <c r="F933" s="859"/>
      <c r="G933" s="859"/>
      <c r="H933" s="859"/>
      <c r="I933" s="859"/>
      <c r="J933" s="859"/>
      <c r="K933" s="859"/>
      <c r="L933" s="859"/>
      <c r="M933" s="859"/>
      <c r="N933" s="859"/>
      <c r="O933" s="886" t="str">
        <f>IF('3.9 Station de lecture - Stat 3'!$M$49="","",'3.9 Station de lecture - Stat 3'!$M$49)</f>
        <v/>
      </c>
      <c r="P933" s="886"/>
      <c r="Q933" s="886"/>
      <c r="R933" s="886"/>
      <c r="S933" s="886"/>
      <c r="T933" s="886"/>
      <c r="U933" s="886"/>
      <c r="V933" s="886"/>
      <c r="W933" s="886"/>
      <c r="X933" s="886"/>
      <c r="Y933" s="886" t="str">
        <f>IF('3.9 Station de lecture - Stat 3'!$M$50="","",'3.9 Station de lecture - Stat 3'!$M$50)</f>
        <v/>
      </c>
      <c r="Z933" s="886"/>
      <c r="AA933" s="886"/>
      <c r="AB933" s="886"/>
      <c r="AC933" s="886"/>
      <c r="AD933" s="886"/>
      <c r="AE933" s="886"/>
      <c r="AF933" s="886"/>
      <c r="AG933" s="886"/>
      <c r="AH933" s="887"/>
      <c r="AI933" s="888" t="str">
        <f>IF('3.9 Station de lecture - Stat 3'!$M$58="","",'3.9 Station de lecture - Stat 3'!$M$58)</f>
        <v/>
      </c>
      <c r="AJ933" s="886"/>
      <c r="AK933" s="886"/>
      <c r="AL933" s="886"/>
      <c r="AM933" s="886"/>
      <c r="AN933" s="886"/>
      <c r="AO933" s="886"/>
      <c r="AP933" s="886"/>
      <c r="AQ933" s="886"/>
      <c r="AR933" s="886"/>
      <c r="AS933" s="886" t="str">
        <f>IF('3.9 Station de lecture - Stat 3'!$M$59="","",'3.9 Station de lecture - Stat 3'!$M$59)</f>
        <v/>
      </c>
      <c r="AT933" s="886"/>
      <c r="AU933" s="886"/>
      <c r="AV933" s="886"/>
      <c r="AW933" s="886"/>
      <c r="AX933" s="886"/>
      <c r="AY933" s="886"/>
      <c r="AZ933" s="886"/>
      <c r="BA933" s="886"/>
      <c r="BB933" s="889"/>
    </row>
    <row r="934" spans="1:59" ht="44.25" customHeight="1">
      <c r="A934" s="864" t="s">
        <v>1047</v>
      </c>
      <c r="B934" s="865"/>
      <c r="C934" s="865"/>
      <c r="D934" s="865"/>
      <c r="E934" s="865"/>
      <c r="F934" s="865"/>
      <c r="G934" s="865"/>
      <c r="H934" s="865"/>
      <c r="I934" s="865"/>
      <c r="J934" s="865"/>
      <c r="K934" s="865"/>
      <c r="L934" s="865"/>
      <c r="M934" s="865"/>
      <c r="N934" s="865"/>
      <c r="O934" s="882" t="str">
        <f>IF('3.9 Station de lecture - Stat 3'!$N$49="","",'3.9 Station de lecture - Stat 3'!$N$49)</f>
        <v/>
      </c>
      <c r="P934" s="882"/>
      <c r="Q934" s="882"/>
      <c r="R934" s="882"/>
      <c r="S934" s="882"/>
      <c r="T934" s="882"/>
      <c r="U934" s="882"/>
      <c r="V934" s="882"/>
      <c r="W934" s="882"/>
      <c r="X934" s="882"/>
      <c r="Y934" s="882" t="str">
        <f>IF('3.9 Station de lecture - Stat 3'!$N$50="","",'3.9 Station de lecture - Stat 3'!$N$50)</f>
        <v/>
      </c>
      <c r="Z934" s="882"/>
      <c r="AA934" s="882"/>
      <c r="AB934" s="882"/>
      <c r="AC934" s="882"/>
      <c r="AD934" s="882"/>
      <c r="AE934" s="882"/>
      <c r="AF934" s="882"/>
      <c r="AG934" s="882"/>
      <c r="AH934" s="883"/>
      <c r="AI934" s="884" t="str">
        <f>IF('3.9 Station de lecture - Stat 3'!$N$58="","",'3.9 Station de lecture - Stat 3'!$N$58)</f>
        <v/>
      </c>
      <c r="AJ934" s="882"/>
      <c r="AK934" s="882"/>
      <c r="AL934" s="882"/>
      <c r="AM934" s="882"/>
      <c r="AN934" s="882"/>
      <c r="AO934" s="882"/>
      <c r="AP934" s="882"/>
      <c r="AQ934" s="882"/>
      <c r="AR934" s="882"/>
      <c r="AS934" s="882" t="str">
        <f>IF('3.9 Station de lecture - Stat 3'!$N$59="","",'3.9 Station de lecture - Stat 3'!$N$59)</f>
        <v/>
      </c>
      <c r="AT934" s="882"/>
      <c r="AU934" s="882"/>
      <c r="AV934" s="882"/>
      <c r="AW934" s="882"/>
      <c r="AX934" s="882"/>
      <c r="AY934" s="882"/>
      <c r="AZ934" s="882"/>
      <c r="BA934" s="882"/>
      <c r="BB934" s="885"/>
    </row>
    <row r="935" spans="1:59" ht="50.25" customHeight="1">
      <c r="A935" s="858" t="s">
        <v>1048</v>
      </c>
      <c r="B935" s="859"/>
      <c r="C935" s="859"/>
      <c r="D935" s="859"/>
      <c r="E935" s="859"/>
      <c r="F935" s="859"/>
      <c r="G935" s="859"/>
      <c r="H935" s="859"/>
      <c r="I935" s="859"/>
      <c r="J935" s="859"/>
      <c r="K935" s="859"/>
      <c r="L935" s="859"/>
      <c r="M935" s="859"/>
      <c r="N935" s="859"/>
      <c r="O935" s="886" t="str">
        <f>IF('3.9 Station de lecture - Stat 3'!$O$49="","",'3.9 Station de lecture - Stat 3'!$O$49)</f>
        <v/>
      </c>
      <c r="P935" s="886"/>
      <c r="Q935" s="886"/>
      <c r="R935" s="886"/>
      <c r="S935" s="886"/>
      <c r="T935" s="886"/>
      <c r="U935" s="886"/>
      <c r="V935" s="886"/>
      <c r="W935" s="886"/>
      <c r="X935" s="886"/>
      <c r="Y935" s="886" t="str">
        <f>IF('3.9 Station de lecture - Stat 3'!$O$50="","",'3.9 Station de lecture - Stat 3'!$O$50)</f>
        <v/>
      </c>
      <c r="Z935" s="886"/>
      <c r="AA935" s="886"/>
      <c r="AB935" s="886"/>
      <c r="AC935" s="886"/>
      <c r="AD935" s="886"/>
      <c r="AE935" s="886"/>
      <c r="AF935" s="886"/>
      <c r="AG935" s="886"/>
      <c r="AH935" s="887"/>
      <c r="AI935" s="888" t="str">
        <f>IF('3.9 Station de lecture - Stat 3'!$O$58="","",'3.9 Station de lecture - Stat 3'!$O$58)</f>
        <v/>
      </c>
      <c r="AJ935" s="886"/>
      <c r="AK935" s="886"/>
      <c r="AL935" s="886"/>
      <c r="AM935" s="886"/>
      <c r="AN935" s="886"/>
      <c r="AO935" s="886"/>
      <c r="AP935" s="886"/>
      <c r="AQ935" s="886"/>
      <c r="AR935" s="886"/>
      <c r="AS935" s="886" t="str">
        <f>IF('3.9 Station de lecture - Stat 3'!$O$59="","",'3.9 Station de lecture - Stat 3'!$O$59)</f>
        <v/>
      </c>
      <c r="AT935" s="886"/>
      <c r="AU935" s="886"/>
      <c r="AV935" s="886"/>
      <c r="AW935" s="886"/>
      <c r="AX935" s="886"/>
      <c r="AY935" s="886"/>
      <c r="AZ935" s="886"/>
      <c r="BA935" s="886"/>
      <c r="BB935" s="889"/>
    </row>
    <row r="936" spans="1:59" ht="39" customHeight="1">
      <c r="A936" s="864" t="s">
        <v>1050</v>
      </c>
      <c r="B936" s="865"/>
      <c r="C936" s="865"/>
      <c r="D936" s="865"/>
      <c r="E936" s="865"/>
      <c r="F936" s="865"/>
      <c r="G936" s="865"/>
      <c r="H936" s="865"/>
      <c r="I936" s="865"/>
      <c r="J936" s="865"/>
      <c r="K936" s="865"/>
      <c r="L936" s="865"/>
      <c r="M936" s="865"/>
      <c r="N936" s="865"/>
      <c r="O936" s="882" t="str">
        <f>IF('3.9 Station de lecture - Stat 3'!$P$49="","",'3.9 Station de lecture - Stat 3'!$P$49)</f>
        <v/>
      </c>
      <c r="P936" s="882"/>
      <c r="Q936" s="882"/>
      <c r="R936" s="882"/>
      <c r="S936" s="882"/>
      <c r="T936" s="882"/>
      <c r="U936" s="882"/>
      <c r="V936" s="882"/>
      <c r="W936" s="882"/>
      <c r="X936" s="882"/>
      <c r="Y936" s="882" t="str">
        <f>IF('3.9 Station de lecture - Stat 3'!$P$50="","",'3.9 Station de lecture - Stat 3'!$P$50)</f>
        <v/>
      </c>
      <c r="Z936" s="882"/>
      <c r="AA936" s="882"/>
      <c r="AB936" s="882"/>
      <c r="AC936" s="882"/>
      <c r="AD936" s="882"/>
      <c r="AE936" s="882"/>
      <c r="AF936" s="882"/>
      <c r="AG936" s="882"/>
      <c r="AH936" s="883"/>
      <c r="AI936" s="884" t="str">
        <f>IF('3.9 Station de lecture - Stat 3'!$P$58="","",'3.9 Station de lecture - Stat 3'!$P$58)</f>
        <v/>
      </c>
      <c r="AJ936" s="882"/>
      <c r="AK936" s="882"/>
      <c r="AL936" s="882"/>
      <c r="AM936" s="882"/>
      <c r="AN936" s="882"/>
      <c r="AO936" s="882"/>
      <c r="AP936" s="882"/>
      <c r="AQ936" s="882"/>
      <c r="AR936" s="882"/>
      <c r="AS936" s="882" t="str">
        <f>IF('3.9 Station de lecture - Stat 3'!$P$59="","",'3.9 Station de lecture - Stat 3'!$P$59)</f>
        <v/>
      </c>
      <c r="AT936" s="882"/>
      <c r="AU936" s="882"/>
      <c r="AV936" s="882"/>
      <c r="AW936" s="882"/>
      <c r="AX936" s="882"/>
      <c r="AY936" s="882"/>
      <c r="AZ936" s="882"/>
      <c r="BA936" s="882"/>
      <c r="BB936" s="885"/>
    </row>
    <row r="937" spans="1:59" ht="33" customHeight="1">
      <c r="A937" s="858" t="s">
        <v>1049</v>
      </c>
      <c r="B937" s="859"/>
      <c r="C937" s="859"/>
      <c r="D937" s="859"/>
      <c r="E937" s="859"/>
      <c r="F937" s="859"/>
      <c r="G937" s="859"/>
      <c r="H937" s="859"/>
      <c r="I937" s="859"/>
      <c r="J937" s="859"/>
      <c r="K937" s="859"/>
      <c r="L937" s="859"/>
      <c r="M937" s="859"/>
      <c r="N937" s="859"/>
      <c r="O937" s="886" t="str">
        <f>IF('3.9 Station de lecture - Stat 3'!$Q$49="","",'3.9 Station de lecture - Stat 3'!$Q$49)</f>
        <v/>
      </c>
      <c r="P937" s="886"/>
      <c r="Q937" s="886"/>
      <c r="R937" s="886"/>
      <c r="S937" s="886"/>
      <c r="T937" s="886"/>
      <c r="U937" s="886"/>
      <c r="V937" s="886"/>
      <c r="W937" s="886"/>
      <c r="X937" s="886"/>
      <c r="Y937" s="886" t="str">
        <f>IF('3.9 Station de lecture - Stat 3'!$Q$50="","",'3.9 Station de lecture - Stat 3'!$Q$50)</f>
        <v/>
      </c>
      <c r="Z937" s="886"/>
      <c r="AA937" s="886"/>
      <c r="AB937" s="886"/>
      <c r="AC937" s="886"/>
      <c r="AD937" s="886"/>
      <c r="AE937" s="886"/>
      <c r="AF937" s="886"/>
      <c r="AG937" s="886"/>
      <c r="AH937" s="887"/>
      <c r="AI937" s="888" t="str">
        <f>IF('3.9 Station de lecture - Stat 3'!$Q$58="","",'3.9 Station de lecture - Stat 3'!$Q$58)</f>
        <v/>
      </c>
      <c r="AJ937" s="886"/>
      <c r="AK937" s="886"/>
      <c r="AL937" s="886"/>
      <c r="AM937" s="886"/>
      <c r="AN937" s="886"/>
      <c r="AO937" s="886"/>
      <c r="AP937" s="886"/>
      <c r="AQ937" s="886"/>
      <c r="AR937" s="886"/>
      <c r="AS937" s="886" t="str">
        <f>IF('3.9 Station de lecture - Stat 3'!$Q$59="","",'3.9 Station de lecture - Stat 3'!$Q$59)</f>
        <v/>
      </c>
      <c r="AT937" s="886"/>
      <c r="AU937" s="886"/>
      <c r="AV937" s="886"/>
      <c r="AW937" s="886"/>
      <c r="AX937" s="886"/>
      <c r="AY937" s="886"/>
      <c r="AZ937" s="886"/>
      <c r="BA937" s="886"/>
      <c r="BB937" s="889"/>
    </row>
    <row r="938" spans="1:59" ht="45.75" customHeight="1">
      <c r="A938" s="864" t="s">
        <v>1051</v>
      </c>
      <c r="B938" s="865"/>
      <c r="C938" s="865"/>
      <c r="D938" s="865"/>
      <c r="E938" s="865"/>
      <c r="F938" s="865"/>
      <c r="G938" s="865"/>
      <c r="H938" s="865"/>
      <c r="I938" s="865"/>
      <c r="J938" s="865"/>
      <c r="K938" s="865"/>
      <c r="L938" s="865"/>
      <c r="M938" s="865"/>
      <c r="N938" s="865"/>
      <c r="O938" s="882" t="str">
        <f>IF('3.9 Station de lecture - Stat 3'!$R$49="","",'3.9 Station de lecture - Stat 3'!$R$49)</f>
        <v/>
      </c>
      <c r="P938" s="882"/>
      <c r="Q938" s="882"/>
      <c r="R938" s="882"/>
      <c r="S938" s="882"/>
      <c r="T938" s="882"/>
      <c r="U938" s="882"/>
      <c r="V938" s="882"/>
      <c r="W938" s="882"/>
      <c r="X938" s="882"/>
      <c r="Y938" s="882" t="str">
        <f>IF('3.9 Station de lecture - Stat 3'!$R$50="","",'3.9 Station de lecture - Stat 3'!$R$50)</f>
        <v/>
      </c>
      <c r="Z938" s="882"/>
      <c r="AA938" s="882"/>
      <c r="AB938" s="882"/>
      <c r="AC938" s="882"/>
      <c r="AD938" s="882"/>
      <c r="AE938" s="882"/>
      <c r="AF938" s="882"/>
      <c r="AG938" s="882"/>
      <c r="AH938" s="883"/>
      <c r="AI938" s="884" t="str">
        <f>IF('3.9 Station de lecture - Stat 3'!$R$58="","",'3.9 Station de lecture - Stat 3'!$R$58)</f>
        <v/>
      </c>
      <c r="AJ938" s="882"/>
      <c r="AK938" s="882"/>
      <c r="AL938" s="882"/>
      <c r="AM938" s="882"/>
      <c r="AN938" s="882"/>
      <c r="AO938" s="882"/>
      <c r="AP938" s="882"/>
      <c r="AQ938" s="882"/>
      <c r="AR938" s="882"/>
      <c r="AS938" s="882" t="str">
        <f>IF('3.9 Station de lecture - Stat 3'!$R$59="","",'3.9 Station de lecture - Stat 3'!$R$59)</f>
        <v/>
      </c>
      <c r="AT938" s="882"/>
      <c r="AU938" s="882"/>
      <c r="AV938" s="882"/>
      <c r="AW938" s="882"/>
      <c r="AX938" s="882"/>
      <c r="AY938" s="882"/>
      <c r="AZ938" s="882"/>
      <c r="BA938" s="882"/>
      <c r="BB938" s="885"/>
    </row>
    <row r="939" spans="1:59" ht="36.75" customHeight="1">
      <c r="A939" s="853" t="s">
        <v>73</v>
      </c>
      <c r="B939" s="854"/>
      <c r="C939" s="854"/>
      <c r="D939" s="854"/>
      <c r="E939" s="854"/>
      <c r="F939" s="854"/>
      <c r="G939" s="854"/>
      <c r="H939" s="854"/>
      <c r="I939" s="854"/>
      <c r="J939" s="854"/>
      <c r="K939" s="854"/>
      <c r="L939" s="854"/>
      <c r="M939" s="854"/>
      <c r="N939" s="854"/>
      <c r="O939" s="870" t="str">
        <f>IF('3.9 Station de lecture - Stat 3'!$C$51="","",'3.9 Station de lecture - Stat 3'!$C$51)</f>
        <v/>
      </c>
      <c r="P939" s="871"/>
      <c r="Q939" s="871"/>
      <c r="R939" s="871"/>
      <c r="S939" s="871"/>
      <c r="T939" s="871"/>
      <c r="U939" s="871"/>
      <c r="V939" s="871"/>
      <c r="W939" s="871"/>
      <c r="X939" s="871"/>
      <c r="Y939" s="871"/>
      <c r="Z939" s="871"/>
      <c r="AA939" s="871"/>
      <c r="AB939" s="871"/>
      <c r="AC939" s="871"/>
      <c r="AD939" s="871"/>
      <c r="AE939" s="871"/>
      <c r="AF939" s="871"/>
      <c r="AG939" s="871"/>
      <c r="AH939" s="872"/>
      <c r="AI939" s="873" t="str">
        <f>IF('3.9 Station de lecture - Stat 3'!$C$60="","",'3.9 Station de lecture - Stat 3'!$C$60)</f>
        <v/>
      </c>
      <c r="AJ939" s="871"/>
      <c r="AK939" s="871"/>
      <c r="AL939" s="871"/>
      <c r="AM939" s="871"/>
      <c r="AN939" s="871"/>
      <c r="AO939" s="871"/>
      <c r="AP939" s="871"/>
      <c r="AQ939" s="871"/>
      <c r="AR939" s="871"/>
      <c r="AS939" s="871"/>
      <c r="AT939" s="871"/>
      <c r="AU939" s="871"/>
      <c r="AV939" s="871"/>
      <c r="AW939" s="871"/>
      <c r="AX939" s="871"/>
      <c r="AY939" s="871"/>
      <c r="AZ939" s="871"/>
      <c r="BA939" s="871"/>
      <c r="BB939" s="872"/>
    </row>
    <row r="940" spans="1:59" ht="44.25" customHeight="1">
      <c r="A940" s="853" t="s">
        <v>71</v>
      </c>
      <c r="B940" s="854"/>
      <c r="C940" s="854"/>
      <c r="D940" s="854"/>
      <c r="E940" s="854"/>
      <c r="F940" s="854"/>
      <c r="G940" s="854"/>
      <c r="H940" s="854"/>
      <c r="I940" s="854"/>
      <c r="J940" s="854"/>
      <c r="K940" s="854"/>
      <c r="L940" s="854"/>
      <c r="M940" s="854"/>
      <c r="N940" s="854"/>
      <c r="O940" s="970" t="str">
        <f>IF('3.9 Station de lecture - Stat 3'!$C$52="","",'3.9 Station de lecture - Stat 3'!$C$52)</f>
        <v/>
      </c>
      <c r="P940" s="890"/>
      <c r="Q940" s="890"/>
      <c r="R940" s="890"/>
      <c r="S940" s="890"/>
      <c r="T940" s="890"/>
      <c r="U940" s="890"/>
      <c r="V940" s="890"/>
      <c r="W940" s="890"/>
      <c r="X940" s="890"/>
      <c r="Y940" s="890"/>
      <c r="Z940" s="890"/>
      <c r="AA940" s="890"/>
      <c r="AB940" s="890"/>
      <c r="AC940" s="890"/>
      <c r="AD940" s="890"/>
      <c r="AE940" s="890"/>
      <c r="AF940" s="890"/>
      <c r="AG940" s="890"/>
      <c r="AH940" s="891"/>
      <c r="AI940" s="971" t="str">
        <f>IF('3.9 Station de lecture - Stat 3'!$C$61="","",'3.9 Station de lecture - Stat 3'!$C$61)</f>
        <v/>
      </c>
      <c r="AJ940" s="890"/>
      <c r="AK940" s="890"/>
      <c r="AL940" s="890"/>
      <c r="AM940" s="890"/>
      <c r="AN940" s="890"/>
      <c r="AO940" s="890"/>
      <c r="AP940" s="890"/>
      <c r="AQ940" s="890"/>
      <c r="AR940" s="890"/>
      <c r="AS940" s="890"/>
      <c r="AT940" s="890"/>
      <c r="AU940" s="890"/>
      <c r="AV940" s="890"/>
      <c r="AW940" s="890"/>
      <c r="AX940" s="890"/>
      <c r="AY940" s="890"/>
      <c r="AZ940" s="890"/>
      <c r="BA940" s="890"/>
      <c r="BB940" s="891"/>
    </row>
    <row r="941" spans="1:59" s="351" customFormat="1" ht="25.5" customHeight="1"/>
    <row r="942" spans="1:59" ht="30" customHeight="1">
      <c r="A942" s="874" t="s">
        <v>1054</v>
      </c>
      <c r="B942" s="875"/>
      <c r="C942" s="875"/>
      <c r="D942" s="875"/>
      <c r="E942" s="875"/>
      <c r="F942" s="875"/>
      <c r="G942" s="875"/>
      <c r="H942" s="875"/>
      <c r="I942" s="875"/>
      <c r="J942" s="875"/>
      <c r="K942" s="875"/>
      <c r="L942" s="875"/>
      <c r="M942" s="875"/>
      <c r="N942" s="875"/>
      <c r="O942" s="875"/>
      <c r="P942" s="875"/>
      <c r="Q942" s="875"/>
      <c r="R942" s="875"/>
      <c r="S942" s="875"/>
      <c r="T942" s="875"/>
      <c r="U942" s="875"/>
      <c r="V942" s="875"/>
      <c r="W942" s="875"/>
      <c r="X942" s="875"/>
      <c r="Y942" s="875"/>
      <c r="Z942" s="875"/>
      <c r="AA942" s="875"/>
      <c r="AB942" s="875"/>
      <c r="AC942" s="875"/>
      <c r="AD942" s="875"/>
      <c r="AE942" s="875"/>
      <c r="AF942" s="875"/>
      <c r="AG942" s="875"/>
      <c r="AH942" s="875"/>
      <c r="AI942" s="875"/>
      <c r="AJ942" s="875"/>
      <c r="AK942" s="875"/>
      <c r="AL942" s="875"/>
      <c r="AM942" s="875"/>
      <c r="AN942" s="875"/>
      <c r="AO942" s="875"/>
      <c r="AP942" s="875"/>
      <c r="AQ942" s="875"/>
      <c r="AR942" s="875"/>
      <c r="AS942" s="875"/>
      <c r="AT942" s="875"/>
      <c r="AU942" s="875"/>
      <c r="AV942" s="875"/>
      <c r="AW942" s="875"/>
      <c r="AX942" s="875"/>
      <c r="AY942" s="875"/>
      <c r="AZ942" s="875"/>
      <c r="BA942" s="875"/>
      <c r="BB942" s="876"/>
    </row>
    <row r="943" spans="1:59" ht="30" customHeight="1">
      <c r="A943" s="849"/>
      <c r="B943" s="877"/>
      <c r="C943" s="877"/>
      <c r="D943" s="877"/>
      <c r="E943" s="877"/>
      <c r="F943" s="877"/>
      <c r="G943" s="877"/>
      <c r="H943" s="877"/>
      <c r="I943" s="877"/>
      <c r="J943" s="877"/>
      <c r="K943" s="877"/>
      <c r="L943" s="877"/>
      <c r="M943" s="877"/>
      <c r="N943" s="877"/>
      <c r="O943" s="877"/>
      <c r="P943" s="877"/>
      <c r="Q943" s="850"/>
      <c r="R943" s="850"/>
      <c r="S943" s="850"/>
      <c r="T943" s="850"/>
      <c r="U943" s="850"/>
      <c r="V943" s="850"/>
      <c r="W943" s="878"/>
      <c r="X943" s="879" t="s">
        <v>102</v>
      </c>
      <c r="Y943" s="880"/>
      <c r="Z943" s="880"/>
      <c r="AA943" s="880"/>
      <c r="AB943" s="880"/>
      <c r="AC943" s="880"/>
      <c r="AD943" s="880"/>
      <c r="AE943" s="880"/>
      <c r="AF943" s="880"/>
      <c r="AG943" s="880"/>
      <c r="AH943" s="880"/>
      <c r="AI943" s="880"/>
      <c r="AJ943" s="880"/>
      <c r="AK943" s="880"/>
      <c r="AL943" s="880"/>
      <c r="AM943" s="880"/>
      <c r="AN943" s="881" t="s">
        <v>94</v>
      </c>
      <c r="AO943" s="880"/>
      <c r="AP943" s="880"/>
      <c r="AQ943" s="880"/>
      <c r="AR943" s="880"/>
      <c r="AS943" s="880"/>
      <c r="AT943" s="880"/>
      <c r="AU943" s="880"/>
      <c r="AV943" s="880"/>
      <c r="AW943" s="880"/>
      <c r="AX943" s="880"/>
      <c r="AY943" s="880"/>
      <c r="AZ943" s="880"/>
      <c r="BA943" s="880"/>
      <c r="BB943" s="880"/>
    </row>
    <row r="944" spans="1:59" ht="25.5" customHeight="1">
      <c r="A944" s="858" t="s">
        <v>1055</v>
      </c>
      <c r="B944" s="859"/>
      <c r="C944" s="859"/>
      <c r="D944" s="859"/>
      <c r="E944" s="859"/>
      <c r="F944" s="859"/>
      <c r="G944" s="859"/>
      <c r="H944" s="859"/>
      <c r="I944" s="859"/>
      <c r="J944" s="859"/>
      <c r="K944" s="859"/>
      <c r="L944" s="859"/>
      <c r="M944" s="859"/>
      <c r="N944" s="859"/>
      <c r="O944" s="859"/>
      <c r="P944" s="859"/>
      <c r="Q944" s="859"/>
      <c r="R944" s="859"/>
      <c r="S944" s="859"/>
      <c r="T944" s="859"/>
      <c r="U944" s="859"/>
      <c r="V944" s="859"/>
      <c r="W944" s="860"/>
      <c r="X944" s="861" t="str">
        <f>IF('3.9 Station de lecture - Stat 3'!$E$86="","",'3.9 Station de lecture - Stat 3'!$E$86)</f>
        <v/>
      </c>
      <c r="Y944" s="862"/>
      <c r="Z944" s="862"/>
      <c r="AA944" s="862"/>
      <c r="AB944" s="862"/>
      <c r="AC944" s="862"/>
      <c r="AD944" s="862"/>
      <c r="AE944" s="862"/>
      <c r="AF944" s="862"/>
      <c r="AG944" s="862"/>
      <c r="AH944" s="862"/>
      <c r="AI944" s="862"/>
      <c r="AJ944" s="862"/>
      <c r="AK944" s="862"/>
      <c r="AL944" s="862"/>
      <c r="AM944" s="862"/>
      <c r="AN944" s="861" t="str">
        <f>IF('3.9 Station de lecture - Stat 3'!$K216="","",'3.9 Station de lecture - Stat 3'!$K216)</f>
        <v/>
      </c>
      <c r="AO944" s="862"/>
      <c r="AP944" s="862"/>
      <c r="AQ944" s="862"/>
      <c r="AR944" s="862"/>
      <c r="AS944" s="862"/>
      <c r="AT944" s="862"/>
      <c r="AU944" s="862"/>
      <c r="AV944" s="862"/>
      <c r="AW944" s="862"/>
      <c r="AX944" s="862"/>
      <c r="AY944" s="862"/>
      <c r="AZ944" s="862"/>
      <c r="BA944" s="862"/>
      <c r="BB944" s="863"/>
    </row>
    <row r="945" spans="1:54" ht="30.75" customHeight="1">
      <c r="A945" s="864" t="s">
        <v>1056</v>
      </c>
      <c r="B945" s="865"/>
      <c r="C945" s="865"/>
      <c r="D945" s="865"/>
      <c r="E945" s="865"/>
      <c r="F945" s="865"/>
      <c r="G945" s="865"/>
      <c r="H945" s="865"/>
      <c r="I945" s="865"/>
      <c r="J945" s="865"/>
      <c r="K945" s="865"/>
      <c r="L945" s="865"/>
      <c r="M945" s="865"/>
      <c r="N945" s="865"/>
      <c r="O945" s="865"/>
      <c r="P945" s="865"/>
      <c r="Q945" s="865"/>
      <c r="R945" s="865"/>
      <c r="S945" s="865"/>
      <c r="T945" s="865"/>
      <c r="U945" s="865"/>
      <c r="V945" s="865"/>
      <c r="W945" s="866"/>
      <c r="X945" s="867" t="str">
        <f>IF('3.9 Station de lecture - Stat 3'!$I$86="","",'3.9 Station de lecture - Stat 3'!$I$86)</f>
        <v/>
      </c>
      <c r="Y945" s="868"/>
      <c r="Z945" s="868"/>
      <c r="AA945" s="868"/>
      <c r="AB945" s="868"/>
      <c r="AC945" s="868"/>
      <c r="AD945" s="868"/>
      <c r="AE945" s="868"/>
      <c r="AF945" s="868"/>
      <c r="AG945" s="868"/>
      <c r="AH945" s="868"/>
      <c r="AI945" s="868"/>
      <c r="AJ945" s="868"/>
      <c r="AK945" s="868"/>
      <c r="AL945" s="868"/>
      <c r="AM945" s="868"/>
      <c r="AN945" s="867" t="str">
        <f>IF('3.9 Station de lecture - Stat 3'!$O$86="","",'3.9 Station de lecture - Stat 3'!$O$86)</f>
        <v/>
      </c>
      <c r="AO945" s="868"/>
      <c r="AP945" s="868"/>
      <c r="AQ945" s="868"/>
      <c r="AR945" s="868"/>
      <c r="AS945" s="868"/>
      <c r="AT945" s="868"/>
      <c r="AU945" s="868"/>
      <c r="AV945" s="868"/>
      <c r="AW945" s="868"/>
      <c r="AX945" s="868"/>
      <c r="AY945" s="868"/>
      <c r="AZ945" s="868"/>
      <c r="BA945" s="868"/>
      <c r="BB945" s="869"/>
    </row>
    <row r="946" spans="1:54" ht="30" customHeight="1">
      <c r="A946" s="858" t="s">
        <v>1057</v>
      </c>
      <c r="B946" s="859"/>
      <c r="C946" s="859"/>
      <c r="D946" s="859"/>
      <c r="E946" s="859"/>
      <c r="F946" s="859"/>
      <c r="G946" s="859"/>
      <c r="H946" s="859"/>
      <c r="I946" s="859"/>
      <c r="J946" s="859"/>
      <c r="K946" s="859"/>
      <c r="L946" s="859"/>
      <c r="M946" s="859"/>
      <c r="N946" s="859"/>
      <c r="O946" s="859"/>
      <c r="P946" s="859"/>
      <c r="Q946" s="859"/>
      <c r="R946" s="859"/>
      <c r="S946" s="859"/>
      <c r="T946" s="859"/>
      <c r="U946" s="859"/>
      <c r="V946" s="859"/>
      <c r="W946" s="860"/>
      <c r="X946" s="861" t="str">
        <f>IF('3.9 Station de lecture - Stat 3'!$E$87="","",'3.9 Station de lecture - Stat 3'!$E$87)</f>
        <v/>
      </c>
      <c r="Y946" s="862"/>
      <c r="Z946" s="862"/>
      <c r="AA946" s="862"/>
      <c r="AB946" s="862"/>
      <c r="AC946" s="862"/>
      <c r="AD946" s="862"/>
      <c r="AE946" s="862"/>
      <c r="AF946" s="862"/>
      <c r="AG946" s="862"/>
      <c r="AH946" s="862"/>
      <c r="AI946" s="862"/>
      <c r="AJ946" s="862"/>
      <c r="AK946" s="862"/>
      <c r="AL946" s="862"/>
      <c r="AM946" s="862"/>
      <c r="AN946" s="861" t="str">
        <f>IF('3.9 Station de lecture - Stat 3'!$K$87="","",'3.9 Station de lecture - Stat 3'!$K$87)</f>
        <v/>
      </c>
      <c r="AO946" s="862"/>
      <c r="AP946" s="862"/>
      <c r="AQ946" s="862"/>
      <c r="AR946" s="862"/>
      <c r="AS946" s="862"/>
      <c r="AT946" s="862"/>
      <c r="AU946" s="862"/>
      <c r="AV946" s="862"/>
      <c r="AW946" s="862"/>
      <c r="AX946" s="862"/>
      <c r="AY946" s="862"/>
      <c r="AZ946" s="862"/>
      <c r="BA946" s="862"/>
      <c r="BB946" s="863"/>
    </row>
    <row r="947" spans="1:54" ht="30.75" customHeight="1">
      <c r="A947" s="864" t="s">
        <v>1058</v>
      </c>
      <c r="B947" s="865"/>
      <c r="C947" s="865"/>
      <c r="D947" s="865"/>
      <c r="E947" s="865"/>
      <c r="F947" s="865"/>
      <c r="G947" s="865"/>
      <c r="H947" s="865"/>
      <c r="I947" s="865"/>
      <c r="J947" s="865"/>
      <c r="K947" s="865"/>
      <c r="L947" s="865"/>
      <c r="M947" s="865"/>
      <c r="N947" s="865"/>
      <c r="O947" s="865"/>
      <c r="P947" s="865"/>
      <c r="Q947" s="865"/>
      <c r="R947" s="865"/>
      <c r="S947" s="865"/>
      <c r="T947" s="865"/>
      <c r="U947" s="865"/>
      <c r="V947" s="865"/>
      <c r="W947" s="866"/>
      <c r="X947" s="867" t="str">
        <f>IF('3.9 Station de lecture - Stat 3'!$I$87="","",'3.9 Station de lecture - Stat 3'!$I$87)</f>
        <v/>
      </c>
      <c r="Y947" s="868"/>
      <c r="Z947" s="868"/>
      <c r="AA947" s="868"/>
      <c r="AB947" s="868"/>
      <c r="AC947" s="868"/>
      <c r="AD947" s="868"/>
      <c r="AE947" s="868"/>
      <c r="AF947" s="868"/>
      <c r="AG947" s="868"/>
      <c r="AH947" s="868"/>
      <c r="AI947" s="868"/>
      <c r="AJ947" s="868"/>
      <c r="AK947" s="868"/>
      <c r="AL947" s="868"/>
      <c r="AM947" s="868"/>
      <c r="AN947" s="867" t="str">
        <f>IF('3.9 Station de lecture - Stat 3'!$O$87="","",'3.9 Station de lecture - Stat 3'!$O$87)</f>
        <v/>
      </c>
      <c r="AO947" s="868"/>
      <c r="AP947" s="868"/>
      <c r="AQ947" s="868"/>
      <c r="AR947" s="868"/>
      <c r="AS947" s="868"/>
      <c r="AT947" s="868"/>
      <c r="AU947" s="868"/>
      <c r="AV947" s="868"/>
      <c r="AW947" s="868"/>
      <c r="AX947" s="868"/>
      <c r="AY947" s="868"/>
      <c r="AZ947" s="868"/>
      <c r="BA947" s="868"/>
      <c r="BB947" s="869"/>
    </row>
    <row r="948" spans="1:54" ht="30" customHeight="1">
      <c r="A948" s="858" t="s">
        <v>1061</v>
      </c>
      <c r="B948" s="859"/>
      <c r="C948" s="859"/>
      <c r="D948" s="859"/>
      <c r="E948" s="859"/>
      <c r="F948" s="859"/>
      <c r="G948" s="859"/>
      <c r="H948" s="859"/>
      <c r="I948" s="859"/>
      <c r="J948" s="859"/>
      <c r="K948" s="859"/>
      <c r="L948" s="859"/>
      <c r="M948" s="859"/>
      <c r="N948" s="859"/>
      <c r="O948" s="859"/>
      <c r="P948" s="859"/>
      <c r="Q948" s="859"/>
      <c r="R948" s="859"/>
      <c r="S948" s="859"/>
      <c r="T948" s="859"/>
      <c r="U948" s="859"/>
      <c r="V948" s="859"/>
      <c r="W948" s="860"/>
      <c r="X948" s="861" t="str">
        <f>IF('3.9 Station de lecture - Stat 3'!$E$88="","",'3.9 Station de lecture - Stat 3'!$E$88)</f>
        <v/>
      </c>
      <c r="Y948" s="862"/>
      <c r="Z948" s="862"/>
      <c r="AA948" s="862"/>
      <c r="AB948" s="862"/>
      <c r="AC948" s="862"/>
      <c r="AD948" s="862"/>
      <c r="AE948" s="862"/>
      <c r="AF948" s="862"/>
      <c r="AG948" s="862"/>
      <c r="AH948" s="862"/>
      <c r="AI948" s="862"/>
      <c r="AJ948" s="862"/>
      <c r="AK948" s="862"/>
      <c r="AL948" s="862"/>
      <c r="AM948" s="862"/>
      <c r="AN948" s="861" t="str">
        <f>IF('3.9 Station de lecture - Stat 3'!$K$88="","",'3.9 Station de lecture - Stat 3'!$K$88)</f>
        <v/>
      </c>
      <c r="AO948" s="862"/>
      <c r="AP948" s="862"/>
      <c r="AQ948" s="862"/>
      <c r="AR948" s="862"/>
      <c r="AS948" s="862"/>
      <c r="AT948" s="862"/>
      <c r="AU948" s="862"/>
      <c r="AV948" s="862"/>
      <c r="AW948" s="862"/>
      <c r="AX948" s="862"/>
      <c r="AY948" s="862"/>
      <c r="AZ948" s="862"/>
      <c r="BA948" s="862"/>
      <c r="BB948" s="863"/>
    </row>
    <row r="949" spans="1:54" ht="30.75" customHeight="1">
      <c r="A949" s="864" t="s">
        <v>1062</v>
      </c>
      <c r="B949" s="865"/>
      <c r="C949" s="865"/>
      <c r="D949" s="865"/>
      <c r="E949" s="865"/>
      <c r="F949" s="865"/>
      <c r="G949" s="865"/>
      <c r="H949" s="865"/>
      <c r="I949" s="865"/>
      <c r="J949" s="865"/>
      <c r="K949" s="865"/>
      <c r="L949" s="865"/>
      <c r="M949" s="865"/>
      <c r="N949" s="865"/>
      <c r="O949" s="865"/>
      <c r="P949" s="865"/>
      <c r="Q949" s="865"/>
      <c r="R949" s="865"/>
      <c r="S949" s="865"/>
      <c r="T949" s="865"/>
      <c r="U949" s="865"/>
      <c r="V949" s="865"/>
      <c r="W949" s="866"/>
      <c r="X949" s="867" t="str">
        <f>IF('3.9 Station de lecture - Stat 3'!$I$88="","",'3.9 Station de lecture - Stat 3'!$I$88)</f>
        <v/>
      </c>
      <c r="Y949" s="868"/>
      <c r="Z949" s="868"/>
      <c r="AA949" s="868"/>
      <c r="AB949" s="868"/>
      <c r="AC949" s="868"/>
      <c r="AD949" s="868"/>
      <c r="AE949" s="868"/>
      <c r="AF949" s="868"/>
      <c r="AG949" s="868"/>
      <c r="AH949" s="868"/>
      <c r="AI949" s="868"/>
      <c r="AJ949" s="868"/>
      <c r="AK949" s="868"/>
      <c r="AL949" s="868"/>
      <c r="AM949" s="868"/>
      <c r="AN949" s="867" t="str">
        <f>IF('3.9 Station de lecture - Stat 3'!$O$88="","",'3.9 Station de lecture - Stat 3'!$O$88)</f>
        <v/>
      </c>
      <c r="AO949" s="868"/>
      <c r="AP949" s="868"/>
      <c r="AQ949" s="868"/>
      <c r="AR949" s="868"/>
      <c r="AS949" s="868"/>
      <c r="AT949" s="868"/>
      <c r="AU949" s="868"/>
      <c r="AV949" s="868"/>
      <c r="AW949" s="868"/>
      <c r="AX949" s="868"/>
      <c r="AY949" s="868"/>
      <c r="AZ949" s="868"/>
      <c r="BA949" s="868"/>
      <c r="BB949" s="869"/>
    </row>
    <row r="950" spans="1:54" ht="30" customHeight="1">
      <c r="A950" s="858" t="s">
        <v>1059</v>
      </c>
      <c r="B950" s="859"/>
      <c r="C950" s="859"/>
      <c r="D950" s="859"/>
      <c r="E950" s="859"/>
      <c r="F950" s="859"/>
      <c r="G950" s="859"/>
      <c r="H950" s="859"/>
      <c r="I950" s="859"/>
      <c r="J950" s="859"/>
      <c r="K950" s="859"/>
      <c r="L950" s="859"/>
      <c r="M950" s="859"/>
      <c r="N950" s="859"/>
      <c r="O950" s="859"/>
      <c r="P950" s="859"/>
      <c r="Q950" s="859"/>
      <c r="R950" s="859"/>
      <c r="S950" s="859"/>
      <c r="T950" s="859"/>
      <c r="U950" s="859"/>
      <c r="V950" s="859"/>
      <c r="W950" s="860"/>
      <c r="X950" s="861" t="str">
        <f>IF('3.9 Station de lecture - Stat 3'!$E$89="","",'3.9 Station de lecture - Stat 3'!$E$89)</f>
        <v/>
      </c>
      <c r="Y950" s="862"/>
      <c r="Z950" s="862"/>
      <c r="AA950" s="862"/>
      <c r="AB950" s="862"/>
      <c r="AC950" s="862"/>
      <c r="AD950" s="862"/>
      <c r="AE950" s="862"/>
      <c r="AF950" s="862"/>
      <c r="AG950" s="862"/>
      <c r="AH950" s="862"/>
      <c r="AI950" s="862"/>
      <c r="AJ950" s="862"/>
      <c r="AK950" s="862"/>
      <c r="AL950" s="862"/>
      <c r="AM950" s="862"/>
      <c r="AN950" s="861" t="str">
        <f>IF('3.9 Station de lecture - Stat 3'!$K$89="","",'3.9 Station de lecture - Stat 3'!$K$89)</f>
        <v/>
      </c>
      <c r="AO950" s="862"/>
      <c r="AP950" s="862"/>
      <c r="AQ950" s="862"/>
      <c r="AR950" s="862"/>
      <c r="AS950" s="862"/>
      <c r="AT950" s="862"/>
      <c r="AU950" s="862"/>
      <c r="AV950" s="862"/>
      <c r="AW950" s="862"/>
      <c r="AX950" s="862"/>
      <c r="AY950" s="862"/>
      <c r="AZ950" s="862"/>
      <c r="BA950" s="862"/>
      <c r="BB950" s="863"/>
    </row>
    <row r="951" spans="1:54" ht="30.75" customHeight="1">
      <c r="A951" s="864" t="s">
        <v>1060</v>
      </c>
      <c r="B951" s="865"/>
      <c r="C951" s="865"/>
      <c r="D951" s="865"/>
      <c r="E951" s="865"/>
      <c r="F951" s="865"/>
      <c r="G951" s="865"/>
      <c r="H951" s="865"/>
      <c r="I951" s="865"/>
      <c r="J951" s="865"/>
      <c r="K951" s="865"/>
      <c r="L951" s="865"/>
      <c r="M951" s="865"/>
      <c r="N951" s="865"/>
      <c r="O951" s="865"/>
      <c r="P951" s="865"/>
      <c r="Q951" s="865"/>
      <c r="R951" s="865"/>
      <c r="S951" s="865"/>
      <c r="T951" s="865"/>
      <c r="U951" s="865"/>
      <c r="V951" s="865"/>
      <c r="W951" s="866"/>
      <c r="X951" s="867" t="str">
        <f>IF('3.9 Station de lecture - Stat 3'!$I$89="","",'3.9 Station de lecture - Stat 3'!$I$89)</f>
        <v/>
      </c>
      <c r="Y951" s="868"/>
      <c r="Z951" s="868"/>
      <c r="AA951" s="868"/>
      <c r="AB951" s="868"/>
      <c r="AC951" s="868"/>
      <c r="AD951" s="868"/>
      <c r="AE951" s="868"/>
      <c r="AF951" s="868"/>
      <c r="AG951" s="868"/>
      <c r="AH951" s="868"/>
      <c r="AI951" s="868"/>
      <c r="AJ951" s="868"/>
      <c r="AK951" s="868"/>
      <c r="AL951" s="868"/>
      <c r="AM951" s="868"/>
      <c r="AN951" s="867" t="str">
        <f>IF('3.9 Station de lecture - Stat 3'!$O$89="","",'3.9 Station de lecture - Stat 3'!$O$89)</f>
        <v/>
      </c>
      <c r="AO951" s="868"/>
      <c r="AP951" s="868"/>
      <c r="AQ951" s="868"/>
      <c r="AR951" s="868"/>
      <c r="AS951" s="868"/>
      <c r="AT951" s="868"/>
      <c r="AU951" s="868"/>
      <c r="AV951" s="868"/>
      <c r="AW951" s="868"/>
      <c r="AX951" s="868"/>
      <c r="AY951" s="868"/>
      <c r="AZ951" s="868"/>
      <c r="BA951" s="868"/>
      <c r="BB951" s="869"/>
    </row>
    <row r="952" spans="1:54" ht="30" customHeight="1">
      <c r="A952" s="849" t="s">
        <v>73</v>
      </c>
      <c r="B952" s="850"/>
      <c r="C952" s="850"/>
      <c r="D952" s="850"/>
      <c r="E952" s="850"/>
      <c r="F952" s="850"/>
      <c r="G952" s="850"/>
      <c r="H952" s="850"/>
      <c r="I952" s="850"/>
      <c r="J952" s="850"/>
      <c r="K952" s="850"/>
      <c r="L952" s="850"/>
      <c r="M952" s="850"/>
      <c r="N952" s="850"/>
      <c r="O952" s="850"/>
      <c r="P952" s="850"/>
      <c r="Q952" s="850"/>
      <c r="R952" s="850"/>
      <c r="S952" s="850"/>
      <c r="T952" s="850"/>
      <c r="U952" s="850"/>
      <c r="V952" s="850"/>
      <c r="W952" s="850"/>
      <c r="X952" s="851" t="str">
        <f>IF('3.9 Station de lecture - Stat 3'!$E$90="","",'3.9 Station de lecture - Stat 3'!$E$90)</f>
        <v/>
      </c>
      <c r="Y952" s="852"/>
      <c r="Z952" s="852"/>
      <c r="AA952" s="852"/>
      <c r="AB952" s="852"/>
      <c r="AC952" s="852"/>
      <c r="AD952" s="852"/>
      <c r="AE952" s="852"/>
      <c r="AF952" s="852"/>
      <c r="AG952" s="852"/>
      <c r="AH952" s="852"/>
      <c r="AI952" s="852"/>
      <c r="AJ952" s="852"/>
      <c r="AK952" s="852"/>
      <c r="AL952" s="852"/>
      <c r="AM952" s="852"/>
      <c r="AN952" s="852"/>
      <c r="AO952" s="852"/>
      <c r="AP952" s="852"/>
      <c r="AQ952" s="852"/>
      <c r="AR952" s="852"/>
      <c r="AS952" s="852"/>
      <c r="AT952" s="852"/>
      <c r="AU952" s="852"/>
      <c r="AV952" s="852"/>
      <c r="AW952" s="852"/>
      <c r="AX952" s="852"/>
      <c r="AY952" s="852"/>
      <c r="AZ952" s="852"/>
      <c r="BA952" s="852"/>
      <c r="BB952" s="852"/>
    </row>
    <row r="953" spans="1:54" ht="30" customHeight="1">
      <c r="A953" s="853" t="s">
        <v>71</v>
      </c>
      <c r="B953" s="854"/>
      <c r="C953" s="854"/>
      <c r="D953" s="854"/>
      <c r="E953" s="854"/>
      <c r="F953" s="854"/>
      <c r="G953" s="854"/>
      <c r="H953" s="854"/>
      <c r="I953" s="854"/>
      <c r="J953" s="854"/>
      <c r="K953" s="854"/>
      <c r="L953" s="854"/>
      <c r="M953" s="854"/>
      <c r="N953" s="854"/>
      <c r="O953" s="854" t="str">
        <f>IF('3.9 Station de lecture - Stat 1'!I195="","",'3.9 Station de lecture - Stat 1'!I195)</f>
        <v/>
      </c>
      <c r="P953" s="854"/>
      <c r="Q953" s="854"/>
      <c r="R953" s="854"/>
      <c r="S953" s="854"/>
      <c r="T953" s="854"/>
      <c r="U953" s="854"/>
      <c r="V953" s="854"/>
      <c r="W953" s="855"/>
      <c r="X953" s="856" t="str">
        <f>IF('3.9 Station de lecture - Stat 3'!$E$91="","",'3.9 Station de lecture - Stat 3'!$E$91)</f>
        <v/>
      </c>
      <c r="Y953" s="857"/>
      <c r="Z953" s="857"/>
      <c r="AA953" s="857"/>
      <c r="AB953" s="857"/>
      <c r="AC953" s="857"/>
      <c r="AD953" s="857"/>
      <c r="AE953" s="857"/>
      <c r="AF953" s="857"/>
      <c r="AG953" s="857"/>
      <c r="AH953" s="857"/>
      <c r="AI953" s="857"/>
      <c r="AJ953" s="857"/>
      <c r="AK953" s="857"/>
      <c r="AL953" s="857"/>
      <c r="AM953" s="857"/>
      <c r="AN953" s="857"/>
      <c r="AO953" s="857"/>
      <c r="AP953" s="857"/>
      <c r="AQ953" s="857"/>
      <c r="AR953" s="857"/>
      <c r="AS953" s="857"/>
      <c r="AT953" s="857"/>
      <c r="AU953" s="857"/>
      <c r="AV953" s="857"/>
      <c r="AW953" s="857"/>
      <c r="AX953" s="857"/>
      <c r="AY953" s="857"/>
      <c r="AZ953" s="857"/>
      <c r="BA953" s="857"/>
      <c r="BB953" s="857"/>
    </row>
    <row r="954" spans="1:54" ht="30" customHeight="1">
      <c r="AO954" s="311"/>
    </row>
    <row r="955" spans="1:54" ht="30" customHeight="1">
      <c r="A955" s="968" t="s">
        <v>1064</v>
      </c>
      <c r="B955" s="969"/>
      <c r="C955" s="969"/>
      <c r="D955" s="969"/>
      <c r="E955" s="969"/>
      <c r="F955" s="969"/>
      <c r="G955" s="969"/>
      <c r="H955" s="969"/>
      <c r="I955" s="969"/>
      <c r="J955" s="969"/>
      <c r="K955" s="969"/>
      <c r="L955" s="969"/>
      <c r="M955" s="969"/>
      <c r="N955" s="969"/>
      <c r="O955" s="969"/>
      <c r="P955" s="969"/>
      <c r="Q955" s="969"/>
      <c r="R955" s="969"/>
      <c r="S955" s="354"/>
      <c r="T955" s="354"/>
      <c r="U955" s="354"/>
      <c r="V955" s="354"/>
      <c r="W955" s="354"/>
      <c r="X955" s="354"/>
      <c r="Y955" s="354"/>
      <c r="Z955" s="354"/>
      <c r="AA955" s="354"/>
      <c r="AB955" s="354"/>
      <c r="AC955" s="354"/>
      <c r="AD955" s="354"/>
      <c r="AE955" s="354"/>
      <c r="AF955" s="354"/>
      <c r="AG955" s="354"/>
      <c r="AH955" s="354"/>
      <c r="AI955" s="354"/>
      <c r="AJ955" s="354"/>
      <c r="AK955" s="354"/>
      <c r="AL955" s="354"/>
      <c r="AM955" s="354"/>
      <c r="AN955" s="354"/>
      <c r="AO955" s="354"/>
      <c r="AP955" s="354"/>
      <c r="AQ955" s="354"/>
      <c r="AR955" s="354"/>
      <c r="AS955" s="354"/>
      <c r="AT955" s="354"/>
      <c r="AU955" s="354"/>
      <c r="AV955" s="354"/>
      <c r="AW955" s="354"/>
      <c r="AX955" s="354"/>
      <c r="AY955" s="354"/>
      <c r="AZ955" s="354"/>
      <c r="BA955" s="354"/>
      <c r="BB955" s="354"/>
    </row>
    <row r="956" spans="1:54" ht="10.5" customHeight="1">
      <c r="A956" s="738"/>
      <c r="B956" s="739"/>
      <c r="C956" s="739"/>
      <c r="D956" s="739"/>
      <c r="E956" s="739"/>
      <c r="F956" s="739"/>
      <c r="G956" s="739"/>
      <c r="H956" s="739"/>
      <c r="I956" s="739"/>
      <c r="J956" s="739"/>
      <c r="K956" s="739"/>
      <c r="L956" s="739"/>
      <c r="M956" s="739"/>
      <c r="N956" s="739"/>
      <c r="O956" s="739"/>
      <c r="P956" s="739"/>
      <c r="Q956" s="739"/>
      <c r="R956" s="739"/>
      <c r="S956" s="354"/>
      <c r="T956" s="354"/>
      <c r="U956" s="354"/>
      <c r="V956" s="354"/>
      <c r="W956" s="354"/>
      <c r="X956" s="354"/>
      <c r="Y956" s="354"/>
      <c r="Z956" s="354"/>
      <c r="AA956" s="354"/>
      <c r="AB956" s="354"/>
      <c r="AC956" s="354"/>
      <c r="AD956" s="354"/>
      <c r="AE956" s="354"/>
      <c r="AF956" s="354"/>
      <c r="AG956" s="354"/>
      <c r="AH956" s="354"/>
      <c r="AI956" s="354"/>
      <c r="AJ956" s="354"/>
      <c r="AK956" s="354"/>
      <c r="AL956" s="354"/>
      <c r="AM956" s="354"/>
      <c r="AN956" s="354"/>
      <c r="AO956" s="354"/>
      <c r="AP956" s="354"/>
      <c r="AQ956" s="354"/>
      <c r="AR956" s="354"/>
      <c r="AS956" s="354"/>
      <c r="AT956" s="354"/>
      <c r="AU956" s="354"/>
      <c r="AV956" s="354"/>
      <c r="AW956" s="354"/>
      <c r="AX956" s="354"/>
      <c r="AY956" s="354"/>
      <c r="AZ956" s="354"/>
      <c r="BA956" s="354"/>
      <c r="BB956" s="354"/>
    </row>
    <row r="957" spans="1:54" ht="28.5" customHeight="1">
      <c r="A957" s="874" t="s">
        <v>481</v>
      </c>
      <c r="B957" s="875"/>
      <c r="C957" s="875"/>
      <c r="D957" s="875"/>
      <c r="E957" s="875"/>
      <c r="F957" s="875"/>
      <c r="G957" s="875"/>
      <c r="H957" s="875"/>
      <c r="I957" s="875"/>
      <c r="J957" s="875"/>
      <c r="K957" s="875"/>
      <c r="L957" s="875"/>
      <c r="M957" s="875"/>
      <c r="N957" s="875"/>
      <c r="O957" s="875"/>
      <c r="P957" s="875"/>
      <c r="Q957" s="875"/>
      <c r="R957" s="875"/>
      <c r="S957" s="875"/>
      <c r="T957" s="875"/>
      <c r="U957" s="875"/>
      <c r="V957" s="875"/>
      <c r="W957" s="875"/>
      <c r="X957" s="875"/>
      <c r="Y957" s="875"/>
      <c r="Z957" s="875"/>
      <c r="AA957" s="875"/>
      <c r="AB957" s="875"/>
      <c r="AC957" s="875"/>
      <c r="AD957" s="875"/>
      <c r="AE957" s="875"/>
      <c r="AF957" s="875"/>
      <c r="AG957" s="875"/>
      <c r="AH957" s="875"/>
      <c r="AI957" s="875"/>
      <c r="AJ957" s="875"/>
      <c r="AK957" s="875"/>
      <c r="AL957" s="875"/>
      <c r="AM957" s="875"/>
      <c r="AN957" s="875"/>
      <c r="AO957" s="875"/>
      <c r="AP957" s="875"/>
      <c r="AQ957" s="875"/>
      <c r="AR957" s="875"/>
      <c r="AS957" s="875"/>
      <c r="AT957" s="875"/>
      <c r="AU957" s="875"/>
      <c r="AV957" s="875"/>
      <c r="AW957" s="875"/>
      <c r="AX957" s="875"/>
      <c r="AY957" s="875"/>
      <c r="AZ957" s="875"/>
      <c r="BA957" s="875"/>
      <c r="BB957" s="876"/>
    </row>
    <row r="958" spans="1:54" ht="30" customHeight="1">
      <c r="A958" s="853"/>
      <c r="B958" s="956"/>
      <c r="C958" s="956"/>
      <c r="D958" s="956"/>
      <c r="E958" s="956"/>
      <c r="F958" s="956"/>
      <c r="G958" s="956"/>
      <c r="H958" s="956"/>
      <c r="I958" s="956"/>
      <c r="J958" s="956"/>
      <c r="K958" s="956"/>
      <c r="L958" s="957"/>
      <c r="M958" s="962" t="s">
        <v>388</v>
      </c>
      <c r="N958" s="880"/>
      <c r="O958" s="880"/>
      <c r="P958" s="880"/>
      <c r="Q958" s="880"/>
      <c r="R958" s="880"/>
      <c r="S958" s="880"/>
      <c r="T958" s="880"/>
      <c r="U958" s="880"/>
      <c r="V958" s="880"/>
      <c r="W958" s="880"/>
      <c r="X958" s="880"/>
      <c r="Y958" s="880"/>
      <c r="Z958" s="880"/>
      <c r="AA958" s="963" t="s">
        <v>1034</v>
      </c>
      <c r="AB958" s="880"/>
      <c r="AC958" s="880"/>
      <c r="AD958" s="880"/>
      <c r="AE958" s="880"/>
      <c r="AF958" s="880"/>
      <c r="AG958" s="880"/>
      <c r="AH958" s="880"/>
      <c r="AI958" s="880"/>
      <c r="AJ958" s="880"/>
      <c r="AK958" s="880"/>
      <c r="AL958" s="880"/>
      <c r="AM958" s="880"/>
      <c r="AN958" s="880"/>
      <c r="AO958" s="963" t="s">
        <v>94</v>
      </c>
      <c r="AP958" s="880"/>
      <c r="AQ958" s="880"/>
      <c r="AR958" s="880"/>
      <c r="AS958" s="880"/>
      <c r="AT958" s="880"/>
      <c r="AU958" s="880"/>
      <c r="AV958" s="880"/>
      <c r="AW958" s="880"/>
      <c r="AX958" s="880"/>
      <c r="AY958" s="880"/>
      <c r="AZ958" s="880"/>
      <c r="BA958" s="880"/>
      <c r="BB958" s="880"/>
    </row>
    <row r="959" spans="1:54" ht="42.75" customHeight="1">
      <c r="A959" s="853" t="s">
        <v>385</v>
      </c>
      <c r="B959" s="956"/>
      <c r="C959" s="956"/>
      <c r="D959" s="956"/>
      <c r="E959" s="956"/>
      <c r="F959" s="956"/>
      <c r="G959" s="956"/>
      <c r="H959" s="956"/>
      <c r="I959" s="956"/>
      <c r="J959" s="956"/>
      <c r="K959" s="956"/>
      <c r="L959" s="957"/>
      <c r="M959" s="964" t="str">
        <f>IF('3.9 Station de lecture - Stat 4'!$C$21="","",'3.9 Station de lecture - Stat 4'!$C$21)</f>
        <v/>
      </c>
      <c r="N959" s="964"/>
      <c r="O959" s="964"/>
      <c r="P959" s="964"/>
      <c r="Q959" s="964"/>
      <c r="R959" s="964"/>
      <c r="S959" s="964"/>
      <c r="T959" s="964"/>
      <c r="U959" s="964"/>
      <c r="V959" s="964"/>
      <c r="W959" s="964"/>
      <c r="X959" s="964"/>
      <c r="Y959" s="964"/>
      <c r="Z959" s="964"/>
      <c r="AA959" s="964" t="str">
        <f>IF('3.9 Station de lecture - Stat 4'!$C$22="","",'3.9 Station de lecture - Stat 4'!$C$22)</f>
        <v/>
      </c>
      <c r="AB959" s="964"/>
      <c r="AC959" s="964"/>
      <c r="AD959" s="964"/>
      <c r="AE959" s="964"/>
      <c r="AF959" s="964"/>
      <c r="AG959" s="964"/>
      <c r="AH959" s="964"/>
      <c r="AI959" s="964"/>
      <c r="AJ959" s="964"/>
      <c r="AK959" s="964"/>
      <c r="AL959" s="964"/>
      <c r="AM959" s="964"/>
      <c r="AN959" s="964"/>
      <c r="AO959" s="965" t="str">
        <f>IF('3.9 Station de lecture - Stat 4'!$C$23="","",'3.9 Station de lecture - Stat 4'!$C$23)</f>
        <v/>
      </c>
      <c r="AP959" s="966"/>
      <c r="AQ959" s="966"/>
      <c r="AR959" s="966"/>
      <c r="AS959" s="966"/>
      <c r="AT959" s="966"/>
      <c r="AU959" s="966"/>
      <c r="AV959" s="966"/>
      <c r="AW959" s="966"/>
      <c r="AX959" s="966"/>
      <c r="AY959" s="966"/>
      <c r="AZ959" s="966"/>
      <c r="BA959" s="966"/>
      <c r="BB959" s="967"/>
    </row>
    <row r="960" spans="1:54" ht="26.25" customHeight="1">
      <c r="A960" s="853" t="s">
        <v>386</v>
      </c>
      <c r="B960" s="956"/>
      <c r="C960" s="956"/>
      <c r="D960" s="956"/>
      <c r="E960" s="956"/>
      <c r="F960" s="956"/>
      <c r="G960" s="956"/>
      <c r="H960" s="956"/>
      <c r="I960" s="956"/>
      <c r="J960" s="956"/>
      <c r="K960" s="956"/>
      <c r="L960" s="957"/>
      <c r="M960" s="958" t="str">
        <f>IF('3.9 Station de lecture - Stat 4'!$G$21="","",'3.9 Station de lecture - Stat 4'!$G$21)</f>
        <v/>
      </c>
      <c r="N960" s="958"/>
      <c r="O960" s="958"/>
      <c r="P960" s="958"/>
      <c r="Q960" s="958"/>
      <c r="R960" s="958"/>
      <c r="S960" s="958"/>
      <c r="T960" s="958"/>
      <c r="U960" s="958"/>
      <c r="V960" s="958"/>
      <c r="W960" s="958"/>
      <c r="X960" s="958"/>
      <c r="Y960" s="958"/>
      <c r="Z960" s="958"/>
      <c r="AA960" s="958" t="str">
        <f>IF('3.9 Station de lecture - Stat 4'!$G$22="","",'3.9 Station de lecture - Stat 4'!$G$22)</f>
        <v/>
      </c>
      <c r="AB960" s="958"/>
      <c r="AC960" s="958"/>
      <c r="AD960" s="958"/>
      <c r="AE960" s="958"/>
      <c r="AF960" s="958"/>
      <c r="AG960" s="958"/>
      <c r="AH960" s="958"/>
      <c r="AI960" s="958"/>
      <c r="AJ960" s="958"/>
      <c r="AK960" s="958"/>
      <c r="AL960" s="958"/>
      <c r="AM960" s="958"/>
      <c r="AN960" s="958"/>
      <c r="AO960" s="959" t="str">
        <f>IF('3.9 Station de lecture - Stat 4'!$G$23="","",'3.9 Station de lecture - Stat 4'!$G$23)</f>
        <v/>
      </c>
      <c r="AP960" s="960"/>
      <c r="AQ960" s="960"/>
      <c r="AR960" s="960"/>
      <c r="AS960" s="960"/>
      <c r="AT960" s="960"/>
      <c r="AU960" s="960"/>
      <c r="AV960" s="960"/>
      <c r="AW960" s="960"/>
      <c r="AX960" s="960"/>
      <c r="AY960" s="960"/>
      <c r="AZ960" s="960"/>
      <c r="BA960" s="960"/>
      <c r="BB960" s="961"/>
    </row>
    <row r="961" spans="1:56" ht="30" customHeight="1">
      <c r="A961" s="853" t="s">
        <v>387</v>
      </c>
      <c r="B961" s="956"/>
      <c r="C961" s="956"/>
      <c r="D961" s="956"/>
      <c r="E961" s="956"/>
      <c r="F961" s="956"/>
      <c r="G961" s="956"/>
      <c r="H961" s="956"/>
      <c r="I961" s="956"/>
      <c r="J961" s="956"/>
      <c r="K961" s="956"/>
      <c r="L961" s="957"/>
      <c r="M961" s="958" t="str">
        <f>IF('3.9 Station de lecture - Stat 4'!$K$21="","",'3.9 Station de lecture - Stat 4'!$K$21)</f>
        <v/>
      </c>
      <c r="N961" s="958"/>
      <c r="O961" s="958"/>
      <c r="P961" s="958"/>
      <c r="Q961" s="958"/>
      <c r="R961" s="958"/>
      <c r="S961" s="958"/>
      <c r="T961" s="958"/>
      <c r="U961" s="958"/>
      <c r="V961" s="958"/>
      <c r="W961" s="958"/>
      <c r="X961" s="958"/>
      <c r="Y961" s="958"/>
      <c r="Z961" s="958"/>
      <c r="AA961" s="958" t="str">
        <f>IF('3.9 Station de lecture - Stat 4'!$K$22="","",'3.9 Station de lecture - Stat 4'!$K$22)</f>
        <v/>
      </c>
      <c r="AB961" s="958"/>
      <c r="AC961" s="958"/>
      <c r="AD961" s="958"/>
      <c r="AE961" s="958"/>
      <c r="AF961" s="958"/>
      <c r="AG961" s="958"/>
      <c r="AH961" s="958"/>
      <c r="AI961" s="958"/>
      <c r="AJ961" s="958"/>
      <c r="AK961" s="958"/>
      <c r="AL961" s="958"/>
      <c r="AM961" s="958"/>
      <c r="AN961" s="958"/>
      <c r="AO961" s="959" t="str">
        <f>IF('3.9 Station de lecture - Stat 4'!$K$23="","",'3.9 Station de lecture - Stat 4'!$K$23)</f>
        <v/>
      </c>
      <c r="AP961" s="960"/>
      <c r="AQ961" s="960"/>
      <c r="AR961" s="960"/>
      <c r="AS961" s="960"/>
      <c r="AT961" s="960"/>
      <c r="AU961" s="960"/>
      <c r="AV961" s="960"/>
      <c r="AW961" s="960"/>
      <c r="AX961" s="960"/>
      <c r="AY961" s="960"/>
      <c r="AZ961" s="960"/>
      <c r="BA961" s="960"/>
      <c r="BB961" s="961"/>
    </row>
    <row r="962" spans="1:56" ht="29.25" customHeight="1">
      <c r="A962" s="849" t="s">
        <v>3</v>
      </c>
      <c r="B962" s="948"/>
      <c r="C962" s="948"/>
      <c r="D962" s="948"/>
      <c r="E962" s="948"/>
      <c r="F962" s="948"/>
      <c r="G962" s="948"/>
      <c r="H962" s="948"/>
      <c r="I962" s="948"/>
      <c r="J962" s="948"/>
      <c r="K962" s="948"/>
      <c r="L962" s="949"/>
      <c r="M962" s="950" t="str">
        <f>IF('3.9 Station de lecture - Stat 4'!$O$21="","",'3.9 Station de lecture - Stat 4'!$O$21)</f>
        <v/>
      </c>
      <c r="N962" s="950"/>
      <c r="O962" s="950"/>
      <c r="P962" s="950"/>
      <c r="Q962" s="950"/>
      <c r="R962" s="950"/>
      <c r="S962" s="950"/>
      <c r="T962" s="950"/>
      <c r="U962" s="950"/>
      <c r="V962" s="950"/>
      <c r="W962" s="950"/>
      <c r="X962" s="950"/>
      <c r="Y962" s="950"/>
      <c r="Z962" s="950"/>
      <c r="AA962" s="951" t="str">
        <f>IF('3.9 Station de lecture - Stat 4'!$O$22="","",'3.9 Station de lecture - Stat 4'!$O$22)</f>
        <v/>
      </c>
      <c r="AB962" s="951"/>
      <c r="AC962" s="951"/>
      <c r="AD962" s="951"/>
      <c r="AE962" s="951"/>
      <c r="AF962" s="951"/>
      <c r="AG962" s="951"/>
      <c r="AH962" s="951"/>
      <c r="AI962" s="951"/>
      <c r="AJ962" s="951"/>
      <c r="AK962" s="951"/>
      <c r="AL962" s="951"/>
      <c r="AM962" s="951"/>
      <c r="AN962" s="951"/>
      <c r="AO962" s="952" t="str">
        <f>IF('3.9 Station de lecture - Stat 4'!$O$23="","",'3.9 Station de lecture - Stat 4'!$O$23)</f>
        <v/>
      </c>
      <c r="AP962" s="953"/>
      <c r="AQ962" s="953"/>
      <c r="AR962" s="953"/>
      <c r="AS962" s="953"/>
      <c r="AT962" s="953"/>
      <c r="AU962" s="953"/>
      <c r="AV962" s="953"/>
      <c r="AW962" s="953"/>
      <c r="AX962" s="953"/>
      <c r="AY962" s="953"/>
      <c r="AZ962" s="953"/>
      <c r="BA962" s="953"/>
      <c r="BB962" s="954"/>
    </row>
    <row r="963" spans="1:56" ht="26.25" customHeight="1">
      <c r="A963" s="853" t="s">
        <v>73</v>
      </c>
      <c r="B963" s="939"/>
      <c r="C963" s="939"/>
      <c r="D963" s="939"/>
      <c r="E963" s="939"/>
      <c r="F963" s="939"/>
      <c r="G963" s="939"/>
      <c r="H963" s="939"/>
      <c r="I963" s="939"/>
      <c r="J963" s="939"/>
      <c r="K963" s="939"/>
      <c r="L963" s="939"/>
      <c r="M963" s="955" t="str">
        <f>IF('3.9 Station de lecture - Stat 4'!$C$24="","",'3.9 Station de lecture - Stat 4'!$C$24)</f>
        <v/>
      </c>
      <c r="N963" s="871"/>
      <c r="O963" s="871"/>
      <c r="P963" s="871"/>
      <c r="Q963" s="871"/>
      <c r="R963" s="871"/>
      <c r="S963" s="871"/>
      <c r="T963" s="871"/>
      <c r="U963" s="871"/>
      <c r="V963" s="871"/>
      <c r="W963" s="871"/>
      <c r="X963" s="871"/>
      <c r="Y963" s="871"/>
      <c r="Z963" s="871"/>
      <c r="AA963" s="871"/>
      <c r="AB963" s="871"/>
      <c r="AC963" s="871"/>
      <c r="AD963" s="871"/>
      <c r="AE963" s="871"/>
      <c r="AF963" s="871"/>
      <c r="AG963" s="871"/>
      <c r="AH963" s="871"/>
      <c r="AI963" s="871"/>
      <c r="AJ963" s="871"/>
      <c r="AK963" s="871"/>
      <c r="AL963" s="871"/>
      <c r="AM963" s="871"/>
      <c r="AN963" s="871"/>
      <c r="AO963" s="871"/>
      <c r="AP963" s="871"/>
      <c r="AQ963" s="871"/>
      <c r="AR963" s="871"/>
      <c r="AS963" s="871"/>
      <c r="AT963" s="871"/>
      <c r="AU963" s="871"/>
      <c r="AV963" s="871"/>
      <c r="AW963" s="871"/>
      <c r="AX963" s="871"/>
      <c r="AY963" s="871"/>
      <c r="AZ963" s="871"/>
      <c r="BA963" s="871"/>
      <c r="BB963" s="872"/>
    </row>
    <row r="964" spans="1:56" ht="27" customHeight="1">
      <c r="A964" s="853" t="s">
        <v>71</v>
      </c>
      <c r="B964" s="939"/>
      <c r="C964" s="939"/>
      <c r="D964" s="939"/>
      <c r="E964" s="939"/>
      <c r="F964" s="939"/>
      <c r="G964" s="939"/>
      <c r="H964" s="939"/>
      <c r="I964" s="939"/>
      <c r="J964" s="939"/>
      <c r="K964" s="939"/>
      <c r="L964" s="939"/>
      <c r="M964" s="940" t="str">
        <f>IF('3.9 Station de lecture - Stat 4'!$C$25="","",'3.9 Station de lecture - Stat 4'!$C$24)</f>
        <v/>
      </c>
      <c r="N964" s="921"/>
      <c r="O964" s="921"/>
      <c r="P964" s="921"/>
      <c r="Q964" s="921"/>
      <c r="R964" s="921"/>
      <c r="S964" s="921"/>
      <c r="T964" s="921"/>
      <c r="U964" s="921"/>
      <c r="V964" s="921"/>
      <c r="W964" s="921"/>
      <c r="X964" s="921"/>
      <c r="Y964" s="921"/>
      <c r="Z964" s="921"/>
      <c r="AA964" s="921"/>
      <c r="AB964" s="921"/>
      <c r="AC964" s="921"/>
      <c r="AD964" s="921"/>
      <c r="AE964" s="921"/>
      <c r="AF964" s="921"/>
      <c r="AG964" s="921"/>
      <c r="AH964" s="921"/>
      <c r="AI964" s="921"/>
      <c r="AJ964" s="921"/>
      <c r="AK964" s="921"/>
      <c r="AL964" s="921"/>
      <c r="AM964" s="921"/>
      <c r="AN964" s="921"/>
      <c r="AO964" s="921"/>
      <c r="AP964" s="921"/>
      <c r="AQ964" s="921"/>
      <c r="AR964" s="921"/>
      <c r="AS964" s="921"/>
      <c r="AT964" s="921"/>
      <c r="AU964" s="921"/>
      <c r="AV964" s="921"/>
      <c r="AW964" s="921"/>
      <c r="AX964" s="921"/>
      <c r="AY964" s="921"/>
      <c r="AZ964" s="921"/>
      <c r="BA964" s="921"/>
      <c r="BB964" s="922"/>
    </row>
    <row r="965" spans="1:56" ht="21.75" customHeight="1">
      <c r="AO965" s="311"/>
    </row>
    <row r="966" spans="1:56" ht="32.25" customHeight="1">
      <c r="A966" s="874" t="s">
        <v>106</v>
      </c>
      <c r="B966" s="875"/>
      <c r="C966" s="875"/>
      <c r="D966" s="875"/>
      <c r="E966" s="875"/>
      <c r="F966" s="875"/>
      <c r="G966" s="875"/>
      <c r="H966" s="875"/>
      <c r="I966" s="875"/>
      <c r="J966" s="875"/>
      <c r="K966" s="875"/>
      <c r="L966" s="875"/>
      <c r="M966" s="875"/>
      <c r="N966" s="875"/>
      <c r="O966" s="875"/>
      <c r="P966" s="875"/>
      <c r="Q966" s="875"/>
      <c r="R966" s="875"/>
      <c r="S966" s="875"/>
      <c r="T966" s="875"/>
      <c r="U966" s="875"/>
      <c r="V966" s="875"/>
      <c r="W966" s="875"/>
      <c r="X966" s="875"/>
      <c r="Y966" s="875"/>
      <c r="Z966" s="875"/>
      <c r="AA966" s="875"/>
      <c r="AB966" s="875"/>
      <c r="AC966" s="875"/>
      <c r="AD966" s="875"/>
      <c r="AE966" s="875"/>
      <c r="AF966" s="875"/>
      <c r="AG966" s="875"/>
      <c r="AH966" s="875"/>
      <c r="AI966" s="875"/>
      <c r="AJ966" s="875"/>
      <c r="AK966" s="875"/>
      <c r="AL966" s="875"/>
      <c r="AM966" s="875"/>
      <c r="AN966" s="875"/>
      <c r="AO966" s="875"/>
      <c r="AP966" s="875"/>
      <c r="AQ966" s="875"/>
      <c r="AR966" s="875"/>
      <c r="AS966" s="875"/>
      <c r="AT966" s="875"/>
      <c r="AU966" s="875"/>
      <c r="AV966" s="875"/>
      <c r="AW966" s="875"/>
      <c r="AX966" s="875"/>
      <c r="AY966" s="875"/>
      <c r="AZ966" s="875"/>
      <c r="BA966" s="875"/>
      <c r="BB966" s="876"/>
    </row>
    <row r="967" spans="1:56" ht="30" customHeight="1">
      <c r="A967" s="926"/>
      <c r="B967" s="944"/>
      <c r="C967" s="944"/>
      <c r="D967" s="944"/>
      <c r="E967" s="944"/>
      <c r="F967" s="944"/>
      <c r="G967" s="944"/>
      <c r="H967" s="944"/>
      <c r="I967" s="944"/>
      <c r="J967" s="944"/>
      <c r="K967" s="944"/>
      <c r="L967" s="944"/>
      <c r="M967" s="944"/>
      <c r="N967" s="944"/>
      <c r="O967" s="944"/>
      <c r="P967" s="945"/>
      <c r="Q967" s="946" t="s">
        <v>102</v>
      </c>
      <c r="R967" s="947"/>
      <c r="S967" s="947"/>
      <c r="T967" s="947"/>
      <c r="U967" s="947"/>
      <c r="V967" s="947"/>
      <c r="W967" s="947"/>
      <c r="X967" s="947"/>
      <c r="Y967" s="947"/>
      <c r="Z967" s="947"/>
      <c r="AA967" s="947"/>
      <c r="AB967" s="947"/>
      <c r="AC967" s="947"/>
      <c r="AD967" s="947"/>
      <c r="AE967" s="947"/>
      <c r="AF967" s="947"/>
      <c r="AG967" s="947"/>
      <c r="AH967" s="947"/>
      <c r="AI967" s="947"/>
      <c r="AJ967" s="947"/>
      <c r="AK967" s="946" t="s">
        <v>94</v>
      </c>
      <c r="AL967" s="947"/>
      <c r="AM967" s="947"/>
      <c r="AN967" s="947"/>
      <c r="AO967" s="947"/>
      <c r="AP967" s="947"/>
      <c r="AQ967" s="947"/>
      <c r="AR967" s="947"/>
      <c r="AS967" s="947"/>
      <c r="AT967" s="947"/>
      <c r="AU967" s="947"/>
      <c r="AV967" s="947"/>
      <c r="AW967" s="947"/>
      <c r="AX967" s="947"/>
      <c r="AY967" s="947"/>
      <c r="AZ967" s="947"/>
      <c r="BA967" s="947"/>
      <c r="BB967" s="947"/>
    </row>
    <row r="968" spans="1:56" ht="30" customHeight="1">
      <c r="A968" s="926" t="s">
        <v>374</v>
      </c>
      <c r="B968" s="927"/>
      <c r="C968" s="927"/>
      <c r="D968" s="927"/>
      <c r="E968" s="927"/>
      <c r="F968" s="927"/>
      <c r="G968" s="927"/>
      <c r="H968" s="927"/>
      <c r="I968" s="927"/>
      <c r="J968" s="927"/>
      <c r="K968" s="927"/>
      <c r="L968" s="927"/>
      <c r="M968" s="927"/>
      <c r="N968" s="927"/>
      <c r="O968" s="927"/>
      <c r="P968" s="927"/>
      <c r="Q968" s="933" t="str">
        <f>IF('3.9 Station de lecture - Stat 4'!$C$30="","",'3.9 Station de lecture - Stat 4'!$C$30)</f>
        <v/>
      </c>
      <c r="R968" s="934"/>
      <c r="S968" s="934"/>
      <c r="T968" s="934"/>
      <c r="U968" s="934"/>
      <c r="V968" s="934"/>
      <c r="W968" s="934"/>
      <c r="X968" s="934"/>
      <c r="Y968" s="934"/>
      <c r="Z968" s="934"/>
      <c r="AA968" s="934"/>
      <c r="AB968" s="934"/>
      <c r="AC968" s="934"/>
      <c r="AD968" s="934"/>
      <c r="AE968" s="934"/>
      <c r="AF968" s="934"/>
      <c r="AG968" s="934"/>
      <c r="AH968" s="934"/>
      <c r="AI968" s="934"/>
      <c r="AJ968" s="935"/>
      <c r="AK968" s="936" t="str">
        <f>IF('3.9 Station de lecture - Stat 4'!$C$31="","",'3.9 Station de lecture - Stat 4'!$C$31)</f>
        <v/>
      </c>
      <c r="AL968" s="937"/>
      <c r="AM968" s="937"/>
      <c r="AN968" s="937"/>
      <c r="AO968" s="937"/>
      <c r="AP968" s="937"/>
      <c r="AQ968" s="937"/>
      <c r="AR968" s="937"/>
      <c r="AS968" s="937"/>
      <c r="AT968" s="937"/>
      <c r="AU968" s="937"/>
      <c r="AV968" s="937"/>
      <c r="AW968" s="937"/>
      <c r="AX968" s="937"/>
      <c r="AY968" s="937"/>
      <c r="AZ968" s="937"/>
      <c r="BA968" s="937"/>
      <c r="BB968" s="938"/>
      <c r="BC968" s="741"/>
      <c r="BD968" s="741"/>
    </row>
    <row r="969" spans="1:56" ht="38.25" customHeight="1">
      <c r="A969" s="926" t="s">
        <v>375</v>
      </c>
      <c r="B969" s="927"/>
      <c r="C969" s="927"/>
      <c r="D969" s="927"/>
      <c r="E969" s="927"/>
      <c r="F969" s="927"/>
      <c r="G969" s="927"/>
      <c r="H969" s="927"/>
      <c r="I969" s="927"/>
      <c r="J969" s="927"/>
      <c r="K969" s="927"/>
      <c r="L969" s="927"/>
      <c r="M969" s="927"/>
      <c r="N969" s="927"/>
      <c r="O969" s="927"/>
      <c r="P969" s="927"/>
      <c r="Q969" s="928" t="str">
        <f>IF('3.9 Station de lecture - Stat 4'!$E$30="","",'3.9 Station de lecture - Stat 4'!$E$30)</f>
        <v/>
      </c>
      <c r="R969" s="929"/>
      <c r="S969" s="929"/>
      <c r="T969" s="929"/>
      <c r="U969" s="929"/>
      <c r="V969" s="929"/>
      <c r="W969" s="929"/>
      <c r="X969" s="929"/>
      <c r="Y969" s="929"/>
      <c r="Z969" s="929"/>
      <c r="AA969" s="929"/>
      <c r="AB969" s="929"/>
      <c r="AC969" s="929"/>
      <c r="AD969" s="929"/>
      <c r="AE969" s="929"/>
      <c r="AF969" s="929"/>
      <c r="AG969" s="929"/>
      <c r="AH969" s="929"/>
      <c r="AI969" s="929"/>
      <c r="AJ969" s="929"/>
      <c r="AK969" s="930" t="str">
        <f>IF('3.9 Station de lecture - Stat 4'!$E$31="","",'3.9 Station de lecture - Stat 4'!$E$31)</f>
        <v/>
      </c>
      <c r="AL969" s="931"/>
      <c r="AM969" s="931"/>
      <c r="AN969" s="931"/>
      <c r="AO969" s="931"/>
      <c r="AP969" s="931"/>
      <c r="AQ969" s="931"/>
      <c r="AR969" s="931"/>
      <c r="AS969" s="931"/>
      <c r="AT969" s="931"/>
      <c r="AU969" s="931"/>
      <c r="AV969" s="931"/>
      <c r="AW969" s="931"/>
      <c r="AX969" s="931"/>
      <c r="AY969" s="931"/>
      <c r="AZ969" s="931"/>
      <c r="BA969" s="931"/>
      <c r="BB969" s="932"/>
      <c r="BC969" s="741"/>
      <c r="BD969" s="741"/>
    </row>
    <row r="970" spans="1:56" ht="30" customHeight="1">
      <c r="A970" s="926" t="s">
        <v>376</v>
      </c>
      <c r="B970" s="927"/>
      <c r="C970" s="927"/>
      <c r="D970" s="927"/>
      <c r="E970" s="927"/>
      <c r="F970" s="927"/>
      <c r="G970" s="927"/>
      <c r="H970" s="927"/>
      <c r="I970" s="927"/>
      <c r="J970" s="927"/>
      <c r="K970" s="927"/>
      <c r="L970" s="927"/>
      <c r="M970" s="927"/>
      <c r="N970" s="927"/>
      <c r="O970" s="927"/>
      <c r="P970" s="927"/>
      <c r="Q970" s="928" t="str">
        <f>IF('3.9 Station de lecture - Stat 4'!$G$30="","",'3.9 Station de lecture - Stat 4'!$G$30)</f>
        <v/>
      </c>
      <c r="R970" s="929"/>
      <c r="S970" s="929"/>
      <c r="T970" s="929"/>
      <c r="U970" s="929"/>
      <c r="V970" s="929"/>
      <c r="W970" s="929"/>
      <c r="X970" s="929"/>
      <c r="Y970" s="929"/>
      <c r="Z970" s="929"/>
      <c r="AA970" s="929"/>
      <c r="AB970" s="929"/>
      <c r="AC970" s="929"/>
      <c r="AD970" s="929"/>
      <c r="AE970" s="929"/>
      <c r="AF970" s="929"/>
      <c r="AG970" s="929"/>
      <c r="AH970" s="929"/>
      <c r="AI970" s="929"/>
      <c r="AJ970" s="929"/>
      <c r="AK970" s="930" t="str">
        <f>IF('3.9 Station de lecture - Stat 4'!$G$31="","",'3.9 Station de lecture - Stat 4'!$G$31)</f>
        <v/>
      </c>
      <c r="AL970" s="931"/>
      <c r="AM970" s="931"/>
      <c r="AN970" s="931"/>
      <c r="AO970" s="931"/>
      <c r="AP970" s="931"/>
      <c r="AQ970" s="931"/>
      <c r="AR970" s="931"/>
      <c r="AS970" s="931"/>
      <c r="AT970" s="931"/>
      <c r="AU970" s="931"/>
      <c r="AV970" s="931"/>
      <c r="AW970" s="931"/>
      <c r="AX970" s="931"/>
      <c r="AY970" s="931"/>
      <c r="AZ970" s="931"/>
      <c r="BA970" s="931"/>
      <c r="BB970" s="932"/>
      <c r="BC970" s="741"/>
      <c r="BD970" s="741"/>
    </row>
    <row r="971" spans="1:56" ht="30" customHeight="1">
      <c r="A971" s="926" t="s">
        <v>364</v>
      </c>
      <c r="B971" s="927"/>
      <c r="C971" s="927"/>
      <c r="D971" s="927"/>
      <c r="E971" s="927"/>
      <c r="F971" s="927"/>
      <c r="G971" s="927"/>
      <c r="H971" s="927"/>
      <c r="I971" s="927"/>
      <c r="J971" s="927"/>
      <c r="K971" s="927"/>
      <c r="L971" s="927"/>
      <c r="M971" s="927"/>
      <c r="N971" s="927"/>
      <c r="O971" s="927"/>
      <c r="P971" s="927"/>
      <c r="Q971" s="928" t="str">
        <f>IF('3.9 Station de lecture - Stat 4'!$I$30="","",'3.9 Station de lecture - Stat 4'!$I$30)</f>
        <v/>
      </c>
      <c r="R971" s="929"/>
      <c r="S971" s="929"/>
      <c r="T971" s="929"/>
      <c r="U971" s="929"/>
      <c r="V971" s="929"/>
      <c r="W971" s="929"/>
      <c r="X971" s="929"/>
      <c r="Y971" s="929"/>
      <c r="Z971" s="929"/>
      <c r="AA971" s="929"/>
      <c r="AB971" s="929"/>
      <c r="AC971" s="929"/>
      <c r="AD971" s="929"/>
      <c r="AE971" s="929"/>
      <c r="AF971" s="929"/>
      <c r="AG971" s="929"/>
      <c r="AH971" s="929"/>
      <c r="AI971" s="929"/>
      <c r="AJ971" s="929"/>
      <c r="AK971" s="930" t="str">
        <f>IF('3.9 Station de lecture - Stat 4'!$I$31="","",'3.9 Station de lecture - Stat 4'!$I$31)</f>
        <v/>
      </c>
      <c r="AL971" s="931"/>
      <c r="AM971" s="931"/>
      <c r="AN971" s="931"/>
      <c r="AO971" s="931"/>
      <c r="AP971" s="931"/>
      <c r="AQ971" s="931"/>
      <c r="AR971" s="931"/>
      <c r="AS971" s="931"/>
      <c r="AT971" s="931"/>
      <c r="AU971" s="931"/>
      <c r="AV971" s="931"/>
      <c r="AW971" s="931"/>
      <c r="AX971" s="931"/>
      <c r="AY971" s="931"/>
      <c r="AZ971" s="931"/>
      <c r="BA971" s="931"/>
      <c r="BB971" s="932"/>
      <c r="BC971" s="741"/>
      <c r="BD971" s="741"/>
    </row>
    <row r="972" spans="1:56" ht="30" customHeight="1">
      <c r="A972" s="926" t="s">
        <v>377</v>
      </c>
      <c r="B972" s="927"/>
      <c r="C972" s="927"/>
      <c r="D972" s="927"/>
      <c r="E972" s="927"/>
      <c r="F972" s="927"/>
      <c r="G972" s="927"/>
      <c r="H972" s="927"/>
      <c r="I972" s="927"/>
      <c r="J972" s="927"/>
      <c r="K972" s="927"/>
      <c r="L972" s="927"/>
      <c r="M972" s="927"/>
      <c r="N972" s="927"/>
      <c r="O972" s="927"/>
      <c r="P972" s="927"/>
      <c r="Q972" s="928" t="str">
        <f>IF('3.9 Station de lecture - Stat 4'!$K$30="","",'3.9 Station de lecture - Stat 4'!$K$30)</f>
        <v/>
      </c>
      <c r="R972" s="929"/>
      <c r="S972" s="929"/>
      <c r="T972" s="929"/>
      <c r="U972" s="929"/>
      <c r="V972" s="929"/>
      <c r="W972" s="929"/>
      <c r="X972" s="929"/>
      <c r="Y972" s="929"/>
      <c r="Z972" s="929"/>
      <c r="AA972" s="929"/>
      <c r="AB972" s="929"/>
      <c r="AC972" s="929"/>
      <c r="AD972" s="929"/>
      <c r="AE972" s="929"/>
      <c r="AF972" s="929"/>
      <c r="AG972" s="929"/>
      <c r="AH972" s="929"/>
      <c r="AI972" s="929"/>
      <c r="AJ972" s="929"/>
      <c r="AK972" s="930" t="str">
        <f>IF('3.9 Station de lecture - Stat 4'!$K$31="","",'3.9 Station de lecture - Stat 4'!$K$31)</f>
        <v/>
      </c>
      <c r="AL972" s="931"/>
      <c r="AM972" s="931"/>
      <c r="AN972" s="931"/>
      <c r="AO972" s="931"/>
      <c r="AP972" s="931"/>
      <c r="AQ972" s="931"/>
      <c r="AR972" s="931"/>
      <c r="AS972" s="931"/>
      <c r="AT972" s="931"/>
      <c r="AU972" s="931"/>
      <c r="AV972" s="931"/>
      <c r="AW972" s="931"/>
      <c r="AX972" s="931"/>
      <c r="AY972" s="931"/>
      <c r="AZ972" s="931"/>
      <c r="BA972" s="931"/>
      <c r="BB972" s="932"/>
      <c r="BC972" s="741"/>
      <c r="BD972" s="741"/>
    </row>
    <row r="973" spans="1:56" ht="30" customHeight="1">
      <c r="A973" s="926" t="s">
        <v>378</v>
      </c>
      <c r="B973" s="927"/>
      <c r="C973" s="927"/>
      <c r="D973" s="927"/>
      <c r="E973" s="927"/>
      <c r="F973" s="927"/>
      <c r="G973" s="927"/>
      <c r="H973" s="927"/>
      <c r="I973" s="927"/>
      <c r="J973" s="927"/>
      <c r="K973" s="927"/>
      <c r="L973" s="927"/>
      <c r="M973" s="927"/>
      <c r="N973" s="927"/>
      <c r="O973" s="927"/>
      <c r="P973" s="927"/>
      <c r="Q973" s="928" t="str">
        <f>IF('3.9 Station de lecture - Stat 4'!$M$30="","",'3.9 Station de lecture - Stat 4'!$M$30)</f>
        <v/>
      </c>
      <c r="R973" s="929"/>
      <c r="S973" s="929"/>
      <c r="T973" s="929"/>
      <c r="U973" s="929"/>
      <c r="V973" s="929"/>
      <c r="W973" s="929"/>
      <c r="X973" s="929"/>
      <c r="Y973" s="929"/>
      <c r="Z973" s="929"/>
      <c r="AA973" s="929"/>
      <c r="AB973" s="929"/>
      <c r="AC973" s="929"/>
      <c r="AD973" s="929"/>
      <c r="AE973" s="929"/>
      <c r="AF973" s="929"/>
      <c r="AG973" s="929"/>
      <c r="AH973" s="929"/>
      <c r="AI973" s="929"/>
      <c r="AJ973" s="929"/>
      <c r="AK973" s="930" t="str">
        <f>IF('3.9 Station de lecture - Stat 4'!$M$31="","",'3.9 Station de lecture - Stat 4'!$M$31)</f>
        <v/>
      </c>
      <c r="AL973" s="931"/>
      <c r="AM973" s="931"/>
      <c r="AN973" s="931"/>
      <c r="AO973" s="931"/>
      <c r="AP973" s="931"/>
      <c r="AQ973" s="931"/>
      <c r="AR973" s="931"/>
      <c r="AS973" s="931"/>
      <c r="AT973" s="931"/>
      <c r="AU973" s="931"/>
      <c r="AV973" s="931"/>
      <c r="AW973" s="931"/>
      <c r="AX973" s="931"/>
      <c r="AY973" s="931"/>
      <c r="AZ973" s="931"/>
      <c r="BA973" s="931"/>
      <c r="BB973" s="932"/>
      <c r="BC973" s="741"/>
      <c r="BD973" s="741"/>
    </row>
    <row r="974" spans="1:56" ht="30" customHeight="1">
      <c r="A974" s="926" t="s">
        <v>379</v>
      </c>
      <c r="B974" s="927"/>
      <c r="C974" s="927"/>
      <c r="D974" s="927"/>
      <c r="E974" s="927"/>
      <c r="F974" s="927"/>
      <c r="G974" s="927"/>
      <c r="H974" s="927"/>
      <c r="I974" s="927"/>
      <c r="J974" s="927"/>
      <c r="K974" s="927"/>
      <c r="L974" s="927"/>
      <c r="M974" s="927"/>
      <c r="N974" s="927"/>
      <c r="O974" s="927"/>
      <c r="P974" s="927"/>
      <c r="Q974" s="928" t="str">
        <f>IF('3.9 Station de lecture - Stat 4'!$O$30="","",'3.9 Station de lecture - Stat 4'!$O$30)</f>
        <v/>
      </c>
      <c r="R974" s="929"/>
      <c r="S974" s="929"/>
      <c r="T974" s="929"/>
      <c r="U974" s="929"/>
      <c r="V974" s="929"/>
      <c r="W974" s="929"/>
      <c r="X974" s="929"/>
      <c r="Y974" s="929"/>
      <c r="Z974" s="929"/>
      <c r="AA974" s="929"/>
      <c r="AB974" s="929"/>
      <c r="AC974" s="929"/>
      <c r="AD974" s="929"/>
      <c r="AE974" s="929"/>
      <c r="AF974" s="929"/>
      <c r="AG974" s="929"/>
      <c r="AH974" s="929"/>
      <c r="AI974" s="929"/>
      <c r="AJ974" s="929"/>
      <c r="AK974" s="930" t="str">
        <f>IF('3.9 Station de lecture - Stat 4'!$O$31="","",'3.9 Station de lecture - Stat 4'!$O$31)</f>
        <v/>
      </c>
      <c r="AL974" s="931"/>
      <c r="AM974" s="931"/>
      <c r="AN974" s="931"/>
      <c r="AO974" s="931"/>
      <c r="AP974" s="931"/>
      <c r="AQ974" s="931"/>
      <c r="AR974" s="931"/>
      <c r="AS974" s="931"/>
      <c r="AT974" s="931"/>
      <c r="AU974" s="931"/>
      <c r="AV974" s="931"/>
      <c r="AW974" s="931"/>
      <c r="AX974" s="931"/>
      <c r="AY974" s="931"/>
      <c r="AZ974" s="931"/>
      <c r="BA974" s="931"/>
      <c r="BB974" s="932"/>
      <c r="BC974" s="741"/>
      <c r="BD974" s="741"/>
    </row>
    <row r="975" spans="1:56" ht="30" customHeight="1">
      <c r="A975" s="926" t="s">
        <v>42</v>
      </c>
      <c r="B975" s="927"/>
      <c r="C975" s="927"/>
      <c r="D975" s="927"/>
      <c r="E975" s="927"/>
      <c r="F975" s="927"/>
      <c r="G975" s="927"/>
      <c r="H975" s="927"/>
      <c r="I975" s="927"/>
      <c r="J975" s="927"/>
      <c r="K975" s="927"/>
      <c r="L975" s="927"/>
      <c r="M975" s="927"/>
      <c r="N975" s="927"/>
      <c r="O975" s="927"/>
      <c r="P975" s="927"/>
      <c r="Q975" s="930" t="str">
        <f>IF('3.9 Station de lecture - Stat 4'!$Q$30="","",'3.9 Station de lecture - Stat 4'!$Q$30)</f>
        <v/>
      </c>
      <c r="R975" s="931"/>
      <c r="S975" s="931"/>
      <c r="T975" s="931"/>
      <c r="U975" s="931"/>
      <c r="V975" s="931"/>
      <c r="W975" s="931"/>
      <c r="X975" s="931"/>
      <c r="Y975" s="931"/>
      <c r="Z975" s="931"/>
      <c r="AA975" s="931"/>
      <c r="AB975" s="931"/>
      <c r="AC975" s="931"/>
      <c r="AD975" s="931"/>
      <c r="AE975" s="931"/>
      <c r="AF975" s="931"/>
      <c r="AG975" s="931"/>
      <c r="AH975" s="931"/>
      <c r="AI975" s="931"/>
      <c r="AJ975" s="931"/>
      <c r="AK975" s="930" t="str">
        <f>IF('3.9 Station de lecture - Stat 4'!$Q$31="","",'3.9 Station de lecture - Stat 4'!$Q$31)</f>
        <v/>
      </c>
      <c r="AL975" s="931"/>
      <c r="AM975" s="931"/>
      <c r="AN975" s="931"/>
      <c r="AO975" s="931"/>
      <c r="AP975" s="931"/>
      <c r="AQ975" s="931"/>
      <c r="AR975" s="931"/>
      <c r="AS975" s="931"/>
      <c r="AT975" s="931"/>
      <c r="AU975" s="931"/>
      <c r="AV975" s="931"/>
      <c r="AW975" s="931"/>
      <c r="AX975" s="931"/>
      <c r="AY975" s="931"/>
      <c r="AZ975" s="931"/>
      <c r="BA975" s="931"/>
      <c r="BB975" s="932"/>
      <c r="BC975" s="741"/>
      <c r="BD975" s="741"/>
    </row>
    <row r="976" spans="1:56" ht="30" customHeight="1">
      <c r="A976" s="853" t="s">
        <v>73</v>
      </c>
      <c r="B976" s="854"/>
      <c r="C976" s="854"/>
      <c r="D976" s="854"/>
      <c r="E976" s="854"/>
      <c r="F976" s="854"/>
      <c r="G976" s="854"/>
      <c r="H976" s="854"/>
      <c r="I976" s="854"/>
      <c r="J976" s="854"/>
      <c r="K976" s="854"/>
      <c r="L976" s="854"/>
      <c r="M976" s="854"/>
      <c r="N976" s="854"/>
      <c r="O976" s="854"/>
      <c r="P976" s="855"/>
      <c r="Q976" s="919" t="str">
        <f>IF('3.9 Station de lecture - Stat 4'!$C$32="","",'3.9 Station de lecture - Stat 4'!$C$32)</f>
        <v/>
      </c>
      <c r="R976" s="871"/>
      <c r="S976" s="871"/>
      <c r="T976" s="871"/>
      <c r="U976" s="871"/>
      <c r="V976" s="871"/>
      <c r="W976" s="871"/>
      <c r="X976" s="871"/>
      <c r="Y976" s="871"/>
      <c r="Z976" s="871"/>
      <c r="AA976" s="871"/>
      <c r="AB976" s="871"/>
      <c r="AC976" s="871"/>
      <c r="AD976" s="871"/>
      <c r="AE976" s="871"/>
      <c r="AF976" s="871"/>
      <c r="AG976" s="871"/>
      <c r="AH976" s="871"/>
      <c r="AI976" s="871"/>
      <c r="AJ976" s="871"/>
      <c r="AK976" s="871"/>
      <c r="AL976" s="871"/>
      <c r="AM976" s="871"/>
      <c r="AN976" s="871"/>
      <c r="AO976" s="871"/>
      <c r="AP976" s="871"/>
      <c r="AQ976" s="871"/>
      <c r="AR976" s="871"/>
      <c r="AS976" s="871"/>
      <c r="AT976" s="871"/>
      <c r="AU976" s="871"/>
      <c r="AV976" s="871"/>
      <c r="AW976" s="871"/>
      <c r="AX976" s="871"/>
      <c r="AY976" s="871"/>
      <c r="AZ976" s="871"/>
      <c r="BA976" s="871"/>
      <c r="BB976" s="872"/>
    </row>
    <row r="977" spans="1:59" ht="30" customHeight="1">
      <c r="A977" s="853" t="s">
        <v>71</v>
      </c>
      <c r="B977" s="854"/>
      <c r="C977" s="854"/>
      <c r="D977" s="854"/>
      <c r="E977" s="854"/>
      <c r="F977" s="854"/>
      <c r="G977" s="854"/>
      <c r="H977" s="854"/>
      <c r="I977" s="854"/>
      <c r="J977" s="854"/>
      <c r="K977" s="854"/>
      <c r="L977" s="854"/>
      <c r="M977" s="854"/>
      <c r="N977" s="854"/>
      <c r="O977" s="854"/>
      <c r="P977" s="855"/>
      <c r="Q977" s="920" t="str">
        <f>IF('3.9 Station de lecture - Stat 4'!$C$33="","",'3.9 Station de lecture - Stat 4'!$C$33)</f>
        <v/>
      </c>
      <c r="R977" s="921"/>
      <c r="S977" s="921"/>
      <c r="T977" s="921"/>
      <c r="U977" s="921"/>
      <c r="V977" s="921"/>
      <c r="W977" s="921"/>
      <c r="X977" s="921"/>
      <c r="Y977" s="921"/>
      <c r="Z977" s="921"/>
      <c r="AA977" s="921"/>
      <c r="AB977" s="921"/>
      <c r="AC977" s="921"/>
      <c r="AD977" s="921"/>
      <c r="AE977" s="921"/>
      <c r="AF977" s="921"/>
      <c r="AG977" s="921"/>
      <c r="AH977" s="921"/>
      <c r="AI977" s="921"/>
      <c r="AJ977" s="921"/>
      <c r="AK977" s="921"/>
      <c r="AL977" s="921"/>
      <c r="AM977" s="921"/>
      <c r="AN977" s="921"/>
      <c r="AO977" s="921"/>
      <c r="AP977" s="921"/>
      <c r="AQ977" s="921"/>
      <c r="AR977" s="921"/>
      <c r="AS977" s="921"/>
      <c r="AT977" s="921"/>
      <c r="AU977" s="921"/>
      <c r="AV977" s="921"/>
      <c r="AW977" s="921"/>
      <c r="AX977" s="921"/>
      <c r="AY977" s="921"/>
      <c r="AZ977" s="921"/>
      <c r="BA977" s="921"/>
      <c r="BB977" s="922"/>
    </row>
    <row r="978" spans="1:59" ht="24.75" customHeight="1">
      <c r="AO978" s="311"/>
    </row>
    <row r="979" spans="1:59" ht="30" customHeight="1">
      <c r="A979" s="874" t="s">
        <v>1039</v>
      </c>
      <c r="B979" s="875"/>
      <c r="C979" s="875"/>
      <c r="D979" s="875"/>
      <c r="E979" s="875"/>
      <c r="F979" s="875"/>
      <c r="G979" s="875"/>
      <c r="H979" s="875"/>
      <c r="I979" s="875"/>
      <c r="J979" s="875"/>
      <c r="K979" s="875"/>
      <c r="L979" s="875"/>
      <c r="M979" s="875"/>
      <c r="N979" s="875"/>
      <c r="O979" s="875"/>
      <c r="P979" s="875"/>
      <c r="Q979" s="875"/>
      <c r="R979" s="875"/>
      <c r="S979" s="875"/>
      <c r="T979" s="875"/>
      <c r="U979" s="875"/>
      <c r="V979" s="875"/>
      <c r="W979" s="875"/>
      <c r="X979" s="875"/>
      <c r="Y979" s="875"/>
      <c r="Z979" s="875"/>
      <c r="AA979" s="875"/>
      <c r="AB979" s="875"/>
      <c r="AC979" s="875"/>
      <c r="AD979" s="875"/>
      <c r="AE979" s="875"/>
      <c r="AF979" s="875"/>
      <c r="AG979" s="875"/>
      <c r="AH979" s="875"/>
      <c r="AI979" s="875"/>
      <c r="AJ979" s="875"/>
      <c r="AK979" s="875"/>
      <c r="AL979" s="875"/>
      <c r="AM979" s="875"/>
      <c r="AN979" s="875"/>
      <c r="AO979" s="875"/>
      <c r="AP979" s="875"/>
      <c r="AQ979" s="875"/>
      <c r="AR979" s="875"/>
      <c r="AS979" s="875"/>
      <c r="AT979" s="875"/>
      <c r="AU979" s="875"/>
      <c r="AV979" s="875"/>
      <c r="AW979" s="875"/>
      <c r="AX979" s="875"/>
      <c r="AY979" s="875"/>
      <c r="AZ979" s="875"/>
      <c r="BA979" s="875"/>
      <c r="BB979" s="876"/>
    </row>
    <row r="980" spans="1:59" ht="30" customHeight="1">
      <c r="A980" s="849"/>
      <c r="B980" s="877"/>
      <c r="C980" s="877"/>
      <c r="D980" s="877"/>
      <c r="E980" s="877"/>
      <c r="F980" s="877"/>
      <c r="G980" s="877"/>
      <c r="H980" s="877"/>
      <c r="I980" s="877"/>
      <c r="J980" s="877"/>
      <c r="K980" s="877"/>
      <c r="L980" s="877"/>
      <c r="M980" s="877"/>
      <c r="N980" s="877"/>
      <c r="O980" s="877"/>
      <c r="P980" s="877"/>
      <c r="Q980" s="850"/>
      <c r="R980" s="850"/>
      <c r="S980" s="850"/>
      <c r="T980" s="850"/>
      <c r="U980" s="850"/>
      <c r="V980" s="850"/>
      <c r="W980" s="878"/>
      <c r="X980" s="879" t="s">
        <v>102</v>
      </c>
      <c r="Y980" s="880"/>
      <c r="Z980" s="880"/>
      <c r="AA980" s="880"/>
      <c r="AB980" s="880"/>
      <c r="AC980" s="880"/>
      <c r="AD980" s="880"/>
      <c r="AE980" s="880"/>
      <c r="AF980" s="880"/>
      <c r="AG980" s="880"/>
      <c r="AH980" s="880"/>
      <c r="AI980" s="880"/>
      <c r="AJ980" s="880"/>
      <c r="AK980" s="880"/>
      <c r="AL980" s="880"/>
      <c r="AM980" s="880"/>
      <c r="AN980" s="881" t="s">
        <v>94</v>
      </c>
      <c r="AO980" s="880"/>
      <c r="AP980" s="880"/>
      <c r="AQ980" s="880"/>
      <c r="AR980" s="880"/>
      <c r="AS980" s="880"/>
      <c r="AT980" s="880"/>
      <c r="AU980" s="880"/>
      <c r="AV980" s="880"/>
      <c r="AW980" s="880"/>
      <c r="AX980" s="880"/>
      <c r="AY980" s="880"/>
      <c r="AZ980" s="880"/>
      <c r="BA980" s="880"/>
      <c r="BB980" s="880"/>
    </row>
    <row r="981" spans="1:59" ht="25.5" customHeight="1">
      <c r="A981" s="853" t="s">
        <v>1036</v>
      </c>
      <c r="B981" s="854"/>
      <c r="C981" s="854"/>
      <c r="D981" s="854"/>
      <c r="E981" s="854"/>
      <c r="F981" s="854"/>
      <c r="G981" s="854"/>
      <c r="H981" s="854"/>
      <c r="I981" s="854"/>
      <c r="J981" s="854"/>
      <c r="K981" s="854"/>
      <c r="L981" s="854"/>
      <c r="M981" s="854"/>
      <c r="N981" s="854"/>
      <c r="O981" s="854"/>
      <c r="P981" s="854"/>
      <c r="Q981" s="854"/>
      <c r="R981" s="854"/>
      <c r="S981" s="854"/>
      <c r="T981" s="854"/>
      <c r="U981" s="854"/>
      <c r="V981" s="854"/>
      <c r="W981" s="855"/>
      <c r="X981" s="861" t="str">
        <f>IF('3.9 Station de lecture - Stat 4'!$C$38="","",'3.9 Station de lecture - Stat 4'!$C$38)</f>
        <v/>
      </c>
      <c r="Y981" s="862"/>
      <c r="Z981" s="862"/>
      <c r="AA981" s="862"/>
      <c r="AB981" s="862"/>
      <c r="AC981" s="862"/>
      <c r="AD981" s="862"/>
      <c r="AE981" s="862"/>
      <c r="AF981" s="862"/>
      <c r="AG981" s="862"/>
      <c r="AH981" s="862"/>
      <c r="AI981" s="862"/>
      <c r="AJ981" s="862"/>
      <c r="AK981" s="862"/>
      <c r="AL981" s="862"/>
      <c r="AM981" s="862"/>
      <c r="AN981" s="861" t="str">
        <f>IF('3.9 Station de lecture - Stat 4'!$C$39="","",'3.9 Station de lecture - Stat 4'!$C$39)</f>
        <v/>
      </c>
      <c r="AO981" s="862"/>
      <c r="AP981" s="862"/>
      <c r="AQ981" s="862"/>
      <c r="AR981" s="862"/>
      <c r="AS981" s="862"/>
      <c r="AT981" s="862"/>
      <c r="AU981" s="862"/>
      <c r="AV981" s="862"/>
      <c r="AW981" s="862"/>
      <c r="AX981" s="862"/>
      <c r="AY981" s="862"/>
      <c r="AZ981" s="862"/>
      <c r="BA981" s="862"/>
      <c r="BB981" s="863"/>
    </row>
    <row r="982" spans="1:59" ht="30.75" customHeight="1">
      <c r="A982" s="853" t="s">
        <v>1038</v>
      </c>
      <c r="B982" s="854"/>
      <c r="C982" s="854"/>
      <c r="D982" s="854"/>
      <c r="E982" s="854"/>
      <c r="F982" s="854"/>
      <c r="G982" s="854"/>
      <c r="H982" s="854"/>
      <c r="I982" s="854"/>
      <c r="J982" s="854"/>
      <c r="K982" s="854"/>
      <c r="L982" s="854"/>
      <c r="M982" s="854"/>
      <c r="N982" s="854"/>
      <c r="O982" s="854"/>
      <c r="P982" s="854"/>
      <c r="Q982" s="854"/>
      <c r="R982" s="854"/>
      <c r="S982" s="854"/>
      <c r="T982" s="854"/>
      <c r="U982" s="854"/>
      <c r="V982" s="854"/>
      <c r="W982" s="855"/>
      <c r="X982" s="923" t="str">
        <f>IF('3.9 Station de lecture - Stat 4'!$E$38="","",'3.9 Station de lecture - Stat 4'!$E$38)</f>
        <v/>
      </c>
      <c r="Y982" s="924"/>
      <c r="Z982" s="924"/>
      <c r="AA982" s="924"/>
      <c r="AB982" s="924"/>
      <c r="AC982" s="924"/>
      <c r="AD982" s="924"/>
      <c r="AE982" s="924"/>
      <c r="AF982" s="924"/>
      <c r="AG982" s="924"/>
      <c r="AH982" s="924"/>
      <c r="AI982" s="924"/>
      <c r="AJ982" s="924"/>
      <c r="AK982" s="924"/>
      <c r="AL982" s="924"/>
      <c r="AM982" s="924"/>
      <c r="AN982" s="923" t="str">
        <f>IF('3.9 Station de lecture - Stat 4'!$E$39="","",'3.9 Station de lecture - Stat 4'!$E$39)</f>
        <v/>
      </c>
      <c r="AO982" s="924"/>
      <c r="AP982" s="924"/>
      <c r="AQ982" s="924"/>
      <c r="AR982" s="924"/>
      <c r="AS982" s="924"/>
      <c r="AT982" s="924"/>
      <c r="AU982" s="924"/>
      <c r="AV982" s="924"/>
      <c r="AW982" s="924"/>
      <c r="AX982" s="924"/>
      <c r="AY982" s="924"/>
      <c r="AZ982" s="924"/>
      <c r="BA982" s="924"/>
      <c r="BB982" s="925"/>
    </row>
    <row r="983" spans="1:59" ht="30" customHeight="1">
      <c r="A983" s="853" t="s">
        <v>42</v>
      </c>
      <c r="B983" s="854"/>
      <c r="C983" s="854"/>
      <c r="D983" s="854"/>
      <c r="E983" s="854"/>
      <c r="F983" s="854"/>
      <c r="G983" s="854"/>
      <c r="H983" s="854"/>
      <c r="I983" s="854"/>
      <c r="J983" s="854"/>
      <c r="K983" s="854"/>
      <c r="L983" s="854"/>
      <c r="M983" s="854"/>
      <c r="N983" s="854"/>
      <c r="O983" s="854"/>
      <c r="P983" s="854"/>
      <c r="Q983" s="854"/>
      <c r="R983" s="854"/>
      <c r="S983" s="854"/>
      <c r="T983" s="854"/>
      <c r="U983" s="854"/>
      <c r="V983" s="854"/>
      <c r="W983" s="855"/>
      <c r="X983" s="916" t="str">
        <f>IF('3.9 Station de lecture - Stat 4'!$G$38="","",'3.9 Station de lecture - Stat 4'!$G$38)</f>
        <v/>
      </c>
      <c r="Y983" s="917"/>
      <c r="Z983" s="917"/>
      <c r="AA983" s="917"/>
      <c r="AB983" s="917"/>
      <c r="AC983" s="917"/>
      <c r="AD983" s="917"/>
      <c r="AE983" s="917"/>
      <c r="AF983" s="917"/>
      <c r="AG983" s="917"/>
      <c r="AH983" s="917"/>
      <c r="AI983" s="917"/>
      <c r="AJ983" s="917"/>
      <c r="AK983" s="917"/>
      <c r="AL983" s="917"/>
      <c r="AM983" s="917"/>
      <c r="AN983" s="916" t="str">
        <f>IF('3.9 Station de lecture - Stat 4'!$G$39="","",'3.9 Station de lecture - Stat 4'!$G$39)</f>
        <v/>
      </c>
      <c r="AO983" s="917"/>
      <c r="AP983" s="917"/>
      <c r="AQ983" s="917"/>
      <c r="AR983" s="917"/>
      <c r="AS983" s="917"/>
      <c r="AT983" s="917"/>
      <c r="AU983" s="917"/>
      <c r="AV983" s="917"/>
      <c r="AW983" s="917"/>
      <c r="AX983" s="917"/>
      <c r="AY983" s="917"/>
      <c r="AZ983" s="917"/>
      <c r="BA983" s="917"/>
      <c r="BB983" s="918"/>
    </row>
    <row r="984" spans="1:59" ht="30.75" customHeight="1">
      <c r="A984" s="858" t="s">
        <v>73</v>
      </c>
      <c r="B984" s="859"/>
      <c r="C984" s="859"/>
      <c r="D984" s="859"/>
      <c r="E984" s="859"/>
      <c r="F984" s="859"/>
      <c r="G984" s="859"/>
      <c r="H984" s="859"/>
      <c r="I984" s="859"/>
      <c r="J984" s="859"/>
      <c r="K984" s="859"/>
      <c r="L984" s="859"/>
      <c r="M984" s="859"/>
      <c r="N984" s="859"/>
      <c r="O984" s="859"/>
      <c r="P984" s="859"/>
      <c r="Q984" s="859"/>
      <c r="R984" s="859"/>
      <c r="S984" s="859"/>
      <c r="T984" s="859"/>
      <c r="U984" s="859"/>
      <c r="V984" s="859"/>
      <c r="W984" s="860"/>
      <c r="X984" s="919" t="str">
        <f>IF('3.9 Station de lecture - Stat 4'!$C$40="","",'3.9 Station de lecture - Stat 4'!$C$40)</f>
        <v/>
      </c>
      <c r="Y984" s="871"/>
      <c r="Z984" s="871"/>
      <c r="AA984" s="871"/>
      <c r="AB984" s="871"/>
      <c r="AC984" s="871"/>
      <c r="AD984" s="871"/>
      <c r="AE984" s="871"/>
      <c r="AF984" s="871"/>
      <c r="AG984" s="871"/>
      <c r="AH984" s="871"/>
      <c r="AI984" s="871"/>
      <c r="AJ984" s="871"/>
      <c r="AK984" s="871"/>
      <c r="AL984" s="871"/>
      <c r="AM984" s="871"/>
      <c r="AN984" s="871"/>
      <c r="AO984" s="871"/>
      <c r="AP984" s="871"/>
      <c r="AQ984" s="871"/>
      <c r="AR984" s="871"/>
      <c r="AS984" s="871"/>
      <c r="AT984" s="871"/>
      <c r="AU984" s="871"/>
      <c r="AV984" s="871"/>
      <c r="AW984" s="871"/>
      <c r="AX984" s="871"/>
      <c r="AY984" s="871"/>
      <c r="AZ984" s="871"/>
      <c r="BA984" s="871"/>
      <c r="BB984" s="872"/>
    </row>
    <row r="985" spans="1:59" ht="31.5" customHeight="1">
      <c r="A985" s="864" t="s">
        <v>71</v>
      </c>
      <c r="B985" s="865"/>
      <c r="C985" s="865"/>
      <c r="D985" s="865"/>
      <c r="E985" s="865"/>
      <c r="F985" s="865"/>
      <c r="G985" s="865"/>
      <c r="H985" s="865"/>
      <c r="I985" s="865"/>
      <c r="J985" s="865"/>
      <c r="K985" s="865"/>
      <c r="L985" s="865"/>
      <c r="M985" s="865"/>
      <c r="N985" s="865"/>
      <c r="O985" s="865"/>
      <c r="P985" s="865"/>
      <c r="Q985" s="865"/>
      <c r="R985" s="865"/>
      <c r="S985" s="865"/>
      <c r="T985" s="865"/>
      <c r="U985" s="865"/>
      <c r="V985" s="865"/>
      <c r="W985" s="866"/>
      <c r="X985" s="920" t="str">
        <f>IF('3.9 Station de lecture - Stat 4'!$C$41="","",'3.9 Station de lecture - Stat 4'!$C$41)</f>
        <v/>
      </c>
      <c r="Y985" s="921"/>
      <c r="Z985" s="921"/>
      <c r="AA985" s="921"/>
      <c r="AB985" s="921"/>
      <c r="AC985" s="921"/>
      <c r="AD985" s="921"/>
      <c r="AE985" s="921"/>
      <c r="AF985" s="921"/>
      <c r="AG985" s="921"/>
      <c r="AH985" s="921"/>
      <c r="AI985" s="921"/>
      <c r="AJ985" s="921"/>
      <c r="AK985" s="921"/>
      <c r="AL985" s="921"/>
      <c r="AM985" s="921"/>
      <c r="AN985" s="921"/>
      <c r="AO985" s="921"/>
      <c r="AP985" s="921"/>
      <c r="AQ985" s="921"/>
      <c r="AR985" s="921"/>
      <c r="AS985" s="921"/>
      <c r="AT985" s="921"/>
      <c r="AU985" s="921"/>
      <c r="AV985" s="921"/>
      <c r="AW985" s="921"/>
      <c r="AX985" s="921"/>
      <c r="AY985" s="921"/>
      <c r="AZ985" s="921"/>
      <c r="BA985" s="921"/>
      <c r="BB985" s="922"/>
    </row>
    <row r="986" spans="1:59" ht="14.25" customHeight="1">
      <c r="AO986" s="311"/>
    </row>
    <row r="987" spans="1:59" ht="30" customHeight="1">
      <c r="A987" s="874" t="s">
        <v>405</v>
      </c>
      <c r="B987" s="875"/>
      <c r="C987" s="875"/>
      <c r="D987" s="875"/>
      <c r="E987" s="875"/>
      <c r="F987" s="875"/>
      <c r="G987" s="875"/>
      <c r="H987" s="875"/>
      <c r="I987" s="875"/>
      <c r="J987" s="875"/>
      <c r="K987" s="875"/>
      <c r="L987" s="875"/>
      <c r="M987" s="875"/>
      <c r="N987" s="875"/>
      <c r="O987" s="875"/>
      <c r="P987" s="875"/>
      <c r="Q987" s="875"/>
      <c r="R987" s="875"/>
      <c r="S987" s="875"/>
      <c r="T987" s="875"/>
      <c r="U987" s="875"/>
      <c r="V987" s="875"/>
      <c r="W987" s="875"/>
      <c r="X987" s="875"/>
      <c r="Y987" s="875"/>
      <c r="Z987" s="875"/>
      <c r="AA987" s="875"/>
      <c r="AB987" s="875"/>
      <c r="AC987" s="875"/>
      <c r="AD987" s="875"/>
      <c r="AE987" s="875"/>
      <c r="AF987" s="875"/>
      <c r="AG987" s="875"/>
      <c r="AH987" s="875"/>
      <c r="AI987" s="875"/>
      <c r="AJ987" s="875"/>
      <c r="AK987" s="875"/>
      <c r="AL987" s="875"/>
      <c r="AM987" s="875"/>
      <c r="AN987" s="875"/>
      <c r="AO987" s="875"/>
      <c r="AP987" s="875"/>
      <c r="AQ987" s="875"/>
      <c r="AR987" s="875"/>
      <c r="AS987" s="875"/>
      <c r="AT987" s="875"/>
      <c r="AU987" s="875"/>
      <c r="AV987" s="875"/>
      <c r="AW987" s="875"/>
      <c r="AX987" s="875"/>
      <c r="AY987" s="875"/>
      <c r="AZ987" s="875"/>
      <c r="BA987" s="875"/>
      <c r="BB987" s="876"/>
    </row>
    <row r="988" spans="1:59" ht="20.25" customHeight="1">
      <c r="A988" s="853"/>
      <c r="B988" s="890"/>
      <c r="C988" s="890"/>
      <c r="D988" s="890"/>
      <c r="E988" s="890"/>
      <c r="F988" s="890"/>
      <c r="G988" s="890"/>
      <c r="H988" s="890"/>
      <c r="I988" s="890"/>
      <c r="J988" s="890"/>
      <c r="K988" s="890"/>
      <c r="L988" s="890"/>
      <c r="M988" s="890"/>
      <c r="N988" s="891"/>
      <c r="O988" s="905" t="s">
        <v>406</v>
      </c>
      <c r="P988" s="906"/>
      <c r="Q988" s="906"/>
      <c r="R988" s="906"/>
      <c r="S988" s="906"/>
      <c r="T988" s="906"/>
      <c r="U988" s="906"/>
      <c r="V988" s="906"/>
      <c r="W988" s="906"/>
      <c r="X988" s="906"/>
      <c r="Y988" s="907"/>
      <c r="Z988" s="907"/>
      <c r="AA988" s="907"/>
      <c r="AB988" s="907"/>
      <c r="AC988" s="907"/>
      <c r="AD988" s="907"/>
      <c r="AE988" s="907"/>
      <c r="AF988" s="907"/>
      <c r="AG988" s="907"/>
      <c r="AH988" s="908"/>
      <c r="AI988" s="905" t="s">
        <v>408</v>
      </c>
      <c r="AJ988" s="906"/>
      <c r="AK988" s="906"/>
      <c r="AL988" s="906"/>
      <c r="AM988" s="906"/>
      <c r="AN988" s="906"/>
      <c r="AO988" s="906"/>
      <c r="AP988" s="906"/>
      <c r="AQ988" s="906"/>
      <c r="AR988" s="906"/>
      <c r="AS988" s="907" t="s">
        <v>94</v>
      </c>
      <c r="AT988" s="907"/>
      <c r="AU988" s="907"/>
      <c r="AV988" s="907"/>
      <c r="AW988" s="907"/>
      <c r="AX988" s="907"/>
      <c r="AY988" s="907"/>
      <c r="AZ988" s="907"/>
      <c r="BA988" s="907"/>
      <c r="BB988" s="908"/>
    </row>
    <row r="989" spans="1:59" ht="25.5" customHeight="1">
      <c r="A989" s="853"/>
      <c r="B989" s="890"/>
      <c r="C989" s="890"/>
      <c r="D989" s="890"/>
      <c r="E989" s="890"/>
      <c r="F989" s="890"/>
      <c r="G989" s="890"/>
      <c r="H989" s="890"/>
      <c r="I989" s="890"/>
      <c r="J989" s="890"/>
      <c r="K989" s="890"/>
      <c r="L989" s="890"/>
      <c r="M989" s="890"/>
      <c r="N989" s="891"/>
      <c r="O989" s="892" t="s">
        <v>124</v>
      </c>
      <c r="P989" s="893"/>
      <c r="Q989" s="893"/>
      <c r="R989" s="893"/>
      <c r="S989" s="893"/>
      <c r="T989" s="893"/>
      <c r="U989" s="893"/>
      <c r="V989" s="893"/>
      <c r="W989" s="893"/>
      <c r="X989" s="893"/>
      <c r="Y989" s="894" t="s">
        <v>94</v>
      </c>
      <c r="Z989" s="893"/>
      <c r="AA989" s="893"/>
      <c r="AB989" s="893"/>
      <c r="AC989" s="893"/>
      <c r="AD989" s="893"/>
      <c r="AE989" s="893"/>
      <c r="AF989" s="893"/>
      <c r="AG989" s="893"/>
      <c r="AH989" s="895"/>
      <c r="AI989" s="896" t="s">
        <v>124</v>
      </c>
      <c r="AJ989" s="897"/>
      <c r="AK989" s="897"/>
      <c r="AL989" s="897"/>
      <c r="AM989" s="897"/>
      <c r="AN989" s="897"/>
      <c r="AO989" s="897"/>
      <c r="AP989" s="897"/>
      <c r="AQ989" s="897"/>
      <c r="AR989" s="898"/>
      <c r="AS989" s="899" t="s">
        <v>94</v>
      </c>
      <c r="AT989" s="897"/>
      <c r="AU989" s="897"/>
      <c r="AV989" s="897"/>
      <c r="AW989" s="897"/>
      <c r="AX989" s="897"/>
      <c r="AY989" s="897"/>
      <c r="AZ989" s="897"/>
      <c r="BA989" s="897"/>
      <c r="BB989" s="900"/>
      <c r="BC989" s="742"/>
      <c r="BD989" s="249"/>
      <c r="BE989" s="264"/>
      <c r="BF989" s="264"/>
      <c r="BG989" s="264"/>
    </row>
    <row r="990" spans="1:59" ht="30.75" customHeight="1">
      <c r="A990" s="853" t="s">
        <v>383</v>
      </c>
      <c r="B990" s="854"/>
      <c r="C990" s="854"/>
      <c r="D990" s="854"/>
      <c r="E990" s="854"/>
      <c r="F990" s="854"/>
      <c r="G990" s="854"/>
      <c r="H990" s="854"/>
      <c r="I990" s="854"/>
      <c r="J990" s="854"/>
      <c r="K990" s="854"/>
      <c r="L990" s="854"/>
      <c r="M990" s="854"/>
      <c r="N990" s="854"/>
      <c r="O990" s="910" t="str">
        <f>IF('3.9 Station de lecture - Stat 4'!$I$38="","",'3.9 Station de lecture - Stat 4'!$I$38)</f>
        <v/>
      </c>
      <c r="P990" s="910"/>
      <c r="Q990" s="910"/>
      <c r="R990" s="910"/>
      <c r="S990" s="910"/>
      <c r="T990" s="910"/>
      <c r="U990" s="910"/>
      <c r="V990" s="910"/>
      <c r="W990" s="910"/>
      <c r="X990" s="910"/>
      <c r="Y990" s="910" t="str">
        <f>IF('3.9 Station de lecture - Stat 4'!$I$39="","",'3.9 Station de lecture - Stat 4'!$I$39)</f>
        <v/>
      </c>
      <c r="Z990" s="910"/>
      <c r="AA990" s="910"/>
      <c r="AB990" s="910"/>
      <c r="AC990" s="910"/>
      <c r="AD990" s="910"/>
      <c r="AE990" s="910"/>
      <c r="AF990" s="910"/>
      <c r="AG990" s="910"/>
      <c r="AH990" s="911"/>
      <c r="AI990" s="912" t="str">
        <f>IF('3.9 Station de lecture - Stat 4'!$N$38="","",'3.9 Station de lecture - Stat 4'!$N$38)</f>
        <v/>
      </c>
      <c r="AJ990" s="910"/>
      <c r="AK990" s="910"/>
      <c r="AL990" s="910"/>
      <c r="AM990" s="910"/>
      <c r="AN990" s="910"/>
      <c r="AO990" s="910"/>
      <c r="AP990" s="910"/>
      <c r="AQ990" s="910"/>
      <c r="AR990" s="910"/>
      <c r="AS990" s="910" t="str">
        <f>IF('3.9 Station de lecture - Stat 4'!$N$39="","",'3.9 Station de lecture - Stat 4'!$N$39)</f>
        <v/>
      </c>
      <c r="AT990" s="910"/>
      <c r="AU990" s="910"/>
      <c r="AV990" s="910"/>
      <c r="AW990" s="910"/>
      <c r="AX990" s="910"/>
      <c r="AY990" s="910"/>
      <c r="AZ990" s="910"/>
      <c r="BA990" s="910"/>
      <c r="BB990" s="911"/>
    </row>
    <row r="991" spans="1:59" ht="30" customHeight="1">
      <c r="A991" s="853" t="s">
        <v>1040</v>
      </c>
      <c r="B991" s="854"/>
      <c r="C991" s="854"/>
      <c r="D991" s="854"/>
      <c r="E991" s="854"/>
      <c r="F991" s="854"/>
      <c r="G991" s="854"/>
      <c r="H991" s="854"/>
      <c r="I991" s="854"/>
      <c r="J991" s="854"/>
      <c r="K991" s="854"/>
      <c r="L991" s="854"/>
      <c r="M991" s="854"/>
      <c r="N991" s="854"/>
      <c r="O991" s="913" t="str">
        <f>IF('3.9 Station de lecture - Stat 4'!$K$38="","",'3.9 Station de lecture - Stat 4'!$K$38)</f>
        <v/>
      </c>
      <c r="P991" s="913"/>
      <c r="Q991" s="913"/>
      <c r="R991" s="913"/>
      <c r="S991" s="913"/>
      <c r="T991" s="913"/>
      <c r="U991" s="913"/>
      <c r="V991" s="913"/>
      <c r="W991" s="913"/>
      <c r="X991" s="913"/>
      <c r="Y991" s="913" t="str">
        <f>IF('3.9 Station de lecture - Stat 4'!$K$39="","",'3.9 Station de lecture - Stat 4'!$K$39)</f>
        <v/>
      </c>
      <c r="Z991" s="913"/>
      <c r="AA991" s="913"/>
      <c r="AB991" s="913"/>
      <c r="AC991" s="913"/>
      <c r="AD991" s="913"/>
      <c r="AE991" s="913"/>
      <c r="AF991" s="913"/>
      <c r="AG991" s="913"/>
      <c r="AH991" s="914"/>
      <c r="AI991" s="915" t="str">
        <f>IF('3.9 Station de lecture - Stat 4'!$P$38="","",'3.9 Station de lecture - Stat 4'!$P$38)</f>
        <v/>
      </c>
      <c r="AJ991" s="913"/>
      <c r="AK991" s="913"/>
      <c r="AL991" s="913"/>
      <c r="AM991" s="913"/>
      <c r="AN991" s="913"/>
      <c r="AO991" s="913"/>
      <c r="AP991" s="913"/>
      <c r="AQ991" s="913"/>
      <c r="AR991" s="913"/>
      <c r="AS991" s="913" t="str">
        <f>IF('3.9 Station de lecture - Stat 4'!$P$39="","",'3.9 Station de lecture - Stat 4'!$P$39)</f>
        <v/>
      </c>
      <c r="AT991" s="913"/>
      <c r="AU991" s="913"/>
      <c r="AV991" s="913"/>
      <c r="AW991" s="913"/>
      <c r="AX991" s="913"/>
      <c r="AY991" s="913"/>
      <c r="AZ991" s="913"/>
      <c r="BA991" s="913"/>
      <c r="BB991" s="914"/>
    </row>
    <row r="992" spans="1:59" ht="30.75" customHeight="1">
      <c r="A992" s="853" t="s">
        <v>3</v>
      </c>
      <c r="B992" s="854"/>
      <c r="C992" s="854"/>
      <c r="D992" s="854"/>
      <c r="E992" s="854"/>
      <c r="F992" s="854"/>
      <c r="G992" s="854"/>
      <c r="H992" s="854"/>
      <c r="I992" s="854"/>
      <c r="J992" s="854"/>
      <c r="K992" s="854"/>
      <c r="L992" s="854"/>
      <c r="M992" s="854"/>
      <c r="N992" s="854"/>
      <c r="O992" s="882" t="str">
        <f>IF('3.9 Station de lecture - Stat 4'!$M$38="","",'3.9 Station de lecture - Stat 4'!$M$38)</f>
        <v/>
      </c>
      <c r="P992" s="882"/>
      <c r="Q992" s="882"/>
      <c r="R992" s="882"/>
      <c r="S992" s="882"/>
      <c r="T992" s="882"/>
      <c r="U992" s="882"/>
      <c r="V992" s="882"/>
      <c r="W992" s="882"/>
      <c r="X992" s="882"/>
      <c r="Y992" s="882" t="str">
        <f>IF('3.9 Station de lecture - Stat 4'!$M$39="","",'3.9 Station de lecture - Stat 4'!$M$39)</f>
        <v/>
      </c>
      <c r="Z992" s="882"/>
      <c r="AA992" s="882"/>
      <c r="AB992" s="882"/>
      <c r="AC992" s="882"/>
      <c r="AD992" s="882"/>
      <c r="AE992" s="882"/>
      <c r="AF992" s="882"/>
      <c r="AG992" s="882"/>
      <c r="AH992" s="885"/>
      <c r="AI992" s="884" t="str">
        <f>IF('3.9 Station de lecture - Stat 4'!$R$38="","",'3.9 Station de lecture - Stat 4'!$R$38)</f>
        <v/>
      </c>
      <c r="AJ992" s="882"/>
      <c r="AK992" s="882"/>
      <c r="AL992" s="882"/>
      <c r="AM992" s="882"/>
      <c r="AN992" s="882"/>
      <c r="AO992" s="882"/>
      <c r="AP992" s="882"/>
      <c r="AQ992" s="882"/>
      <c r="AR992" s="882"/>
      <c r="AS992" s="882" t="str">
        <f>IF('3.9 Station de lecture - Stat 4'!$R$39="","",'3.9 Station de lecture - Stat 4'!$R$39)</f>
        <v/>
      </c>
      <c r="AT992" s="882"/>
      <c r="AU992" s="882"/>
      <c r="AV992" s="882"/>
      <c r="AW992" s="882"/>
      <c r="AX992" s="882"/>
      <c r="AY992" s="882"/>
      <c r="AZ992" s="882"/>
      <c r="BA992" s="882"/>
      <c r="BB992" s="885"/>
    </row>
    <row r="993" spans="1:59" ht="30" customHeight="1">
      <c r="A993" s="853" t="s">
        <v>73</v>
      </c>
      <c r="B993" s="854"/>
      <c r="C993" s="854"/>
      <c r="D993" s="854"/>
      <c r="E993" s="854"/>
      <c r="F993" s="854"/>
      <c r="G993" s="854"/>
      <c r="H993" s="854"/>
      <c r="I993" s="854"/>
      <c r="J993" s="854"/>
      <c r="K993" s="854"/>
      <c r="L993" s="854"/>
      <c r="M993" s="854"/>
      <c r="N993" s="854"/>
      <c r="O993" s="851" t="str">
        <f>IF('3.9 Station de lecture - Stat 4'!$I$40="","",'3.9 Station de lecture - Stat 4'!$I$40)</f>
        <v/>
      </c>
      <c r="P993" s="909"/>
      <c r="Q993" s="909"/>
      <c r="R993" s="909"/>
      <c r="S993" s="909"/>
      <c r="T993" s="909"/>
      <c r="U993" s="909"/>
      <c r="V993" s="909"/>
      <c r="W993" s="909"/>
      <c r="X993" s="909"/>
      <c r="Y993" s="852"/>
      <c r="Z993" s="852"/>
      <c r="AA993" s="852"/>
      <c r="AB993" s="852"/>
      <c r="AC993" s="852"/>
      <c r="AD993" s="852"/>
      <c r="AE993" s="852"/>
      <c r="AF993" s="852"/>
      <c r="AG993" s="852"/>
      <c r="AH993" s="852"/>
      <c r="AI993" s="909" t="str">
        <f>IF('3.9 Station de lecture - Stat 4'!$N$40="","",'3.9 Station de lecture - Stat 4'!$N$40)</f>
        <v/>
      </c>
      <c r="AJ993" s="909"/>
      <c r="AK993" s="909"/>
      <c r="AL993" s="909"/>
      <c r="AM993" s="909"/>
      <c r="AN993" s="909"/>
      <c r="AO993" s="909"/>
      <c r="AP993" s="909"/>
      <c r="AQ993" s="909"/>
      <c r="AR993" s="909"/>
      <c r="AS993" s="852"/>
      <c r="AT993" s="852"/>
      <c r="AU993" s="852"/>
      <c r="AV993" s="852"/>
      <c r="AW993" s="852"/>
      <c r="AX993" s="852"/>
      <c r="AY993" s="852"/>
      <c r="AZ993" s="852"/>
      <c r="BA993" s="852"/>
      <c r="BB993" s="852"/>
    </row>
    <row r="994" spans="1:59" ht="30" customHeight="1">
      <c r="A994" s="853" t="s">
        <v>71</v>
      </c>
      <c r="B994" s="854"/>
      <c r="C994" s="854"/>
      <c r="D994" s="854"/>
      <c r="E994" s="854"/>
      <c r="F994" s="854"/>
      <c r="G994" s="854"/>
      <c r="H994" s="854"/>
      <c r="I994" s="854"/>
      <c r="J994" s="854"/>
      <c r="K994" s="854"/>
      <c r="L994" s="854"/>
      <c r="M994" s="854"/>
      <c r="N994" s="854"/>
      <c r="O994" s="901" t="str">
        <f>IF('3.9 Station de lecture - Stat 4'!$I$41="","",'3.9 Station de lecture - Stat 4'!$I$41)</f>
        <v/>
      </c>
      <c r="P994" s="902"/>
      <c r="Q994" s="902"/>
      <c r="R994" s="902"/>
      <c r="S994" s="902"/>
      <c r="T994" s="902"/>
      <c r="U994" s="902"/>
      <c r="V994" s="902"/>
      <c r="W994" s="902"/>
      <c r="X994" s="902"/>
      <c r="Y994" s="902"/>
      <c r="Z994" s="902"/>
      <c r="AA994" s="902"/>
      <c r="AB994" s="902"/>
      <c r="AC994" s="902"/>
      <c r="AD994" s="902"/>
      <c r="AE994" s="902"/>
      <c r="AF994" s="902"/>
      <c r="AG994" s="902"/>
      <c r="AH994" s="903"/>
      <c r="AI994" s="904" t="str">
        <f>IF('3.9 Station de lecture - Stat 4'!$N$41="","",'3.9 Station de lecture - Stat 4'!$N$41)</f>
        <v/>
      </c>
      <c r="AJ994" s="904"/>
      <c r="AK994" s="904"/>
      <c r="AL994" s="904"/>
      <c r="AM994" s="904"/>
      <c r="AN994" s="904"/>
      <c r="AO994" s="904"/>
      <c r="AP994" s="904"/>
      <c r="AQ994" s="904"/>
      <c r="AR994" s="904"/>
      <c r="AS994" s="857"/>
      <c r="AT994" s="857"/>
      <c r="AU994" s="857"/>
      <c r="AV994" s="857"/>
      <c r="AW994" s="857"/>
      <c r="AX994" s="857"/>
      <c r="AY994" s="857"/>
      <c r="AZ994" s="857"/>
      <c r="BA994" s="857"/>
      <c r="BB994" s="857"/>
    </row>
    <row r="995" spans="1:59" ht="19.5" customHeight="1">
      <c r="A995" s="363"/>
      <c r="B995" s="363"/>
      <c r="C995" s="363"/>
      <c r="D995" s="363"/>
      <c r="E995" s="363"/>
      <c r="F995" s="363"/>
      <c r="G995" s="363"/>
      <c r="H995" s="363"/>
      <c r="I995" s="363"/>
      <c r="J995" s="363"/>
      <c r="K995" s="363"/>
      <c r="L995" s="363"/>
      <c r="M995" s="363"/>
      <c r="N995" s="363"/>
      <c r="O995" s="363"/>
      <c r="P995" s="363"/>
      <c r="Q995" s="363"/>
      <c r="R995" s="363"/>
      <c r="S995" s="363"/>
      <c r="T995" s="363"/>
      <c r="U995" s="363"/>
      <c r="V995" s="363"/>
      <c r="W995" s="363"/>
      <c r="X995" s="363"/>
      <c r="Y995" s="363"/>
      <c r="Z995" s="363"/>
      <c r="AA995" s="363"/>
      <c r="AB995" s="363"/>
      <c r="AC995" s="363"/>
      <c r="AD995" s="363"/>
      <c r="AE995" s="363"/>
      <c r="AF995" s="363"/>
      <c r="AG995" s="363"/>
      <c r="AH995" s="363"/>
      <c r="AI995" s="363"/>
      <c r="AJ995" s="363"/>
      <c r="AK995" s="363"/>
      <c r="AL995" s="363"/>
      <c r="AO995" s="311"/>
    </row>
    <row r="996" spans="1:59" ht="30" customHeight="1">
      <c r="A996" s="874" t="s">
        <v>1041</v>
      </c>
      <c r="B996" s="875"/>
      <c r="C996" s="875"/>
      <c r="D996" s="875"/>
      <c r="E996" s="875"/>
      <c r="F996" s="875"/>
      <c r="G996" s="875"/>
      <c r="H996" s="875"/>
      <c r="I996" s="875"/>
      <c r="J996" s="875"/>
      <c r="K996" s="875"/>
      <c r="L996" s="875"/>
      <c r="M996" s="875"/>
      <c r="N996" s="875"/>
      <c r="O996" s="875"/>
      <c r="P996" s="875"/>
      <c r="Q996" s="875"/>
      <c r="R996" s="875"/>
      <c r="S996" s="875"/>
      <c r="T996" s="875"/>
      <c r="U996" s="875"/>
      <c r="V996" s="875"/>
      <c r="W996" s="875"/>
      <c r="X996" s="875"/>
      <c r="Y996" s="875"/>
      <c r="Z996" s="875"/>
      <c r="AA996" s="875"/>
      <c r="AB996" s="875"/>
      <c r="AC996" s="875"/>
      <c r="AD996" s="875"/>
      <c r="AE996" s="875"/>
      <c r="AF996" s="875"/>
      <c r="AG996" s="875"/>
      <c r="AH996" s="875"/>
      <c r="AI996" s="875"/>
      <c r="AJ996" s="875"/>
      <c r="AK996" s="875"/>
      <c r="AL996" s="875"/>
      <c r="AM996" s="875"/>
      <c r="AN996" s="875"/>
      <c r="AO996" s="875"/>
      <c r="AP996" s="875"/>
      <c r="AQ996" s="875"/>
      <c r="AR996" s="875"/>
      <c r="AS996" s="875"/>
      <c r="AT996" s="875"/>
      <c r="AU996" s="875"/>
      <c r="AV996" s="875"/>
      <c r="AW996" s="875"/>
      <c r="AX996" s="875"/>
      <c r="AY996" s="875"/>
      <c r="AZ996" s="875"/>
      <c r="BA996" s="875"/>
      <c r="BB996" s="876"/>
    </row>
    <row r="997" spans="1:59" ht="20.25" customHeight="1">
      <c r="A997" s="853"/>
      <c r="B997" s="890"/>
      <c r="C997" s="890"/>
      <c r="D997" s="890"/>
      <c r="E997" s="890"/>
      <c r="F997" s="890"/>
      <c r="G997" s="890"/>
      <c r="H997" s="890"/>
      <c r="I997" s="890"/>
      <c r="J997" s="890"/>
      <c r="K997" s="890"/>
      <c r="L997" s="890"/>
      <c r="M997" s="890"/>
      <c r="N997" s="891"/>
      <c r="O997" s="905" t="s">
        <v>1042</v>
      </c>
      <c r="P997" s="906"/>
      <c r="Q997" s="906"/>
      <c r="R997" s="906"/>
      <c r="S997" s="906"/>
      <c r="T997" s="906"/>
      <c r="U997" s="906"/>
      <c r="V997" s="906"/>
      <c r="W997" s="906"/>
      <c r="X997" s="906"/>
      <c r="Y997" s="907"/>
      <c r="Z997" s="907"/>
      <c r="AA997" s="907"/>
      <c r="AB997" s="907"/>
      <c r="AC997" s="907"/>
      <c r="AD997" s="907"/>
      <c r="AE997" s="907"/>
      <c r="AF997" s="907"/>
      <c r="AG997" s="907"/>
      <c r="AH997" s="908"/>
      <c r="AI997" s="905" t="s">
        <v>1043</v>
      </c>
      <c r="AJ997" s="906"/>
      <c r="AK997" s="906"/>
      <c r="AL997" s="906"/>
      <c r="AM997" s="906"/>
      <c r="AN997" s="906"/>
      <c r="AO997" s="906"/>
      <c r="AP997" s="906"/>
      <c r="AQ997" s="906"/>
      <c r="AR997" s="906"/>
      <c r="AS997" s="907" t="s">
        <v>94</v>
      </c>
      <c r="AT997" s="907"/>
      <c r="AU997" s="907"/>
      <c r="AV997" s="907"/>
      <c r="AW997" s="907"/>
      <c r="AX997" s="907"/>
      <c r="AY997" s="907"/>
      <c r="AZ997" s="907"/>
      <c r="BA997" s="907"/>
      <c r="BB997" s="908"/>
    </row>
    <row r="998" spans="1:59" ht="25.5" customHeight="1">
      <c r="A998" s="853"/>
      <c r="B998" s="890"/>
      <c r="C998" s="890"/>
      <c r="D998" s="890"/>
      <c r="E998" s="890"/>
      <c r="F998" s="890"/>
      <c r="G998" s="890"/>
      <c r="H998" s="890"/>
      <c r="I998" s="890"/>
      <c r="J998" s="890"/>
      <c r="K998" s="890"/>
      <c r="L998" s="890"/>
      <c r="M998" s="890"/>
      <c r="N998" s="891"/>
      <c r="O998" s="892" t="s">
        <v>124</v>
      </c>
      <c r="P998" s="893"/>
      <c r="Q998" s="893"/>
      <c r="R998" s="893"/>
      <c r="S998" s="893"/>
      <c r="T998" s="893"/>
      <c r="U998" s="893"/>
      <c r="V998" s="893"/>
      <c r="W998" s="893"/>
      <c r="X998" s="893"/>
      <c r="Y998" s="894" t="s">
        <v>94</v>
      </c>
      <c r="Z998" s="893"/>
      <c r="AA998" s="893"/>
      <c r="AB998" s="893"/>
      <c r="AC998" s="893"/>
      <c r="AD998" s="893"/>
      <c r="AE998" s="893"/>
      <c r="AF998" s="893"/>
      <c r="AG998" s="893"/>
      <c r="AH998" s="895"/>
      <c r="AI998" s="896" t="s">
        <v>124</v>
      </c>
      <c r="AJ998" s="897"/>
      <c r="AK998" s="897"/>
      <c r="AL998" s="897"/>
      <c r="AM998" s="897"/>
      <c r="AN998" s="897"/>
      <c r="AO998" s="897"/>
      <c r="AP998" s="897"/>
      <c r="AQ998" s="897"/>
      <c r="AR998" s="898"/>
      <c r="AS998" s="899" t="s">
        <v>94</v>
      </c>
      <c r="AT998" s="897"/>
      <c r="AU998" s="897"/>
      <c r="AV998" s="897"/>
      <c r="AW998" s="897"/>
      <c r="AX998" s="897"/>
      <c r="AY998" s="897"/>
      <c r="AZ998" s="897"/>
      <c r="BA998" s="897"/>
      <c r="BB998" s="900"/>
      <c r="BC998" s="742"/>
      <c r="BD998" s="249"/>
      <c r="BE998" s="264"/>
      <c r="BF998" s="264"/>
      <c r="BG998" s="264"/>
    </row>
    <row r="999" spans="1:59" ht="46.5" customHeight="1">
      <c r="A999" s="858" t="s">
        <v>1046</v>
      </c>
      <c r="B999" s="859"/>
      <c r="C999" s="859"/>
      <c r="D999" s="859"/>
      <c r="E999" s="859"/>
      <c r="F999" s="859"/>
      <c r="G999" s="859"/>
      <c r="H999" s="859"/>
      <c r="I999" s="859"/>
      <c r="J999" s="859"/>
      <c r="K999" s="859"/>
      <c r="L999" s="859"/>
      <c r="M999" s="859"/>
      <c r="N999" s="859"/>
      <c r="O999" s="886" t="str">
        <f>IF('3.9 Station de lecture - Stat 4'!$M$49="","",'3.9 Station de lecture - Stat 4'!$M$49)</f>
        <v/>
      </c>
      <c r="P999" s="886"/>
      <c r="Q999" s="886"/>
      <c r="R999" s="886"/>
      <c r="S999" s="886"/>
      <c r="T999" s="886"/>
      <c r="U999" s="886"/>
      <c r="V999" s="886"/>
      <c r="W999" s="886"/>
      <c r="X999" s="886"/>
      <c r="Y999" s="886" t="str">
        <f>IF('3.9 Station de lecture - Stat 4'!$M$50="","",'3.9 Station de lecture - Stat 4'!$M$50)</f>
        <v/>
      </c>
      <c r="Z999" s="886"/>
      <c r="AA999" s="886"/>
      <c r="AB999" s="886"/>
      <c r="AC999" s="886"/>
      <c r="AD999" s="886"/>
      <c r="AE999" s="886"/>
      <c r="AF999" s="886"/>
      <c r="AG999" s="886"/>
      <c r="AH999" s="887"/>
      <c r="AI999" s="888" t="str">
        <f>IF('3.9 Station de lecture - Stat 4'!$M$58="","",'3.9 Station de lecture - Stat 4'!$M$58)</f>
        <v/>
      </c>
      <c r="AJ999" s="886"/>
      <c r="AK999" s="886"/>
      <c r="AL999" s="886"/>
      <c r="AM999" s="886"/>
      <c r="AN999" s="886"/>
      <c r="AO999" s="886"/>
      <c r="AP999" s="886"/>
      <c r="AQ999" s="886"/>
      <c r="AR999" s="886"/>
      <c r="AS999" s="886" t="str">
        <f>IF('3.9 Station de lecture - Stat 4'!$M$59="","",'3.9 Station de lecture - Stat 4'!$M$59)</f>
        <v/>
      </c>
      <c r="AT999" s="886"/>
      <c r="AU999" s="886"/>
      <c r="AV999" s="886"/>
      <c r="AW999" s="886"/>
      <c r="AX999" s="886"/>
      <c r="AY999" s="886"/>
      <c r="AZ999" s="886"/>
      <c r="BA999" s="886"/>
      <c r="BB999" s="889"/>
    </row>
    <row r="1000" spans="1:59" ht="44.25" customHeight="1">
      <c r="A1000" s="864" t="s">
        <v>1047</v>
      </c>
      <c r="B1000" s="865"/>
      <c r="C1000" s="865"/>
      <c r="D1000" s="865"/>
      <c r="E1000" s="865"/>
      <c r="F1000" s="865"/>
      <c r="G1000" s="865"/>
      <c r="H1000" s="865"/>
      <c r="I1000" s="865"/>
      <c r="J1000" s="865"/>
      <c r="K1000" s="865"/>
      <c r="L1000" s="865"/>
      <c r="M1000" s="865"/>
      <c r="N1000" s="865"/>
      <c r="O1000" s="882" t="str">
        <f>IF('3.9 Station de lecture - Stat 4'!$N$49="","",'3.9 Station de lecture - Stat 4'!$N$49)</f>
        <v/>
      </c>
      <c r="P1000" s="882"/>
      <c r="Q1000" s="882"/>
      <c r="R1000" s="882"/>
      <c r="S1000" s="882"/>
      <c r="T1000" s="882"/>
      <c r="U1000" s="882"/>
      <c r="V1000" s="882"/>
      <c r="W1000" s="882"/>
      <c r="X1000" s="882"/>
      <c r="Y1000" s="882" t="str">
        <f>IF('3.9 Station de lecture - Stat 4'!$N$50="","",'3.9 Station de lecture - Stat 4'!$N$50)</f>
        <v/>
      </c>
      <c r="Z1000" s="882"/>
      <c r="AA1000" s="882"/>
      <c r="AB1000" s="882"/>
      <c r="AC1000" s="882"/>
      <c r="AD1000" s="882"/>
      <c r="AE1000" s="882"/>
      <c r="AF1000" s="882"/>
      <c r="AG1000" s="882"/>
      <c r="AH1000" s="883"/>
      <c r="AI1000" s="884" t="str">
        <f>IF('3.9 Station de lecture - Stat 4'!$N$58="","",'3.9 Station de lecture - Stat 4'!$N$58)</f>
        <v/>
      </c>
      <c r="AJ1000" s="882"/>
      <c r="AK1000" s="882"/>
      <c r="AL1000" s="882"/>
      <c r="AM1000" s="882"/>
      <c r="AN1000" s="882"/>
      <c r="AO1000" s="882"/>
      <c r="AP1000" s="882"/>
      <c r="AQ1000" s="882"/>
      <c r="AR1000" s="882"/>
      <c r="AS1000" s="882" t="str">
        <f>IF('3.9 Station de lecture - Stat 4'!$N$59="","",'3.9 Station de lecture - Stat 4'!$N$59)</f>
        <v/>
      </c>
      <c r="AT1000" s="882"/>
      <c r="AU1000" s="882"/>
      <c r="AV1000" s="882"/>
      <c r="AW1000" s="882"/>
      <c r="AX1000" s="882"/>
      <c r="AY1000" s="882"/>
      <c r="AZ1000" s="882"/>
      <c r="BA1000" s="882"/>
      <c r="BB1000" s="885"/>
    </row>
    <row r="1001" spans="1:59" ht="50.25" customHeight="1">
      <c r="A1001" s="858" t="s">
        <v>1048</v>
      </c>
      <c r="B1001" s="859"/>
      <c r="C1001" s="859"/>
      <c r="D1001" s="859"/>
      <c r="E1001" s="859"/>
      <c r="F1001" s="859"/>
      <c r="G1001" s="859"/>
      <c r="H1001" s="859"/>
      <c r="I1001" s="859"/>
      <c r="J1001" s="859"/>
      <c r="K1001" s="859"/>
      <c r="L1001" s="859"/>
      <c r="M1001" s="859"/>
      <c r="N1001" s="859"/>
      <c r="O1001" s="886" t="str">
        <f>IF('3.9 Station de lecture - Stat 4'!$O$49="","",'3.9 Station de lecture - Stat 4'!$O$49)</f>
        <v/>
      </c>
      <c r="P1001" s="886"/>
      <c r="Q1001" s="886"/>
      <c r="R1001" s="886"/>
      <c r="S1001" s="886"/>
      <c r="T1001" s="886"/>
      <c r="U1001" s="886"/>
      <c r="V1001" s="886"/>
      <c r="W1001" s="886"/>
      <c r="X1001" s="886"/>
      <c r="Y1001" s="886" t="str">
        <f>IF('3.9 Station de lecture - Stat 4'!$O$50="","",'3.9 Station de lecture - Stat 4'!$O$50)</f>
        <v/>
      </c>
      <c r="Z1001" s="886"/>
      <c r="AA1001" s="886"/>
      <c r="AB1001" s="886"/>
      <c r="AC1001" s="886"/>
      <c r="AD1001" s="886"/>
      <c r="AE1001" s="886"/>
      <c r="AF1001" s="886"/>
      <c r="AG1001" s="886"/>
      <c r="AH1001" s="887"/>
      <c r="AI1001" s="888" t="str">
        <f>IF('3.9 Station de lecture - Stat 4'!$O$58="","",'3.9 Station de lecture - Stat 4'!$O$58)</f>
        <v/>
      </c>
      <c r="AJ1001" s="886"/>
      <c r="AK1001" s="886"/>
      <c r="AL1001" s="886"/>
      <c r="AM1001" s="886"/>
      <c r="AN1001" s="886"/>
      <c r="AO1001" s="886"/>
      <c r="AP1001" s="886"/>
      <c r="AQ1001" s="886"/>
      <c r="AR1001" s="886"/>
      <c r="AS1001" s="886" t="str">
        <f>IF('3.9 Station de lecture - Stat 4'!$O$59="","",'3.9 Station de lecture - Stat 4'!$O$59)</f>
        <v/>
      </c>
      <c r="AT1001" s="886"/>
      <c r="AU1001" s="886"/>
      <c r="AV1001" s="886"/>
      <c r="AW1001" s="886"/>
      <c r="AX1001" s="886"/>
      <c r="AY1001" s="886"/>
      <c r="AZ1001" s="886"/>
      <c r="BA1001" s="886"/>
      <c r="BB1001" s="889"/>
    </row>
    <row r="1002" spans="1:59" ht="39" customHeight="1">
      <c r="A1002" s="864" t="s">
        <v>1050</v>
      </c>
      <c r="B1002" s="865"/>
      <c r="C1002" s="865"/>
      <c r="D1002" s="865"/>
      <c r="E1002" s="865"/>
      <c r="F1002" s="865"/>
      <c r="G1002" s="865"/>
      <c r="H1002" s="865"/>
      <c r="I1002" s="865"/>
      <c r="J1002" s="865"/>
      <c r="K1002" s="865"/>
      <c r="L1002" s="865"/>
      <c r="M1002" s="865"/>
      <c r="N1002" s="865"/>
      <c r="O1002" s="882" t="str">
        <f>IF('3.9 Station de lecture - Stat 4'!$P$49="","",'3.9 Station de lecture - Stat 4'!$P$49)</f>
        <v/>
      </c>
      <c r="P1002" s="882"/>
      <c r="Q1002" s="882"/>
      <c r="R1002" s="882"/>
      <c r="S1002" s="882"/>
      <c r="T1002" s="882"/>
      <c r="U1002" s="882"/>
      <c r="V1002" s="882"/>
      <c r="W1002" s="882"/>
      <c r="X1002" s="882"/>
      <c r="Y1002" s="882" t="str">
        <f>IF('3.9 Station de lecture - Stat 4'!$P$50="","",'3.9 Station de lecture - Stat 4'!$P$50)</f>
        <v/>
      </c>
      <c r="Z1002" s="882"/>
      <c r="AA1002" s="882"/>
      <c r="AB1002" s="882"/>
      <c r="AC1002" s="882"/>
      <c r="AD1002" s="882"/>
      <c r="AE1002" s="882"/>
      <c r="AF1002" s="882"/>
      <c r="AG1002" s="882"/>
      <c r="AH1002" s="883"/>
      <c r="AI1002" s="884" t="str">
        <f>IF('3.9 Station de lecture - Stat 4'!$P$58="","",'3.9 Station de lecture - Stat 4'!$P$58)</f>
        <v/>
      </c>
      <c r="AJ1002" s="882"/>
      <c r="AK1002" s="882"/>
      <c r="AL1002" s="882"/>
      <c r="AM1002" s="882"/>
      <c r="AN1002" s="882"/>
      <c r="AO1002" s="882"/>
      <c r="AP1002" s="882"/>
      <c r="AQ1002" s="882"/>
      <c r="AR1002" s="882"/>
      <c r="AS1002" s="882" t="str">
        <f>IF('3.9 Station de lecture - Stat 4'!$P$59="","",'3.9 Station de lecture - Stat 4'!$P$59)</f>
        <v/>
      </c>
      <c r="AT1002" s="882"/>
      <c r="AU1002" s="882"/>
      <c r="AV1002" s="882"/>
      <c r="AW1002" s="882"/>
      <c r="AX1002" s="882"/>
      <c r="AY1002" s="882"/>
      <c r="AZ1002" s="882"/>
      <c r="BA1002" s="882"/>
      <c r="BB1002" s="885"/>
    </row>
    <row r="1003" spans="1:59" ht="33" customHeight="1">
      <c r="A1003" s="858" t="s">
        <v>1049</v>
      </c>
      <c r="B1003" s="859"/>
      <c r="C1003" s="859"/>
      <c r="D1003" s="859"/>
      <c r="E1003" s="859"/>
      <c r="F1003" s="859"/>
      <c r="G1003" s="859"/>
      <c r="H1003" s="859"/>
      <c r="I1003" s="859"/>
      <c r="J1003" s="859"/>
      <c r="K1003" s="859"/>
      <c r="L1003" s="859"/>
      <c r="M1003" s="859"/>
      <c r="N1003" s="859"/>
      <c r="O1003" s="886" t="str">
        <f>IF('3.9 Station de lecture - Stat 4'!$Q$49="","",'3.9 Station de lecture - Stat 4'!$Q$49)</f>
        <v/>
      </c>
      <c r="P1003" s="886"/>
      <c r="Q1003" s="886"/>
      <c r="R1003" s="886"/>
      <c r="S1003" s="886"/>
      <c r="T1003" s="886"/>
      <c r="U1003" s="886"/>
      <c r="V1003" s="886"/>
      <c r="W1003" s="886"/>
      <c r="X1003" s="886"/>
      <c r="Y1003" s="886" t="str">
        <f>IF('3.9 Station de lecture - Stat 4'!$Q$50="","",'3.9 Station de lecture - Stat 4'!$Q$50)</f>
        <v/>
      </c>
      <c r="Z1003" s="886"/>
      <c r="AA1003" s="886"/>
      <c r="AB1003" s="886"/>
      <c r="AC1003" s="886"/>
      <c r="AD1003" s="886"/>
      <c r="AE1003" s="886"/>
      <c r="AF1003" s="886"/>
      <c r="AG1003" s="886"/>
      <c r="AH1003" s="887"/>
      <c r="AI1003" s="888" t="str">
        <f>IF('3.9 Station de lecture - Stat 4'!$Q$58="","",'3.9 Station de lecture - Stat 4'!$Q$58)</f>
        <v/>
      </c>
      <c r="AJ1003" s="886"/>
      <c r="AK1003" s="886"/>
      <c r="AL1003" s="886"/>
      <c r="AM1003" s="886"/>
      <c r="AN1003" s="886"/>
      <c r="AO1003" s="886"/>
      <c r="AP1003" s="886"/>
      <c r="AQ1003" s="886"/>
      <c r="AR1003" s="886"/>
      <c r="AS1003" s="886" t="str">
        <f>IF('3.9 Station de lecture - Stat 4'!$Q$59="","",'3.9 Station de lecture - Stat 4'!$Q$59)</f>
        <v/>
      </c>
      <c r="AT1003" s="886"/>
      <c r="AU1003" s="886"/>
      <c r="AV1003" s="886"/>
      <c r="AW1003" s="886"/>
      <c r="AX1003" s="886"/>
      <c r="AY1003" s="886"/>
      <c r="AZ1003" s="886"/>
      <c r="BA1003" s="886"/>
      <c r="BB1003" s="889"/>
    </row>
    <row r="1004" spans="1:59" ht="45.75" customHeight="1">
      <c r="A1004" s="864" t="s">
        <v>1051</v>
      </c>
      <c r="B1004" s="865"/>
      <c r="C1004" s="865"/>
      <c r="D1004" s="865"/>
      <c r="E1004" s="865"/>
      <c r="F1004" s="865"/>
      <c r="G1004" s="865"/>
      <c r="H1004" s="865"/>
      <c r="I1004" s="865"/>
      <c r="J1004" s="865"/>
      <c r="K1004" s="865"/>
      <c r="L1004" s="865"/>
      <c r="M1004" s="865"/>
      <c r="N1004" s="865"/>
      <c r="O1004" s="882" t="str">
        <f>IF('3.9 Station de lecture - Stat 4'!$R$49="","",'3.9 Station de lecture - Stat 4'!$R$49)</f>
        <v/>
      </c>
      <c r="P1004" s="882"/>
      <c r="Q1004" s="882"/>
      <c r="R1004" s="882"/>
      <c r="S1004" s="882"/>
      <c r="T1004" s="882"/>
      <c r="U1004" s="882"/>
      <c r="V1004" s="882"/>
      <c r="W1004" s="882"/>
      <c r="X1004" s="882"/>
      <c r="Y1004" s="882" t="str">
        <f>IF('3.9 Station de lecture - Stat 4'!$R$50="","",'3.9 Station de lecture - Stat 4'!$R$50)</f>
        <v/>
      </c>
      <c r="Z1004" s="882"/>
      <c r="AA1004" s="882"/>
      <c r="AB1004" s="882"/>
      <c r="AC1004" s="882"/>
      <c r="AD1004" s="882"/>
      <c r="AE1004" s="882"/>
      <c r="AF1004" s="882"/>
      <c r="AG1004" s="882"/>
      <c r="AH1004" s="883"/>
      <c r="AI1004" s="884" t="str">
        <f>IF('3.9 Station de lecture - Stat 4'!$R$58="","",'3.9 Station de lecture - Stat 4'!$R$58)</f>
        <v/>
      </c>
      <c r="AJ1004" s="882"/>
      <c r="AK1004" s="882"/>
      <c r="AL1004" s="882"/>
      <c r="AM1004" s="882"/>
      <c r="AN1004" s="882"/>
      <c r="AO1004" s="882"/>
      <c r="AP1004" s="882"/>
      <c r="AQ1004" s="882"/>
      <c r="AR1004" s="882"/>
      <c r="AS1004" s="882" t="str">
        <f>IF('3.9 Station de lecture - Stat 4'!$R$59="","",'3.9 Station de lecture - Stat 4'!$R$59)</f>
        <v/>
      </c>
      <c r="AT1004" s="882"/>
      <c r="AU1004" s="882"/>
      <c r="AV1004" s="882"/>
      <c r="AW1004" s="882"/>
      <c r="AX1004" s="882"/>
      <c r="AY1004" s="882"/>
      <c r="AZ1004" s="882"/>
      <c r="BA1004" s="882"/>
      <c r="BB1004" s="885"/>
    </row>
    <row r="1005" spans="1:59" ht="36.75" customHeight="1">
      <c r="A1005" s="853" t="s">
        <v>73</v>
      </c>
      <c r="B1005" s="854"/>
      <c r="C1005" s="854"/>
      <c r="D1005" s="854"/>
      <c r="E1005" s="854"/>
      <c r="F1005" s="854"/>
      <c r="G1005" s="854"/>
      <c r="H1005" s="854"/>
      <c r="I1005" s="854"/>
      <c r="J1005" s="854"/>
      <c r="K1005" s="854"/>
      <c r="L1005" s="854"/>
      <c r="M1005" s="854"/>
      <c r="N1005" s="854"/>
      <c r="O1005" s="870" t="str">
        <f>IF('3.9 Station de lecture - Stat 4'!$C$51="","",'3.9 Station de lecture - Stat 4'!$C$51)</f>
        <v/>
      </c>
      <c r="P1005" s="871"/>
      <c r="Q1005" s="871"/>
      <c r="R1005" s="871"/>
      <c r="S1005" s="871"/>
      <c r="T1005" s="871"/>
      <c r="U1005" s="871"/>
      <c r="V1005" s="871"/>
      <c r="W1005" s="871"/>
      <c r="X1005" s="871"/>
      <c r="Y1005" s="871"/>
      <c r="Z1005" s="871"/>
      <c r="AA1005" s="871"/>
      <c r="AB1005" s="871"/>
      <c r="AC1005" s="871"/>
      <c r="AD1005" s="871"/>
      <c r="AE1005" s="871"/>
      <c r="AF1005" s="871"/>
      <c r="AG1005" s="871"/>
      <c r="AH1005" s="872"/>
      <c r="AI1005" s="873" t="str">
        <f>IF('3.9 Station de lecture - Stat 4'!$C$60="","",'3.9 Station de lecture - Stat 4'!$C$60)</f>
        <v/>
      </c>
      <c r="AJ1005" s="871"/>
      <c r="AK1005" s="871"/>
      <c r="AL1005" s="871"/>
      <c r="AM1005" s="871"/>
      <c r="AN1005" s="871"/>
      <c r="AO1005" s="871"/>
      <c r="AP1005" s="871"/>
      <c r="AQ1005" s="871"/>
      <c r="AR1005" s="871"/>
      <c r="AS1005" s="871"/>
      <c r="AT1005" s="871"/>
      <c r="AU1005" s="871"/>
      <c r="AV1005" s="871"/>
      <c r="AW1005" s="871"/>
      <c r="AX1005" s="871"/>
      <c r="AY1005" s="871"/>
      <c r="AZ1005" s="871"/>
      <c r="BA1005" s="871"/>
      <c r="BB1005" s="872"/>
    </row>
    <row r="1006" spans="1:59" ht="44.25" customHeight="1">
      <c r="A1006" s="853" t="s">
        <v>71</v>
      </c>
      <c r="B1006" s="854"/>
      <c r="C1006" s="854"/>
      <c r="D1006" s="854"/>
      <c r="E1006" s="854"/>
      <c r="F1006" s="854"/>
      <c r="G1006" s="854"/>
      <c r="H1006" s="854"/>
      <c r="I1006" s="854"/>
      <c r="J1006" s="854"/>
      <c r="K1006" s="854"/>
      <c r="L1006" s="854"/>
      <c r="M1006" s="854"/>
      <c r="N1006" s="854"/>
      <c r="O1006" s="870" t="str">
        <f>IF('3.9 Station de lecture - Stat 4'!$C$52="","",'3.9 Station de lecture - Stat 4'!$C$52)</f>
        <v/>
      </c>
      <c r="P1006" s="871"/>
      <c r="Q1006" s="871"/>
      <c r="R1006" s="871"/>
      <c r="S1006" s="871"/>
      <c r="T1006" s="871"/>
      <c r="U1006" s="871"/>
      <c r="V1006" s="871"/>
      <c r="W1006" s="871"/>
      <c r="X1006" s="871"/>
      <c r="Y1006" s="871"/>
      <c r="Z1006" s="871"/>
      <c r="AA1006" s="871"/>
      <c r="AB1006" s="871"/>
      <c r="AC1006" s="871"/>
      <c r="AD1006" s="871"/>
      <c r="AE1006" s="871"/>
      <c r="AF1006" s="871"/>
      <c r="AG1006" s="871"/>
      <c r="AH1006" s="872"/>
      <c r="AI1006" s="873" t="str">
        <f>IF('3.9 Station de lecture - Stat 4'!$C$61="","",'3.9 Station de lecture - Stat 4'!$C$61)</f>
        <v/>
      </c>
      <c r="AJ1006" s="871"/>
      <c r="AK1006" s="871"/>
      <c r="AL1006" s="871"/>
      <c r="AM1006" s="871"/>
      <c r="AN1006" s="871"/>
      <c r="AO1006" s="871"/>
      <c r="AP1006" s="871"/>
      <c r="AQ1006" s="871"/>
      <c r="AR1006" s="871"/>
      <c r="AS1006" s="871"/>
      <c r="AT1006" s="871"/>
      <c r="AU1006" s="871"/>
      <c r="AV1006" s="871"/>
      <c r="AW1006" s="871"/>
      <c r="AX1006" s="871"/>
      <c r="AY1006" s="871"/>
      <c r="AZ1006" s="871"/>
      <c r="BA1006" s="871"/>
      <c r="BB1006" s="872"/>
    </row>
    <row r="1007" spans="1:59" ht="28.5" customHeight="1">
      <c r="A1007" s="747"/>
      <c r="B1007" s="746"/>
      <c r="C1007" s="746"/>
      <c r="D1007" s="746"/>
      <c r="E1007" s="746"/>
      <c r="F1007" s="746"/>
      <c r="G1007" s="746"/>
      <c r="H1007" s="746"/>
      <c r="I1007" s="746"/>
      <c r="J1007" s="746"/>
      <c r="K1007" s="746"/>
      <c r="L1007" s="746"/>
      <c r="M1007" s="746"/>
      <c r="N1007" s="746"/>
      <c r="O1007" s="743"/>
      <c r="P1007" s="747"/>
      <c r="Q1007" s="747"/>
      <c r="R1007" s="747"/>
      <c r="S1007" s="747"/>
      <c r="T1007" s="747"/>
      <c r="U1007" s="747"/>
      <c r="V1007" s="747"/>
      <c r="W1007" s="747"/>
      <c r="X1007" s="747"/>
      <c r="Y1007" s="747"/>
      <c r="Z1007" s="747"/>
      <c r="AA1007" s="747"/>
      <c r="AB1007" s="747"/>
      <c r="AC1007" s="747"/>
      <c r="AD1007" s="747"/>
      <c r="AE1007" s="747"/>
      <c r="AF1007" s="747"/>
      <c r="AG1007" s="747"/>
      <c r="AH1007" s="747"/>
      <c r="AI1007" s="747"/>
      <c r="AJ1007" s="747"/>
      <c r="AK1007" s="747"/>
      <c r="AL1007" s="747"/>
      <c r="AM1007" s="747"/>
      <c r="AN1007" s="747"/>
      <c r="AO1007" s="747"/>
      <c r="AP1007" s="747"/>
      <c r="AQ1007" s="747"/>
      <c r="AR1007" s="747"/>
      <c r="AS1007" s="747"/>
      <c r="AT1007" s="747"/>
      <c r="AU1007" s="747"/>
      <c r="AV1007" s="747"/>
      <c r="AW1007" s="747"/>
      <c r="AX1007" s="747"/>
      <c r="AY1007" s="747"/>
      <c r="AZ1007" s="747"/>
      <c r="BA1007" s="747"/>
      <c r="BB1007" s="744"/>
    </row>
    <row r="1008" spans="1:59" ht="30" customHeight="1">
      <c r="A1008" s="874" t="s">
        <v>1054</v>
      </c>
      <c r="B1008" s="875"/>
      <c r="C1008" s="875"/>
      <c r="D1008" s="875"/>
      <c r="E1008" s="875"/>
      <c r="F1008" s="875"/>
      <c r="G1008" s="875"/>
      <c r="H1008" s="875"/>
      <c r="I1008" s="875"/>
      <c r="J1008" s="875"/>
      <c r="K1008" s="875"/>
      <c r="L1008" s="875"/>
      <c r="M1008" s="875"/>
      <c r="N1008" s="875"/>
      <c r="O1008" s="875"/>
      <c r="P1008" s="875"/>
      <c r="Q1008" s="875"/>
      <c r="R1008" s="875"/>
      <c r="S1008" s="875"/>
      <c r="T1008" s="875"/>
      <c r="U1008" s="875"/>
      <c r="V1008" s="875"/>
      <c r="W1008" s="875"/>
      <c r="X1008" s="875"/>
      <c r="Y1008" s="875"/>
      <c r="Z1008" s="875"/>
      <c r="AA1008" s="875"/>
      <c r="AB1008" s="875"/>
      <c r="AC1008" s="875"/>
      <c r="AD1008" s="875"/>
      <c r="AE1008" s="875"/>
      <c r="AF1008" s="875"/>
      <c r="AG1008" s="875"/>
      <c r="AH1008" s="875"/>
      <c r="AI1008" s="875"/>
      <c r="AJ1008" s="875"/>
      <c r="AK1008" s="875"/>
      <c r="AL1008" s="875"/>
      <c r="AM1008" s="875"/>
      <c r="AN1008" s="875"/>
      <c r="AO1008" s="875"/>
      <c r="AP1008" s="875"/>
      <c r="AQ1008" s="875"/>
      <c r="AR1008" s="875"/>
      <c r="AS1008" s="875"/>
      <c r="AT1008" s="875"/>
      <c r="AU1008" s="875"/>
      <c r="AV1008" s="875"/>
      <c r="AW1008" s="875"/>
      <c r="AX1008" s="875"/>
      <c r="AY1008" s="875"/>
      <c r="AZ1008" s="875"/>
      <c r="BA1008" s="875"/>
      <c r="BB1008" s="876"/>
    </row>
    <row r="1009" spans="1:54" ht="30" customHeight="1">
      <c r="A1009" s="849"/>
      <c r="B1009" s="877"/>
      <c r="C1009" s="877"/>
      <c r="D1009" s="877"/>
      <c r="E1009" s="877"/>
      <c r="F1009" s="877"/>
      <c r="G1009" s="877"/>
      <c r="H1009" s="877"/>
      <c r="I1009" s="877"/>
      <c r="J1009" s="877"/>
      <c r="K1009" s="877"/>
      <c r="L1009" s="877"/>
      <c r="M1009" s="877"/>
      <c r="N1009" s="877"/>
      <c r="O1009" s="877"/>
      <c r="P1009" s="877"/>
      <c r="Q1009" s="850"/>
      <c r="R1009" s="850"/>
      <c r="S1009" s="850"/>
      <c r="T1009" s="850"/>
      <c r="U1009" s="850"/>
      <c r="V1009" s="850"/>
      <c r="W1009" s="878"/>
      <c r="X1009" s="879" t="s">
        <v>102</v>
      </c>
      <c r="Y1009" s="880"/>
      <c r="Z1009" s="880"/>
      <c r="AA1009" s="880"/>
      <c r="AB1009" s="880"/>
      <c r="AC1009" s="880"/>
      <c r="AD1009" s="880"/>
      <c r="AE1009" s="880"/>
      <c r="AF1009" s="880"/>
      <c r="AG1009" s="880"/>
      <c r="AH1009" s="880"/>
      <c r="AI1009" s="880"/>
      <c r="AJ1009" s="880"/>
      <c r="AK1009" s="880"/>
      <c r="AL1009" s="880"/>
      <c r="AM1009" s="880"/>
      <c r="AN1009" s="881" t="s">
        <v>94</v>
      </c>
      <c r="AO1009" s="880"/>
      <c r="AP1009" s="880"/>
      <c r="AQ1009" s="880"/>
      <c r="AR1009" s="880"/>
      <c r="AS1009" s="880"/>
      <c r="AT1009" s="880"/>
      <c r="AU1009" s="880"/>
      <c r="AV1009" s="880"/>
      <c r="AW1009" s="880"/>
      <c r="AX1009" s="880"/>
      <c r="AY1009" s="880"/>
      <c r="AZ1009" s="880"/>
      <c r="BA1009" s="880"/>
      <c r="BB1009" s="880"/>
    </row>
    <row r="1010" spans="1:54" ht="25.5" customHeight="1">
      <c r="A1010" s="858" t="s">
        <v>1055</v>
      </c>
      <c r="B1010" s="859"/>
      <c r="C1010" s="859"/>
      <c r="D1010" s="859"/>
      <c r="E1010" s="859"/>
      <c r="F1010" s="859"/>
      <c r="G1010" s="859"/>
      <c r="H1010" s="859"/>
      <c r="I1010" s="859"/>
      <c r="J1010" s="859"/>
      <c r="K1010" s="859"/>
      <c r="L1010" s="859"/>
      <c r="M1010" s="859"/>
      <c r="N1010" s="859"/>
      <c r="O1010" s="859"/>
      <c r="P1010" s="859"/>
      <c r="Q1010" s="859"/>
      <c r="R1010" s="859"/>
      <c r="S1010" s="859"/>
      <c r="T1010" s="859"/>
      <c r="U1010" s="859"/>
      <c r="V1010" s="859"/>
      <c r="W1010" s="860"/>
      <c r="X1010" s="861" t="str">
        <f>IF('3.9 Station de lecture - Stat 1'!$E$86="","",'3.9 Station de lecture - Stat 1'!$E$86)</f>
        <v/>
      </c>
      <c r="Y1010" s="862"/>
      <c r="Z1010" s="862"/>
      <c r="AA1010" s="862"/>
      <c r="AB1010" s="862"/>
      <c r="AC1010" s="862"/>
      <c r="AD1010" s="862"/>
      <c r="AE1010" s="862"/>
      <c r="AF1010" s="862"/>
      <c r="AG1010" s="862"/>
      <c r="AH1010" s="862"/>
      <c r="AI1010" s="862"/>
      <c r="AJ1010" s="862"/>
      <c r="AK1010" s="862"/>
      <c r="AL1010" s="862"/>
      <c r="AM1010" s="862"/>
      <c r="AN1010" s="861" t="str">
        <f>IF('3.9 Station de lecture - Stat 1'!$K285="","",'3.9 Station de lecture - Stat 1'!$K285)</f>
        <v/>
      </c>
      <c r="AO1010" s="862"/>
      <c r="AP1010" s="862"/>
      <c r="AQ1010" s="862"/>
      <c r="AR1010" s="862"/>
      <c r="AS1010" s="862"/>
      <c r="AT1010" s="862"/>
      <c r="AU1010" s="862"/>
      <c r="AV1010" s="862"/>
      <c r="AW1010" s="862"/>
      <c r="AX1010" s="862"/>
      <c r="AY1010" s="862"/>
      <c r="AZ1010" s="862"/>
      <c r="BA1010" s="862"/>
      <c r="BB1010" s="863"/>
    </row>
    <row r="1011" spans="1:54" ht="30.75" customHeight="1">
      <c r="A1011" s="864" t="s">
        <v>1056</v>
      </c>
      <c r="B1011" s="865"/>
      <c r="C1011" s="865"/>
      <c r="D1011" s="865"/>
      <c r="E1011" s="865"/>
      <c r="F1011" s="865"/>
      <c r="G1011" s="865"/>
      <c r="H1011" s="865"/>
      <c r="I1011" s="865"/>
      <c r="J1011" s="865"/>
      <c r="K1011" s="865"/>
      <c r="L1011" s="865"/>
      <c r="M1011" s="865"/>
      <c r="N1011" s="865"/>
      <c r="O1011" s="865"/>
      <c r="P1011" s="865"/>
      <c r="Q1011" s="865"/>
      <c r="R1011" s="865"/>
      <c r="S1011" s="865"/>
      <c r="T1011" s="865"/>
      <c r="U1011" s="865"/>
      <c r="V1011" s="865"/>
      <c r="W1011" s="866"/>
      <c r="X1011" s="867" t="str">
        <f>IF('3.9 Station de lecture - Stat 1'!$I$86="","",'3.9 Station de lecture - Stat 1'!$I$86)</f>
        <v/>
      </c>
      <c r="Y1011" s="868"/>
      <c r="Z1011" s="868"/>
      <c r="AA1011" s="868"/>
      <c r="AB1011" s="868"/>
      <c r="AC1011" s="868"/>
      <c r="AD1011" s="868"/>
      <c r="AE1011" s="868"/>
      <c r="AF1011" s="868"/>
      <c r="AG1011" s="868"/>
      <c r="AH1011" s="868"/>
      <c r="AI1011" s="868"/>
      <c r="AJ1011" s="868"/>
      <c r="AK1011" s="868"/>
      <c r="AL1011" s="868"/>
      <c r="AM1011" s="868"/>
      <c r="AN1011" s="867" t="str">
        <f>IF('3.9 Station de lecture - Stat 1'!$O$86="","",'3.9 Station de lecture - Stat 1'!$O$86)</f>
        <v/>
      </c>
      <c r="AO1011" s="868"/>
      <c r="AP1011" s="868"/>
      <c r="AQ1011" s="868"/>
      <c r="AR1011" s="868"/>
      <c r="AS1011" s="868"/>
      <c r="AT1011" s="868"/>
      <c r="AU1011" s="868"/>
      <c r="AV1011" s="868"/>
      <c r="AW1011" s="868"/>
      <c r="AX1011" s="868"/>
      <c r="AY1011" s="868"/>
      <c r="AZ1011" s="868"/>
      <c r="BA1011" s="868"/>
      <c r="BB1011" s="869"/>
    </row>
    <row r="1012" spans="1:54" ht="30" customHeight="1">
      <c r="A1012" s="858" t="s">
        <v>1057</v>
      </c>
      <c r="B1012" s="859"/>
      <c r="C1012" s="859"/>
      <c r="D1012" s="859"/>
      <c r="E1012" s="859"/>
      <c r="F1012" s="859"/>
      <c r="G1012" s="859"/>
      <c r="H1012" s="859"/>
      <c r="I1012" s="859"/>
      <c r="J1012" s="859"/>
      <c r="K1012" s="859"/>
      <c r="L1012" s="859"/>
      <c r="M1012" s="859"/>
      <c r="N1012" s="859"/>
      <c r="O1012" s="859"/>
      <c r="P1012" s="859"/>
      <c r="Q1012" s="859"/>
      <c r="R1012" s="859"/>
      <c r="S1012" s="859"/>
      <c r="T1012" s="859"/>
      <c r="U1012" s="859"/>
      <c r="V1012" s="859"/>
      <c r="W1012" s="860"/>
      <c r="X1012" s="861" t="str">
        <f>IF('3.9 Station de lecture - Stat 1'!$E$87="","",'3.9 Station de lecture - Stat 1'!$E$87)</f>
        <v/>
      </c>
      <c r="Y1012" s="862"/>
      <c r="Z1012" s="862"/>
      <c r="AA1012" s="862"/>
      <c r="AB1012" s="862"/>
      <c r="AC1012" s="862"/>
      <c r="AD1012" s="862"/>
      <c r="AE1012" s="862"/>
      <c r="AF1012" s="862"/>
      <c r="AG1012" s="862"/>
      <c r="AH1012" s="862"/>
      <c r="AI1012" s="862"/>
      <c r="AJ1012" s="862"/>
      <c r="AK1012" s="862"/>
      <c r="AL1012" s="862"/>
      <c r="AM1012" s="862"/>
      <c r="AN1012" s="861" t="str">
        <f>IF('3.9 Station de lecture - Stat 1'!$K$87="","",'3.9 Station de lecture - Stat 1'!$K$87)</f>
        <v/>
      </c>
      <c r="AO1012" s="862"/>
      <c r="AP1012" s="862"/>
      <c r="AQ1012" s="862"/>
      <c r="AR1012" s="862"/>
      <c r="AS1012" s="862"/>
      <c r="AT1012" s="862"/>
      <c r="AU1012" s="862"/>
      <c r="AV1012" s="862"/>
      <c r="AW1012" s="862"/>
      <c r="AX1012" s="862"/>
      <c r="AY1012" s="862"/>
      <c r="AZ1012" s="862"/>
      <c r="BA1012" s="862"/>
      <c r="BB1012" s="863"/>
    </row>
    <row r="1013" spans="1:54" ht="30.75" customHeight="1">
      <c r="A1013" s="864" t="s">
        <v>1058</v>
      </c>
      <c r="B1013" s="865"/>
      <c r="C1013" s="865"/>
      <c r="D1013" s="865"/>
      <c r="E1013" s="865"/>
      <c r="F1013" s="865"/>
      <c r="G1013" s="865"/>
      <c r="H1013" s="865"/>
      <c r="I1013" s="865"/>
      <c r="J1013" s="865"/>
      <c r="K1013" s="865"/>
      <c r="L1013" s="865"/>
      <c r="M1013" s="865"/>
      <c r="N1013" s="865"/>
      <c r="O1013" s="865"/>
      <c r="P1013" s="865"/>
      <c r="Q1013" s="865"/>
      <c r="R1013" s="865"/>
      <c r="S1013" s="865"/>
      <c r="T1013" s="865"/>
      <c r="U1013" s="865"/>
      <c r="V1013" s="865"/>
      <c r="W1013" s="866"/>
      <c r="X1013" s="867" t="str">
        <f>IF('3.9 Station de lecture - Stat 1'!$I$87="","",'3.9 Station de lecture - Stat 1'!$I$87)</f>
        <v/>
      </c>
      <c r="Y1013" s="868"/>
      <c r="Z1013" s="868"/>
      <c r="AA1013" s="868"/>
      <c r="AB1013" s="868"/>
      <c r="AC1013" s="868"/>
      <c r="AD1013" s="868"/>
      <c r="AE1013" s="868"/>
      <c r="AF1013" s="868"/>
      <c r="AG1013" s="868"/>
      <c r="AH1013" s="868"/>
      <c r="AI1013" s="868"/>
      <c r="AJ1013" s="868"/>
      <c r="AK1013" s="868"/>
      <c r="AL1013" s="868"/>
      <c r="AM1013" s="868"/>
      <c r="AN1013" s="867" t="str">
        <f>IF('3.9 Station de lecture - Stat 1'!$O$87="","",'3.9 Station de lecture - Stat 1'!$O$87)</f>
        <v/>
      </c>
      <c r="AO1013" s="868"/>
      <c r="AP1013" s="868"/>
      <c r="AQ1013" s="868"/>
      <c r="AR1013" s="868"/>
      <c r="AS1013" s="868"/>
      <c r="AT1013" s="868"/>
      <c r="AU1013" s="868"/>
      <c r="AV1013" s="868"/>
      <c r="AW1013" s="868"/>
      <c r="AX1013" s="868"/>
      <c r="AY1013" s="868"/>
      <c r="AZ1013" s="868"/>
      <c r="BA1013" s="868"/>
      <c r="BB1013" s="869"/>
    </row>
    <row r="1014" spans="1:54" ht="30" customHeight="1">
      <c r="A1014" s="858" t="s">
        <v>1061</v>
      </c>
      <c r="B1014" s="859"/>
      <c r="C1014" s="859"/>
      <c r="D1014" s="859"/>
      <c r="E1014" s="859"/>
      <c r="F1014" s="859"/>
      <c r="G1014" s="859"/>
      <c r="H1014" s="859"/>
      <c r="I1014" s="859"/>
      <c r="J1014" s="859"/>
      <c r="K1014" s="859"/>
      <c r="L1014" s="859"/>
      <c r="M1014" s="859"/>
      <c r="N1014" s="859"/>
      <c r="O1014" s="859"/>
      <c r="P1014" s="859"/>
      <c r="Q1014" s="859"/>
      <c r="R1014" s="859"/>
      <c r="S1014" s="859"/>
      <c r="T1014" s="859"/>
      <c r="U1014" s="859"/>
      <c r="V1014" s="859"/>
      <c r="W1014" s="860"/>
      <c r="X1014" s="861" t="str">
        <f>IF('3.9 Station de lecture - Stat 1'!$E$88="","",'3.9 Station de lecture - Stat 1'!$E$88)</f>
        <v/>
      </c>
      <c r="Y1014" s="862"/>
      <c r="Z1014" s="862"/>
      <c r="AA1014" s="862"/>
      <c r="AB1014" s="862"/>
      <c r="AC1014" s="862"/>
      <c r="AD1014" s="862"/>
      <c r="AE1014" s="862"/>
      <c r="AF1014" s="862"/>
      <c r="AG1014" s="862"/>
      <c r="AH1014" s="862"/>
      <c r="AI1014" s="862"/>
      <c r="AJ1014" s="862"/>
      <c r="AK1014" s="862"/>
      <c r="AL1014" s="862"/>
      <c r="AM1014" s="862"/>
      <c r="AN1014" s="861" t="str">
        <f>IF('3.9 Station de lecture - Stat 1'!$K$88="","",'3.9 Station de lecture - Stat 1'!$K$88)</f>
        <v/>
      </c>
      <c r="AO1014" s="862"/>
      <c r="AP1014" s="862"/>
      <c r="AQ1014" s="862"/>
      <c r="AR1014" s="862"/>
      <c r="AS1014" s="862"/>
      <c r="AT1014" s="862"/>
      <c r="AU1014" s="862"/>
      <c r="AV1014" s="862"/>
      <c r="AW1014" s="862"/>
      <c r="AX1014" s="862"/>
      <c r="AY1014" s="862"/>
      <c r="AZ1014" s="862"/>
      <c r="BA1014" s="862"/>
      <c r="BB1014" s="863"/>
    </row>
    <row r="1015" spans="1:54" ht="30.75" customHeight="1">
      <c r="A1015" s="864" t="s">
        <v>1062</v>
      </c>
      <c r="B1015" s="865"/>
      <c r="C1015" s="865"/>
      <c r="D1015" s="865"/>
      <c r="E1015" s="865"/>
      <c r="F1015" s="865"/>
      <c r="G1015" s="865"/>
      <c r="H1015" s="865"/>
      <c r="I1015" s="865"/>
      <c r="J1015" s="865"/>
      <c r="K1015" s="865"/>
      <c r="L1015" s="865"/>
      <c r="M1015" s="865"/>
      <c r="N1015" s="865"/>
      <c r="O1015" s="865"/>
      <c r="P1015" s="865"/>
      <c r="Q1015" s="865"/>
      <c r="R1015" s="865"/>
      <c r="S1015" s="865"/>
      <c r="T1015" s="865"/>
      <c r="U1015" s="865"/>
      <c r="V1015" s="865"/>
      <c r="W1015" s="866"/>
      <c r="X1015" s="867" t="str">
        <f>IF('3.9 Station de lecture - Stat 1'!$I$88="","",'3.9 Station de lecture - Stat 1'!$I$88)</f>
        <v/>
      </c>
      <c r="Y1015" s="868"/>
      <c r="Z1015" s="868"/>
      <c r="AA1015" s="868"/>
      <c r="AB1015" s="868"/>
      <c r="AC1015" s="868"/>
      <c r="AD1015" s="868"/>
      <c r="AE1015" s="868"/>
      <c r="AF1015" s="868"/>
      <c r="AG1015" s="868"/>
      <c r="AH1015" s="868"/>
      <c r="AI1015" s="868"/>
      <c r="AJ1015" s="868"/>
      <c r="AK1015" s="868"/>
      <c r="AL1015" s="868"/>
      <c r="AM1015" s="868"/>
      <c r="AN1015" s="867" t="str">
        <f>IF('3.9 Station de lecture - Stat 1'!$O$88="","",'3.9 Station de lecture - Stat 1'!$O$88)</f>
        <v/>
      </c>
      <c r="AO1015" s="868"/>
      <c r="AP1015" s="868"/>
      <c r="AQ1015" s="868"/>
      <c r="AR1015" s="868"/>
      <c r="AS1015" s="868"/>
      <c r="AT1015" s="868"/>
      <c r="AU1015" s="868"/>
      <c r="AV1015" s="868"/>
      <c r="AW1015" s="868"/>
      <c r="AX1015" s="868"/>
      <c r="AY1015" s="868"/>
      <c r="AZ1015" s="868"/>
      <c r="BA1015" s="868"/>
      <c r="BB1015" s="869"/>
    </row>
    <row r="1016" spans="1:54" ht="30" customHeight="1">
      <c r="A1016" s="858" t="s">
        <v>1059</v>
      </c>
      <c r="B1016" s="859"/>
      <c r="C1016" s="859"/>
      <c r="D1016" s="859"/>
      <c r="E1016" s="859"/>
      <c r="F1016" s="859"/>
      <c r="G1016" s="859"/>
      <c r="H1016" s="859"/>
      <c r="I1016" s="859"/>
      <c r="J1016" s="859"/>
      <c r="K1016" s="859"/>
      <c r="L1016" s="859"/>
      <c r="M1016" s="859"/>
      <c r="N1016" s="859"/>
      <c r="O1016" s="859"/>
      <c r="P1016" s="859"/>
      <c r="Q1016" s="859"/>
      <c r="R1016" s="859"/>
      <c r="S1016" s="859"/>
      <c r="T1016" s="859"/>
      <c r="U1016" s="859"/>
      <c r="V1016" s="859"/>
      <c r="W1016" s="860"/>
      <c r="X1016" s="861" t="str">
        <f>IF('3.9 Station de lecture - Stat 1'!$E$89="","",'3.9 Station de lecture - Stat 1'!$E$89)</f>
        <v/>
      </c>
      <c r="Y1016" s="862"/>
      <c r="Z1016" s="862"/>
      <c r="AA1016" s="862"/>
      <c r="AB1016" s="862"/>
      <c r="AC1016" s="862"/>
      <c r="AD1016" s="862"/>
      <c r="AE1016" s="862"/>
      <c r="AF1016" s="862"/>
      <c r="AG1016" s="862"/>
      <c r="AH1016" s="862"/>
      <c r="AI1016" s="862"/>
      <c r="AJ1016" s="862"/>
      <c r="AK1016" s="862"/>
      <c r="AL1016" s="862"/>
      <c r="AM1016" s="862"/>
      <c r="AN1016" s="861" t="str">
        <f>IF('3.9 Station de lecture - Stat 1'!$K$89="","",'3.9 Station de lecture - Stat 1'!$K$89)</f>
        <v/>
      </c>
      <c r="AO1016" s="862"/>
      <c r="AP1016" s="862"/>
      <c r="AQ1016" s="862"/>
      <c r="AR1016" s="862"/>
      <c r="AS1016" s="862"/>
      <c r="AT1016" s="862"/>
      <c r="AU1016" s="862"/>
      <c r="AV1016" s="862"/>
      <c r="AW1016" s="862"/>
      <c r="AX1016" s="862"/>
      <c r="AY1016" s="862"/>
      <c r="AZ1016" s="862"/>
      <c r="BA1016" s="862"/>
      <c r="BB1016" s="863"/>
    </row>
    <row r="1017" spans="1:54" ht="30.75" customHeight="1">
      <c r="A1017" s="864" t="s">
        <v>1060</v>
      </c>
      <c r="B1017" s="865"/>
      <c r="C1017" s="865"/>
      <c r="D1017" s="865"/>
      <c r="E1017" s="865"/>
      <c r="F1017" s="865"/>
      <c r="G1017" s="865"/>
      <c r="H1017" s="865"/>
      <c r="I1017" s="865"/>
      <c r="J1017" s="865"/>
      <c r="K1017" s="865"/>
      <c r="L1017" s="865"/>
      <c r="M1017" s="865"/>
      <c r="N1017" s="865"/>
      <c r="O1017" s="865"/>
      <c r="P1017" s="865"/>
      <c r="Q1017" s="865"/>
      <c r="R1017" s="865"/>
      <c r="S1017" s="865"/>
      <c r="T1017" s="865"/>
      <c r="U1017" s="865"/>
      <c r="V1017" s="865"/>
      <c r="W1017" s="866"/>
      <c r="X1017" s="867" t="str">
        <f>IF('3.9 Station de lecture - Stat 1'!$I$89="","",'3.9 Station de lecture - Stat 1'!$I$89)</f>
        <v/>
      </c>
      <c r="Y1017" s="868"/>
      <c r="Z1017" s="868"/>
      <c r="AA1017" s="868"/>
      <c r="AB1017" s="868"/>
      <c r="AC1017" s="868"/>
      <c r="AD1017" s="868"/>
      <c r="AE1017" s="868"/>
      <c r="AF1017" s="868"/>
      <c r="AG1017" s="868"/>
      <c r="AH1017" s="868"/>
      <c r="AI1017" s="868"/>
      <c r="AJ1017" s="868"/>
      <c r="AK1017" s="868"/>
      <c r="AL1017" s="868"/>
      <c r="AM1017" s="868"/>
      <c r="AN1017" s="867" t="str">
        <f>IF('3.9 Station de lecture - Stat 1'!$O$89="","",'3.9 Station de lecture - Stat 1'!$O$89)</f>
        <v/>
      </c>
      <c r="AO1017" s="868"/>
      <c r="AP1017" s="868"/>
      <c r="AQ1017" s="868"/>
      <c r="AR1017" s="868"/>
      <c r="AS1017" s="868"/>
      <c r="AT1017" s="868"/>
      <c r="AU1017" s="868"/>
      <c r="AV1017" s="868"/>
      <c r="AW1017" s="868"/>
      <c r="AX1017" s="868"/>
      <c r="AY1017" s="868"/>
      <c r="AZ1017" s="868"/>
      <c r="BA1017" s="868"/>
      <c r="BB1017" s="869"/>
    </row>
    <row r="1018" spans="1:54" ht="30" customHeight="1">
      <c r="A1018" s="849" t="s">
        <v>73</v>
      </c>
      <c r="B1018" s="850"/>
      <c r="C1018" s="850"/>
      <c r="D1018" s="850"/>
      <c r="E1018" s="850"/>
      <c r="F1018" s="850"/>
      <c r="G1018" s="850"/>
      <c r="H1018" s="850"/>
      <c r="I1018" s="850"/>
      <c r="J1018" s="850"/>
      <c r="K1018" s="850"/>
      <c r="L1018" s="850"/>
      <c r="M1018" s="850"/>
      <c r="N1018" s="850"/>
      <c r="O1018" s="850"/>
      <c r="P1018" s="850"/>
      <c r="Q1018" s="850"/>
      <c r="R1018" s="850"/>
      <c r="S1018" s="850"/>
      <c r="T1018" s="850"/>
      <c r="U1018" s="850"/>
      <c r="V1018" s="850"/>
      <c r="W1018" s="850"/>
      <c r="X1018" s="851" t="str">
        <f>IF('3.9 Station de lecture - Stat 1'!$E$90="","",'3.9 Station de lecture - Stat 1'!$E$90)</f>
        <v/>
      </c>
      <c r="Y1018" s="852"/>
      <c r="Z1018" s="852"/>
      <c r="AA1018" s="852"/>
      <c r="AB1018" s="852"/>
      <c r="AC1018" s="852"/>
      <c r="AD1018" s="852"/>
      <c r="AE1018" s="852"/>
      <c r="AF1018" s="852"/>
      <c r="AG1018" s="852"/>
      <c r="AH1018" s="852"/>
      <c r="AI1018" s="852"/>
      <c r="AJ1018" s="852"/>
      <c r="AK1018" s="852"/>
      <c r="AL1018" s="852"/>
      <c r="AM1018" s="852"/>
      <c r="AN1018" s="852"/>
      <c r="AO1018" s="852"/>
      <c r="AP1018" s="852"/>
      <c r="AQ1018" s="852"/>
      <c r="AR1018" s="852"/>
      <c r="AS1018" s="852"/>
      <c r="AT1018" s="852"/>
      <c r="AU1018" s="852"/>
      <c r="AV1018" s="852"/>
      <c r="AW1018" s="852"/>
      <c r="AX1018" s="852"/>
      <c r="AY1018" s="852"/>
      <c r="AZ1018" s="852"/>
      <c r="BA1018" s="852"/>
      <c r="BB1018" s="852"/>
    </row>
    <row r="1019" spans="1:54" ht="30" customHeight="1">
      <c r="A1019" s="853" t="s">
        <v>71</v>
      </c>
      <c r="B1019" s="854"/>
      <c r="C1019" s="854"/>
      <c r="D1019" s="854"/>
      <c r="E1019" s="854"/>
      <c r="F1019" s="854"/>
      <c r="G1019" s="854"/>
      <c r="H1019" s="854"/>
      <c r="I1019" s="854"/>
      <c r="J1019" s="854"/>
      <c r="K1019" s="854"/>
      <c r="L1019" s="854"/>
      <c r="M1019" s="854"/>
      <c r="N1019" s="854"/>
      <c r="O1019" s="854" t="str">
        <f>IF('3.9 Station de lecture - Stat 1'!I264="","",'3.9 Station de lecture - Stat 1'!I264)</f>
        <v/>
      </c>
      <c r="P1019" s="854"/>
      <c r="Q1019" s="854"/>
      <c r="R1019" s="854"/>
      <c r="S1019" s="854"/>
      <c r="T1019" s="854"/>
      <c r="U1019" s="854"/>
      <c r="V1019" s="854"/>
      <c r="W1019" s="855"/>
      <c r="X1019" s="856" t="str">
        <f>IF('3.9 Station de lecture - Stat 1'!$E$91="","",'3.9 Station de lecture - Stat 1'!$E$91)</f>
        <v/>
      </c>
      <c r="Y1019" s="857"/>
      <c r="Z1019" s="857"/>
      <c r="AA1019" s="857"/>
      <c r="AB1019" s="857"/>
      <c r="AC1019" s="857"/>
      <c r="AD1019" s="857"/>
      <c r="AE1019" s="857"/>
      <c r="AF1019" s="857"/>
      <c r="AG1019" s="857"/>
      <c r="AH1019" s="857"/>
      <c r="AI1019" s="857"/>
      <c r="AJ1019" s="857"/>
      <c r="AK1019" s="857"/>
      <c r="AL1019" s="857"/>
      <c r="AM1019" s="857"/>
      <c r="AN1019" s="857"/>
      <c r="AO1019" s="857"/>
      <c r="AP1019" s="857"/>
      <c r="AQ1019" s="857"/>
      <c r="AR1019" s="857"/>
      <c r="AS1019" s="857"/>
      <c r="AT1019" s="857"/>
      <c r="AU1019" s="857"/>
      <c r="AV1019" s="857"/>
      <c r="AW1019" s="857"/>
      <c r="AX1019" s="857"/>
      <c r="AY1019" s="857"/>
      <c r="AZ1019" s="857"/>
      <c r="BA1019" s="857"/>
      <c r="BB1019" s="857"/>
    </row>
    <row r="1020" spans="1:54" ht="30" customHeight="1">
      <c r="AO1020" s="311"/>
    </row>
    <row r="1021" spans="1:54" ht="30" customHeight="1">
      <c r="A1021" s="968" t="s">
        <v>1063</v>
      </c>
      <c r="B1021" s="969"/>
      <c r="C1021" s="969"/>
      <c r="D1021" s="969"/>
      <c r="E1021" s="969"/>
      <c r="F1021" s="969"/>
      <c r="G1021" s="969"/>
      <c r="H1021" s="969"/>
      <c r="I1021" s="969"/>
      <c r="J1021" s="969"/>
      <c r="K1021" s="969"/>
      <c r="L1021" s="969"/>
      <c r="M1021" s="969"/>
      <c r="N1021" s="969"/>
      <c r="O1021" s="969"/>
      <c r="P1021" s="969"/>
      <c r="Q1021" s="969"/>
      <c r="R1021" s="969"/>
      <c r="S1021" s="354"/>
      <c r="T1021" s="354"/>
      <c r="U1021" s="354"/>
      <c r="V1021" s="354"/>
      <c r="W1021" s="354"/>
      <c r="X1021" s="354"/>
      <c r="Y1021" s="354"/>
      <c r="Z1021" s="354"/>
      <c r="AA1021" s="354"/>
      <c r="AB1021" s="354"/>
      <c r="AC1021" s="354"/>
      <c r="AD1021" s="354"/>
      <c r="AE1021" s="354"/>
      <c r="AF1021" s="354"/>
      <c r="AG1021" s="354"/>
      <c r="AH1021" s="354"/>
      <c r="AI1021" s="354"/>
      <c r="AJ1021" s="354"/>
      <c r="AK1021" s="354"/>
      <c r="AL1021" s="354"/>
      <c r="AM1021" s="354"/>
      <c r="AN1021" s="354"/>
      <c r="AO1021" s="354"/>
      <c r="AP1021" s="354"/>
      <c r="AQ1021" s="354"/>
      <c r="AR1021" s="354"/>
      <c r="AS1021" s="354"/>
      <c r="AT1021" s="354"/>
      <c r="AU1021" s="354"/>
      <c r="AV1021" s="354"/>
      <c r="AW1021" s="354"/>
      <c r="AX1021" s="354"/>
      <c r="AY1021" s="354"/>
      <c r="AZ1021" s="354"/>
      <c r="BA1021" s="354"/>
      <c r="BB1021" s="354"/>
    </row>
    <row r="1022" spans="1:54" ht="10.5" customHeight="1">
      <c r="A1022" s="738"/>
      <c r="B1022" s="739"/>
      <c r="C1022" s="739"/>
      <c r="D1022" s="739"/>
      <c r="E1022" s="739"/>
      <c r="F1022" s="739"/>
      <c r="G1022" s="739"/>
      <c r="H1022" s="739"/>
      <c r="I1022" s="739"/>
      <c r="J1022" s="739"/>
      <c r="K1022" s="739"/>
      <c r="L1022" s="739"/>
      <c r="M1022" s="739"/>
      <c r="N1022" s="739"/>
      <c r="O1022" s="739"/>
      <c r="P1022" s="739"/>
      <c r="Q1022" s="739"/>
      <c r="R1022" s="739"/>
      <c r="S1022" s="354"/>
      <c r="T1022" s="354"/>
      <c r="U1022" s="354"/>
      <c r="V1022" s="354"/>
      <c r="W1022" s="354"/>
      <c r="X1022" s="354"/>
      <c r="Y1022" s="354"/>
      <c r="Z1022" s="354"/>
      <c r="AA1022" s="354"/>
      <c r="AB1022" s="354"/>
      <c r="AC1022" s="354"/>
      <c r="AD1022" s="354"/>
      <c r="AE1022" s="354"/>
      <c r="AF1022" s="354"/>
      <c r="AG1022" s="354"/>
      <c r="AH1022" s="354"/>
      <c r="AI1022" s="354"/>
      <c r="AJ1022" s="354"/>
      <c r="AK1022" s="354"/>
      <c r="AL1022" s="354"/>
      <c r="AM1022" s="354"/>
      <c r="AN1022" s="354"/>
      <c r="AO1022" s="354"/>
      <c r="AP1022" s="354"/>
      <c r="AQ1022" s="354"/>
      <c r="AR1022" s="354"/>
      <c r="AS1022" s="354"/>
      <c r="AT1022" s="354"/>
      <c r="AU1022" s="354"/>
      <c r="AV1022" s="354"/>
      <c r="AW1022" s="354"/>
      <c r="AX1022" s="354"/>
      <c r="AY1022" s="354"/>
      <c r="AZ1022" s="354"/>
      <c r="BA1022" s="354"/>
      <c r="BB1022" s="354"/>
    </row>
    <row r="1023" spans="1:54" ht="28.5" customHeight="1">
      <c r="A1023" s="874" t="s">
        <v>481</v>
      </c>
      <c r="B1023" s="875"/>
      <c r="C1023" s="875"/>
      <c r="D1023" s="875"/>
      <c r="E1023" s="875"/>
      <c r="F1023" s="875"/>
      <c r="G1023" s="875"/>
      <c r="H1023" s="875"/>
      <c r="I1023" s="875"/>
      <c r="J1023" s="875"/>
      <c r="K1023" s="875"/>
      <c r="L1023" s="875"/>
      <c r="M1023" s="875"/>
      <c r="N1023" s="875"/>
      <c r="O1023" s="875"/>
      <c r="P1023" s="875"/>
      <c r="Q1023" s="875"/>
      <c r="R1023" s="875"/>
      <c r="S1023" s="875"/>
      <c r="T1023" s="875"/>
      <c r="U1023" s="875"/>
      <c r="V1023" s="875"/>
      <c r="W1023" s="875"/>
      <c r="X1023" s="875"/>
      <c r="Y1023" s="875"/>
      <c r="Z1023" s="875"/>
      <c r="AA1023" s="875"/>
      <c r="AB1023" s="875"/>
      <c r="AC1023" s="875"/>
      <c r="AD1023" s="875"/>
      <c r="AE1023" s="875"/>
      <c r="AF1023" s="875"/>
      <c r="AG1023" s="875"/>
      <c r="AH1023" s="875"/>
      <c r="AI1023" s="875"/>
      <c r="AJ1023" s="875"/>
      <c r="AK1023" s="875"/>
      <c r="AL1023" s="875"/>
      <c r="AM1023" s="875"/>
      <c r="AN1023" s="875"/>
      <c r="AO1023" s="875"/>
      <c r="AP1023" s="875"/>
      <c r="AQ1023" s="875"/>
      <c r="AR1023" s="875"/>
      <c r="AS1023" s="875"/>
      <c r="AT1023" s="875"/>
      <c r="AU1023" s="875"/>
      <c r="AV1023" s="875"/>
      <c r="AW1023" s="875"/>
      <c r="AX1023" s="875"/>
      <c r="AY1023" s="875"/>
      <c r="AZ1023" s="875"/>
      <c r="BA1023" s="875"/>
      <c r="BB1023" s="876"/>
    </row>
    <row r="1024" spans="1:54" ht="30" customHeight="1">
      <c r="A1024" s="853"/>
      <c r="B1024" s="956"/>
      <c r="C1024" s="956"/>
      <c r="D1024" s="956"/>
      <c r="E1024" s="956"/>
      <c r="F1024" s="956"/>
      <c r="G1024" s="956"/>
      <c r="H1024" s="956"/>
      <c r="I1024" s="956"/>
      <c r="J1024" s="956"/>
      <c r="K1024" s="956"/>
      <c r="L1024" s="957"/>
      <c r="M1024" s="962" t="s">
        <v>388</v>
      </c>
      <c r="N1024" s="880"/>
      <c r="O1024" s="880"/>
      <c r="P1024" s="880"/>
      <c r="Q1024" s="880"/>
      <c r="R1024" s="880"/>
      <c r="S1024" s="880"/>
      <c r="T1024" s="880"/>
      <c r="U1024" s="880"/>
      <c r="V1024" s="880"/>
      <c r="W1024" s="880"/>
      <c r="X1024" s="880"/>
      <c r="Y1024" s="880"/>
      <c r="Z1024" s="880"/>
      <c r="AA1024" s="963" t="s">
        <v>1034</v>
      </c>
      <c r="AB1024" s="880"/>
      <c r="AC1024" s="880"/>
      <c r="AD1024" s="880"/>
      <c r="AE1024" s="880"/>
      <c r="AF1024" s="880"/>
      <c r="AG1024" s="880"/>
      <c r="AH1024" s="880"/>
      <c r="AI1024" s="880"/>
      <c r="AJ1024" s="880"/>
      <c r="AK1024" s="880"/>
      <c r="AL1024" s="880"/>
      <c r="AM1024" s="880"/>
      <c r="AN1024" s="880"/>
      <c r="AO1024" s="963" t="s">
        <v>94</v>
      </c>
      <c r="AP1024" s="880"/>
      <c r="AQ1024" s="880"/>
      <c r="AR1024" s="880"/>
      <c r="AS1024" s="880"/>
      <c r="AT1024" s="880"/>
      <c r="AU1024" s="880"/>
      <c r="AV1024" s="880"/>
      <c r="AW1024" s="880"/>
      <c r="AX1024" s="880"/>
      <c r="AY1024" s="880"/>
      <c r="AZ1024" s="880"/>
      <c r="BA1024" s="880"/>
      <c r="BB1024" s="880"/>
    </row>
    <row r="1025" spans="1:136" ht="42.75" customHeight="1">
      <c r="A1025" s="853" t="s">
        <v>385</v>
      </c>
      <c r="B1025" s="956"/>
      <c r="C1025" s="956"/>
      <c r="D1025" s="956"/>
      <c r="E1025" s="956"/>
      <c r="F1025" s="956"/>
      <c r="G1025" s="956"/>
      <c r="H1025" s="956"/>
      <c r="I1025" s="956"/>
      <c r="J1025" s="956"/>
      <c r="K1025" s="956"/>
      <c r="L1025" s="957"/>
      <c r="M1025" s="964" t="str">
        <f>IF('3.9 Station de lecture - Stat 5'!$C$21="","",'3.9 Station de lecture - Stat 5'!$C$21)</f>
        <v/>
      </c>
      <c r="N1025" s="964"/>
      <c r="O1025" s="964"/>
      <c r="P1025" s="964"/>
      <c r="Q1025" s="964"/>
      <c r="R1025" s="964"/>
      <c r="S1025" s="964"/>
      <c r="T1025" s="964"/>
      <c r="U1025" s="964"/>
      <c r="V1025" s="964"/>
      <c r="W1025" s="964"/>
      <c r="X1025" s="964"/>
      <c r="Y1025" s="964"/>
      <c r="Z1025" s="964"/>
      <c r="AA1025" s="964" t="str">
        <f>IF('3.9 Station de lecture - Stat 5'!$C$22="","",'3.9 Station de lecture - Stat 5'!$C$22)</f>
        <v/>
      </c>
      <c r="AB1025" s="964"/>
      <c r="AC1025" s="964"/>
      <c r="AD1025" s="964"/>
      <c r="AE1025" s="964"/>
      <c r="AF1025" s="964"/>
      <c r="AG1025" s="964"/>
      <c r="AH1025" s="964"/>
      <c r="AI1025" s="964"/>
      <c r="AJ1025" s="964"/>
      <c r="AK1025" s="964"/>
      <c r="AL1025" s="964"/>
      <c r="AM1025" s="964"/>
      <c r="AN1025" s="964"/>
      <c r="AO1025" s="965" t="str">
        <f>IF('3.9 Station de lecture - Stat 5'!$C$23="","",'3.9 Station de lecture - Stat 5'!$C$23)</f>
        <v/>
      </c>
      <c r="AP1025" s="966"/>
      <c r="AQ1025" s="966"/>
      <c r="AR1025" s="966"/>
      <c r="AS1025" s="966"/>
      <c r="AT1025" s="966"/>
      <c r="AU1025" s="966"/>
      <c r="AV1025" s="966"/>
      <c r="AW1025" s="966"/>
      <c r="AX1025" s="966"/>
      <c r="AY1025" s="966"/>
      <c r="AZ1025" s="966"/>
      <c r="BA1025" s="966"/>
      <c r="BB1025" s="967"/>
    </row>
    <row r="1026" spans="1:136" ht="26.25" customHeight="1">
      <c r="A1026" s="853" t="s">
        <v>386</v>
      </c>
      <c r="B1026" s="956"/>
      <c r="C1026" s="956"/>
      <c r="D1026" s="956"/>
      <c r="E1026" s="956"/>
      <c r="F1026" s="956"/>
      <c r="G1026" s="956"/>
      <c r="H1026" s="956"/>
      <c r="I1026" s="956"/>
      <c r="J1026" s="956"/>
      <c r="K1026" s="956"/>
      <c r="L1026" s="957"/>
      <c r="M1026" s="958" t="str">
        <f>IF('3.9 Station de lecture - Stat 5'!$G$21="","",'3.9 Station de lecture - Stat 5'!$G$21)</f>
        <v/>
      </c>
      <c r="N1026" s="958"/>
      <c r="O1026" s="958"/>
      <c r="P1026" s="958"/>
      <c r="Q1026" s="958"/>
      <c r="R1026" s="958"/>
      <c r="S1026" s="958"/>
      <c r="T1026" s="958"/>
      <c r="U1026" s="958"/>
      <c r="V1026" s="958"/>
      <c r="W1026" s="958"/>
      <c r="X1026" s="958"/>
      <c r="Y1026" s="958"/>
      <c r="Z1026" s="958"/>
      <c r="AA1026" s="958" t="str">
        <f>IF('3.9 Station de lecture - Stat 5'!$G$22="","",'3.9 Station de lecture - Stat 5'!$G$22)</f>
        <v/>
      </c>
      <c r="AB1026" s="958"/>
      <c r="AC1026" s="958"/>
      <c r="AD1026" s="958"/>
      <c r="AE1026" s="958"/>
      <c r="AF1026" s="958"/>
      <c r="AG1026" s="958"/>
      <c r="AH1026" s="958"/>
      <c r="AI1026" s="958"/>
      <c r="AJ1026" s="958"/>
      <c r="AK1026" s="958"/>
      <c r="AL1026" s="958"/>
      <c r="AM1026" s="958"/>
      <c r="AN1026" s="958"/>
      <c r="AO1026" s="959" t="str">
        <f>IF('3.9 Station de lecture - Stat 5'!$G$23="","",'3.9 Station de lecture - Stat 5'!$G$23)</f>
        <v/>
      </c>
      <c r="AP1026" s="960"/>
      <c r="AQ1026" s="960"/>
      <c r="AR1026" s="960"/>
      <c r="AS1026" s="960"/>
      <c r="AT1026" s="960"/>
      <c r="AU1026" s="960"/>
      <c r="AV1026" s="960"/>
      <c r="AW1026" s="960"/>
      <c r="AX1026" s="960"/>
      <c r="AY1026" s="960"/>
      <c r="AZ1026" s="960"/>
      <c r="BA1026" s="960"/>
      <c r="BB1026" s="961"/>
    </row>
    <row r="1027" spans="1:136" ht="30" customHeight="1">
      <c r="A1027" s="853" t="s">
        <v>387</v>
      </c>
      <c r="B1027" s="956"/>
      <c r="C1027" s="956"/>
      <c r="D1027" s="956"/>
      <c r="E1027" s="956"/>
      <c r="F1027" s="956"/>
      <c r="G1027" s="956"/>
      <c r="H1027" s="956"/>
      <c r="I1027" s="956"/>
      <c r="J1027" s="956"/>
      <c r="K1027" s="956"/>
      <c r="L1027" s="957"/>
      <c r="M1027" s="958" t="str">
        <f>IF('3.9 Station de lecture - Stat 5'!$K$21="","",'3.9 Station de lecture - Stat 5'!$K$21)</f>
        <v/>
      </c>
      <c r="N1027" s="958"/>
      <c r="O1027" s="958"/>
      <c r="P1027" s="958"/>
      <c r="Q1027" s="958"/>
      <c r="R1027" s="958"/>
      <c r="S1027" s="958"/>
      <c r="T1027" s="958"/>
      <c r="U1027" s="958"/>
      <c r="V1027" s="958"/>
      <c r="W1027" s="958"/>
      <c r="X1027" s="958"/>
      <c r="Y1027" s="958"/>
      <c r="Z1027" s="958"/>
      <c r="AA1027" s="958" t="str">
        <f>IF('3.9 Station de lecture - Stat 5'!$K$22="","",'3.9 Station de lecture - Stat 5'!$K$22)</f>
        <v/>
      </c>
      <c r="AB1027" s="958"/>
      <c r="AC1027" s="958"/>
      <c r="AD1027" s="958"/>
      <c r="AE1027" s="958"/>
      <c r="AF1027" s="958"/>
      <c r="AG1027" s="958"/>
      <c r="AH1027" s="958"/>
      <c r="AI1027" s="958"/>
      <c r="AJ1027" s="958"/>
      <c r="AK1027" s="958"/>
      <c r="AL1027" s="958"/>
      <c r="AM1027" s="958"/>
      <c r="AN1027" s="958"/>
      <c r="AO1027" s="959" t="str">
        <f>IF('3.9 Station de lecture - Stat 5'!$K$23="","",'3.9 Station de lecture - Stat 5'!$K$23)</f>
        <v/>
      </c>
      <c r="AP1027" s="960"/>
      <c r="AQ1027" s="960"/>
      <c r="AR1027" s="960"/>
      <c r="AS1027" s="960"/>
      <c r="AT1027" s="960"/>
      <c r="AU1027" s="960"/>
      <c r="AV1027" s="960"/>
      <c r="AW1027" s="960"/>
      <c r="AX1027" s="960"/>
      <c r="AY1027" s="960"/>
      <c r="AZ1027" s="960"/>
      <c r="BA1027" s="960"/>
      <c r="BB1027" s="961"/>
    </row>
    <row r="1028" spans="1:136" ht="29.25" customHeight="1">
      <c r="A1028" s="849" t="s">
        <v>3</v>
      </c>
      <c r="B1028" s="948"/>
      <c r="C1028" s="948"/>
      <c r="D1028" s="948"/>
      <c r="E1028" s="948"/>
      <c r="F1028" s="948"/>
      <c r="G1028" s="948"/>
      <c r="H1028" s="948"/>
      <c r="I1028" s="948"/>
      <c r="J1028" s="948"/>
      <c r="K1028" s="948"/>
      <c r="L1028" s="949"/>
      <c r="M1028" s="950" t="str">
        <f>IF('3.9 Station de lecture - Stat 5'!$O$21="","",'3.9 Station de lecture - Stat 5'!$O$21)</f>
        <v/>
      </c>
      <c r="N1028" s="950"/>
      <c r="O1028" s="950"/>
      <c r="P1028" s="950"/>
      <c r="Q1028" s="950"/>
      <c r="R1028" s="950"/>
      <c r="S1028" s="950"/>
      <c r="T1028" s="950"/>
      <c r="U1028" s="950"/>
      <c r="V1028" s="950"/>
      <c r="W1028" s="950"/>
      <c r="X1028" s="950"/>
      <c r="Y1028" s="950"/>
      <c r="Z1028" s="950"/>
      <c r="AA1028" s="951" t="str">
        <f>IF('3.9 Station de lecture - Stat 5'!$O$22="","",'3.9 Station de lecture - Stat 5'!$O$22)</f>
        <v/>
      </c>
      <c r="AB1028" s="951"/>
      <c r="AC1028" s="951"/>
      <c r="AD1028" s="951"/>
      <c r="AE1028" s="951"/>
      <c r="AF1028" s="951"/>
      <c r="AG1028" s="951"/>
      <c r="AH1028" s="951"/>
      <c r="AI1028" s="951"/>
      <c r="AJ1028" s="951"/>
      <c r="AK1028" s="951"/>
      <c r="AL1028" s="951"/>
      <c r="AM1028" s="951"/>
      <c r="AN1028" s="951"/>
      <c r="AO1028" s="952" t="str">
        <f>IF('3.9 Station de lecture - Stat 5'!$O$23="","",'3.9 Station de lecture - Stat 5'!$O$23)</f>
        <v/>
      </c>
      <c r="AP1028" s="953"/>
      <c r="AQ1028" s="953"/>
      <c r="AR1028" s="953"/>
      <c r="AS1028" s="953"/>
      <c r="AT1028" s="953"/>
      <c r="AU1028" s="953"/>
      <c r="AV1028" s="953"/>
      <c r="AW1028" s="953"/>
      <c r="AX1028" s="953"/>
      <c r="AY1028" s="953"/>
      <c r="AZ1028" s="953"/>
      <c r="BA1028" s="953"/>
      <c r="BB1028" s="954"/>
    </row>
    <row r="1029" spans="1:136" ht="26.25" customHeight="1">
      <c r="A1029" s="853" t="s">
        <v>73</v>
      </c>
      <c r="B1029" s="939"/>
      <c r="C1029" s="939"/>
      <c r="D1029" s="939"/>
      <c r="E1029" s="939"/>
      <c r="F1029" s="939"/>
      <c r="G1029" s="939"/>
      <c r="H1029" s="939"/>
      <c r="I1029" s="939"/>
      <c r="J1029" s="939"/>
      <c r="K1029" s="939"/>
      <c r="L1029" s="939"/>
      <c r="M1029" s="955" t="str">
        <f>IF('3.9 Station de lecture - Stat 5'!$C$24="","",'3.9 Station de lecture - Stat 5'!$C$24)</f>
        <v/>
      </c>
      <c r="N1029" s="871"/>
      <c r="O1029" s="871"/>
      <c r="P1029" s="871"/>
      <c r="Q1029" s="871"/>
      <c r="R1029" s="871"/>
      <c r="S1029" s="871"/>
      <c r="T1029" s="871"/>
      <c r="U1029" s="871"/>
      <c r="V1029" s="871"/>
      <c r="W1029" s="871"/>
      <c r="X1029" s="871"/>
      <c r="Y1029" s="871"/>
      <c r="Z1029" s="871"/>
      <c r="AA1029" s="871"/>
      <c r="AB1029" s="871"/>
      <c r="AC1029" s="871"/>
      <c r="AD1029" s="871"/>
      <c r="AE1029" s="871"/>
      <c r="AF1029" s="871"/>
      <c r="AG1029" s="871"/>
      <c r="AH1029" s="871"/>
      <c r="AI1029" s="871"/>
      <c r="AJ1029" s="871"/>
      <c r="AK1029" s="871"/>
      <c r="AL1029" s="871"/>
      <c r="AM1029" s="871"/>
      <c r="AN1029" s="871"/>
      <c r="AO1029" s="871"/>
      <c r="AP1029" s="871"/>
      <c r="AQ1029" s="871"/>
      <c r="AR1029" s="871"/>
      <c r="AS1029" s="871"/>
      <c r="AT1029" s="871"/>
      <c r="AU1029" s="871"/>
      <c r="AV1029" s="871"/>
      <c r="AW1029" s="871"/>
      <c r="AX1029" s="871"/>
      <c r="AY1029" s="871"/>
      <c r="AZ1029" s="871"/>
      <c r="BA1029" s="871"/>
      <c r="BB1029" s="872"/>
    </row>
    <row r="1030" spans="1:136" ht="27" customHeight="1">
      <c r="A1030" s="853" t="s">
        <v>71</v>
      </c>
      <c r="B1030" s="939"/>
      <c r="C1030" s="939"/>
      <c r="D1030" s="939"/>
      <c r="E1030" s="939"/>
      <c r="F1030" s="939"/>
      <c r="G1030" s="939"/>
      <c r="H1030" s="939"/>
      <c r="I1030" s="939"/>
      <c r="J1030" s="939"/>
      <c r="K1030" s="939"/>
      <c r="L1030" s="939"/>
      <c r="M1030" s="940" t="str">
        <f>IF('3.9 Station de lecture - Stat 5'!$C$25="","",'3.9 Station de lecture - Stat 5'!$C$24)</f>
        <v/>
      </c>
      <c r="N1030" s="921"/>
      <c r="O1030" s="921"/>
      <c r="P1030" s="921"/>
      <c r="Q1030" s="921"/>
      <c r="R1030" s="921"/>
      <c r="S1030" s="921"/>
      <c r="T1030" s="921"/>
      <c r="U1030" s="921"/>
      <c r="V1030" s="921"/>
      <c r="W1030" s="921"/>
      <c r="X1030" s="921"/>
      <c r="Y1030" s="921"/>
      <c r="Z1030" s="921"/>
      <c r="AA1030" s="921"/>
      <c r="AB1030" s="921"/>
      <c r="AC1030" s="921"/>
      <c r="AD1030" s="921"/>
      <c r="AE1030" s="921"/>
      <c r="AF1030" s="921"/>
      <c r="AG1030" s="921"/>
      <c r="AH1030" s="921"/>
      <c r="AI1030" s="921"/>
      <c r="AJ1030" s="921"/>
      <c r="AK1030" s="921"/>
      <c r="AL1030" s="921"/>
      <c r="AM1030" s="921"/>
      <c r="AN1030" s="921"/>
      <c r="AO1030" s="921"/>
      <c r="AP1030" s="921"/>
      <c r="AQ1030" s="921"/>
      <c r="AR1030" s="921"/>
      <c r="AS1030" s="921"/>
      <c r="AT1030" s="921"/>
      <c r="AU1030" s="921"/>
      <c r="AV1030" s="921"/>
      <c r="AW1030" s="921"/>
      <c r="AX1030" s="921"/>
      <c r="AY1030" s="921"/>
      <c r="AZ1030" s="921"/>
      <c r="BA1030" s="921"/>
      <c r="BB1030" s="922"/>
      <c r="DO1030" s="941"/>
      <c r="DP1030" s="942"/>
      <c r="DQ1030" s="942"/>
      <c r="DR1030" s="942"/>
      <c r="DS1030" s="942"/>
      <c r="DT1030" s="942"/>
      <c r="DU1030" s="942"/>
      <c r="DV1030" s="942"/>
      <c r="DW1030" s="942"/>
      <c r="DX1030" s="941"/>
      <c r="DY1030" s="942"/>
      <c r="DZ1030" s="942"/>
      <c r="EA1030" s="942"/>
      <c r="EB1030" s="942"/>
      <c r="EC1030" s="942"/>
      <c r="ED1030" s="942"/>
      <c r="EE1030" s="942"/>
      <c r="EF1030" s="943"/>
    </row>
    <row r="1031" spans="1:136" ht="21.75" customHeight="1">
      <c r="AO1031" s="311"/>
    </row>
    <row r="1032" spans="1:136" ht="32.25" customHeight="1">
      <c r="A1032" s="874" t="s">
        <v>106</v>
      </c>
      <c r="B1032" s="875"/>
      <c r="C1032" s="875"/>
      <c r="D1032" s="875"/>
      <c r="E1032" s="875"/>
      <c r="F1032" s="875"/>
      <c r="G1032" s="875"/>
      <c r="H1032" s="875"/>
      <c r="I1032" s="875"/>
      <c r="J1032" s="875"/>
      <c r="K1032" s="875"/>
      <c r="L1032" s="875"/>
      <c r="M1032" s="875"/>
      <c r="N1032" s="875"/>
      <c r="O1032" s="875"/>
      <c r="P1032" s="875"/>
      <c r="Q1032" s="875"/>
      <c r="R1032" s="875"/>
      <c r="S1032" s="875"/>
      <c r="T1032" s="875"/>
      <c r="U1032" s="875"/>
      <c r="V1032" s="875"/>
      <c r="W1032" s="875"/>
      <c r="X1032" s="875"/>
      <c r="Y1032" s="875"/>
      <c r="Z1032" s="875"/>
      <c r="AA1032" s="875"/>
      <c r="AB1032" s="875"/>
      <c r="AC1032" s="875"/>
      <c r="AD1032" s="875"/>
      <c r="AE1032" s="875"/>
      <c r="AF1032" s="875"/>
      <c r="AG1032" s="875"/>
      <c r="AH1032" s="875"/>
      <c r="AI1032" s="875"/>
      <c r="AJ1032" s="875"/>
      <c r="AK1032" s="875"/>
      <c r="AL1032" s="875"/>
      <c r="AM1032" s="875"/>
      <c r="AN1032" s="875"/>
      <c r="AO1032" s="875"/>
      <c r="AP1032" s="875"/>
      <c r="AQ1032" s="875"/>
      <c r="AR1032" s="875"/>
      <c r="AS1032" s="875"/>
      <c r="AT1032" s="875"/>
      <c r="AU1032" s="875"/>
      <c r="AV1032" s="875"/>
      <c r="AW1032" s="875"/>
      <c r="AX1032" s="875"/>
      <c r="AY1032" s="875"/>
      <c r="AZ1032" s="875"/>
      <c r="BA1032" s="875"/>
      <c r="BB1032" s="876"/>
    </row>
    <row r="1033" spans="1:136" ht="30" customHeight="1">
      <c r="A1033" s="926"/>
      <c r="B1033" s="944"/>
      <c r="C1033" s="944"/>
      <c r="D1033" s="944"/>
      <c r="E1033" s="944"/>
      <c r="F1033" s="944"/>
      <c r="G1033" s="944"/>
      <c r="H1033" s="944"/>
      <c r="I1033" s="944"/>
      <c r="J1033" s="944"/>
      <c r="K1033" s="944"/>
      <c r="L1033" s="944"/>
      <c r="M1033" s="944"/>
      <c r="N1033" s="944"/>
      <c r="O1033" s="944"/>
      <c r="P1033" s="945"/>
      <c r="Q1033" s="946" t="s">
        <v>102</v>
      </c>
      <c r="R1033" s="947"/>
      <c r="S1033" s="947"/>
      <c r="T1033" s="947"/>
      <c r="U1033" s="947"/>
      <c r="V1033" s="947"/>
      <c r="W1033" s="947"/>
      <c r="X1033" s="947"/>
      <c r="Y1033" s="947"/>
      <c r="Z1033" s="947"/>
      <c r="AA1033" s="947"/>
      <c r="AB1033" s="947"/>
      <c r="AC1033" s="947"/>
      <c r="AD1033" s="947"/>
      <c r="AE1033" s="947"/>
      <c r="AF1033" s="947"/>
      <c r="AG1033" s="947"/>
      <c r="AH1033" s="947"/>
      <c r="AI1033" s="947"/>
      <c r="AJ1033" s="947"/>
      <c r="AK1033" s="946" t="s">
        <v>94</v>
      </c>
      <c r="AL1033" s="947"/>
      <c r="AM1033" s="947"/>
      <c r="AN1033" s="947"/>
      <c r="AO1033" s="947"/>
      <c r="AP1033" s="947"/>
      <c r="AQ1033" s="947"/>
      <c r="AR1033" s="947"/>
      <c r="AS1033" s="947"/>
      <c r="AT1033" s="947"/>
      <c r="AU1033" s="947"/>
      <c r="AV1033" s="947"/>
      <c r="AW1033" s="947"/>
      <c r="AX1033" s="947"/>
      <c r="AY1033" s="947"/>
      <c r="AZ1033" s="947"/>
      <c r="BA1033" s="947"/>
      <c r="BB1033" s="947"/>
    </row>
    <row r="1034" spans="1:136" ht="30" customHeight="1">
      <c r="A1034" s="926" t="s">
        <v>374</v>
      </c>
      <c r="B1034" s="927"/>
      <c r="C1034" s="927"/>
      <c r="D1034" s="927"/>
      <c r="E1034" s="927"/>
      <c r="F1034" s="927"/>
      <c r="G1034" s="927"/>
      <c r="H1034" s="927"/>
      <c r="I1034" s="927"/>
      <c r="J1034" s="927"/>
      <c r="K1034" s="927"/>
      <c r="L1034" s="927"/>
      <c r="M1034" s="927"/>
      <c r="N1034" s="927"/>
      <c r="O1034" s="927"/>
      <c r="P1034" s="927"/>
      <c r="Q1034" s="933" t="str">
        <f>IF('3.9 Station de lecture - Stat 5'!$C$30="","",'3.9 Station de lecture - Stat 5'!$C$30)</f>
        <v/>
      </c>
      <c r="R1034" s="934"/>
      <c r="S1034" s="934"/>
      <c r="T1034" s="934"/>
      <c r="U1034" s="934"/>
      <c r="V1034" s="934"/>
      <c r="W1034" s="934"/>
      <c r="X1034" s="934"/>
      <c r="Y1034" s="934"/>
      <c r="Z1034" s="934"/>
      <c r="AA1034" s="934"/>
      <c r="AB1034" s="934"/>
      <c r="AC1034" s="934"/>
      <c r="AD1034" s="934"/>
      <c r="AE1034" s="934"/>
      <c r="AF1034" s="934"/>
      <c r="AG1034" s="934"/>
      <c r="AH1034" s="934"/>
      <c r="AI1034" s="934"/>
      <c r="AJ1034" s="935"/>
      <c r="AK1034" s="936" t="str">
        <f>IF('3.9 Station de lecture - Stat 5'!$C$31="","",'3.9 Station de lecture - Stat 5'!$C$31)</f>
        <v/>
      </c>
      <c r="AL1034" s="937"/>
      <c r="AM1034" s="937"/>
      <c r="AN1034" s="937"/>
      <c r="AO1034" s="937"/>
      <c r="AP1034" s="937"/>
      <c r="AQ1034" s="937"/>
      <c r="AR1034" s="937"/>
      <c r="AS1034" s="937"/>
      <c r="AT1034" s="937"/>
      <c r="AU1034" s="937"/>
      <c r="AV1034" s="937"/>
      <c r="AW1034" s="937"/>
      <c r="AX1034" s="937"/>
      <c r="AY1034" s="937"/>
      <c r="AZ1034" s="937"/>
      <c r="BA1034" s="937"/>
      <c r="BB1034" s="938"/>
      <c r="BC1034" s="741"/>
      <c r="BD1034" s="741"/>
    </row>
    <row r="1035" spans="1:136" ht="38.25" customHeight="1">
      <c r="A1035" s="926" t="s">
        <v>375</v>
      </c>
      <c r="B1035" s="927"/>
      <c r="C1035" s="927"/>
      <c r="D1035" s="927"/>
      <c r="E1035" s="927"/>
      <c r="F1035" s="927"/>
      <c r="G1035" s="927"/>
      <c r="H1035" s="927"/>
      <c r="I1035" s="927"/>
      <c r="J1035" s="927"/>
      <c r="K1035" s="927"/>
      <c r="L1035" s="927"/>
      <c r="M1035" s="927"/>
      <c r="N1035" s="927"/>
      <c r="O1035" s="927"/>
      <c r="P1035" s="927"/>
      <c r="Q1035" s="928" t="str">
        <f>IF('3.9 Station de lecture - Stat 5'!$E$30="","",'3.9 Station de lecture - Stat 5'!$E$30)</f>
        <v/>
      </c>
      <c r="R1035" s="929"/>
      <c r="S1035" s="929"/>
      <c r="T1035" s="929"/>
      <c r="U1035" s="929"/>
      <c r="V1035" s="929"/>
      <c r="W1035" s="929"/>
      <c r="X1035" s="929"/>
      <c r="Y1035" s="929"/>
      <c r="Z1035" s="929"/>
      <c r="AA1035" s="929"/>
      <c r="AB1035" s="929"/>
      <c r="AC1035" s="929"/>
      <c r="AD1035" s="929"/>
      <c r="AE1035" s="929"/>
      <c r="AF1035" s="929"/>
      <c r="AG1035" s="929"/>
      <c r="AH1035" s="929"/>
      <c r="AI1035" s="929"/>
      <c r="AJ1035" s="929"/>
      <c r="AK1035" s="930" t="str">
        <f>IF('3.9 Station de lecture - Stat 5'!$E$31="","",'3.9 Station de lecture - Stat 5'!$E$31)</f>
        <v/>
      </c>
      <c r="AL1035" s="931"/>
      <c r="AM1035" s="931"/>
      <c r="AN1035" s="931"/>
      <c r="AO1035" s="931"/>
      <c r="AP1035" s="931"/>
      <c r="AQ1035" s="931"/>
      <c r="AR1035" s="931"/>
      <c r="AS1035" s="931"/>
      <c r="AT1035" s="931"/>
      <c r="AU1035" s="931"/>
      <c r="AV1035" s="931"/>
      <c r="AW1035" s="931"/>
      <c r="AX1035" s="931"/>
      <c r="AY1035" s="931"/>
      <c r="AZ1035" s="931"/>
      <c r="BA1035" s="931"/>
      <c r="BB1035" s="932"/>
      <c r="BC1035" s="741"/>
      <c r="BD1035" s="741"/>
    </row>
    <row r="1036" spans="1:136" ht="30" customHeight="1">
      <c r="A1036" s="926" t="s">
        <v>376</v>
      </c>
      <c r="B1036" s="927"/>
      <c r="C1036" s="927"/>
      <c r="D1036" s="927"/>
      <c r="E1036" s="927"/>
      <c r="F1036" s="927"/>
      <c r="G1036" s="927"/>
      <c r="H1036" s="927"/>
      <c r="I1036" s="927"/>
      <c r="J1036" s="927"/>
      <c r="K1036" s="927"/>
      <c r="L1036" s="927"/>
      <c r="M1036" s="927"/>
      <c r="N1036" s="927"/>
      <c r="O1036" s="927"/>
      <c r="P1036" s="927"/>
      <c r="Q1036" s="928" t="str">
        <f>IF('3.9 Station de lecture - Stat 5'!$G$30="","",'3.9 Station de lecture - Stat 5'!$G$30)</f>
        <v/>
      </c>
      <c r="R1036" s="929"/>
      <c r="S1036" s="929"/>
      <c r="T1036" s="929"/>
      <c r="U1036" s="929"/>
      <c r="V1036" s="929"/>
      <c r="W1036" s="929"/>
      <c r="X1036" s="929"/>
      <c r="Y1036" s="929"/>
      <c r="Z1036" s="929"/>
      <c r="AA1036" s="929"/>
      <c r="AB1036" s="929"/>
      <c r="AC1036" s="929"/>
      <c r="AD1036" s="929"/>
      <c r="AE1036" s="929"/>
      <c r="AF1036" s="929"/>
      <c r="AG1036" s="929"/>
      <c r="AH1036" s="929"/>
      <c r="AI1036" s="929"/>
      <c r="AJ1036" s="929"/>
      <c r="AK1036" s="930" t="str">
        <f>IF('3.9 Station de lecture - Stat 5'!$G$31="","",'3.9 Station de lecture - Stat 5'!$G$31)</f>
        <v/>
      </c>
      <c r="AL1036" s="931"/>
      <c r="AM1036" s="931"/>
      <c r="AN1036" s="931"/>
      <c r="AO1036" s="931"/>
      <c r="AP1036" s="931"/>
      <c r="AQ1036" s="931"/>
      <c r="AR1036" s="931"/>
      <c r="AS1036" s="931"/>
      <c r="AT1036" s="931"/>
      <c r="AU1036" s="931"/>
      <c r="AV1036" s="931"/>
      <c r="AW1036" s="931"/>
      <c r="AX1036" s="931"/>
      <c r="AY1036" s="931"/>
      <c r="AZ1036" s="931"/>
      <c r="BA1036" s="931"/>
      <c r="BB1036" s="932"/>
      <c r="BC1036" s="741"/>
      <c r="BD1036" s="741"/>
    </row>
    <row r="1037" spans="1:136" ht="30" customHeight="1">
      <c r="A1037" s="926" t="s">
        <v>364</v>
      </c>
      <c r="B1037" s="927"/>
      <c r="C1037" s="927"/>
      <c r="D1037" s="927"/>
      <c r="E1037" s="927"/>
      <c r="F1037" s="927"/>
      <c r="G1037" s="927"/>
      <c r="H1037" s="927"/>
      <c r="I1037" s="927"/>
      <c r="J1037" s="927"/>
      <c r="K1037" s="927"/>
      <c r="L1037" s="927"/>
      <c r="M1037" s="927"/>
      <c r="N1037" s="927"/>
      <c r="O1037" s="927"/>
      <c r="P1037" s="927"/>
      <c r="Q1037" s="928" t="str">
        <f>IF('3.9 Station de lecture - Stat 5'!$I$30="","",'3.9 Station de lecture - Stat 5'!$I$30)</f>
        <v/>
      </c>
      <c r="R1037" s="929"/>
      <c r="S1037" s="929"/>
      <c r="T1037" s="929"/>
      <c r="U1037" s="929"/>
      <c r="V1037" s="929"/>
      <c r="W1037" s="929"/>
      <c r="X1037" s="929"/>
      <c r="Y1037" s="929"/>
      <c r="Z1037" s="929"/>
      <c r="AA1037" s="929"/>
      <c r="AB1037" s="929"/>
      <c r="AC1037" s="929"/>
      <c r="AD1037" s="929"/>
      <c r="AE1037" s="929"/>
      <c r="AF1037" s="929"/>
      <c r="AG1037" s="929"/>
      <c r="AH1037" s="929"/>
      <c r="AI1037" s="929"/>
      <c r="AJ1037" s="929"/>
      <c r="AK1037" s="930" t="str">
        <f>IF('3.9 Station de lecture - Stat 5'!$I$31="","",'3.9 Station de lecture - Stat 5'!$I$31)</f>
        <v/>
      </c>
      <c r="AL1037" s="931"/>
      <c r="AM1037" s="931"/>
      <c r="AN1037" s="931"/>
      <c r="AO1037" s="931"/>
      <c r="AP1037" s="931"/>
      <c r="AQ1037" s="931"/>
      <c r="AR1037" s="931"/>
      <c r="AS1037" s="931"/>
      <c r="AT1037" s="931"/>
      <c r="AU1037" s="931"/>
      <c r="AV1037" s="931"/>
      <c r="AW1037" s="931"/>
      <c r="AX1037" s="931"/>
      <c r="AY1037" s="931"/>
      <c r="AZ1037" s="931"/>
      <c r="BA1037" s="931"/>
      <c r="BB1037" s="932"/>
      <c r="BC1037" s="741"/>
      <c r="BD1037" s="741"/>
    </row>
    <row r="1038" spans="1:136" ht="30" customHeight="1">
      <c r="A1038" s="926" t="s">
        <v>377</v>
      </c>
      <c r="B1038" s="927"/>
      <c r="C1038" s="927"/>
      <c r="D1038" s="927"/>
      <c r="E1038" s="927"/>
      <c r="F1038" s="927"/>
      <c r="G1038" s="927"/>
      <c r="H1038" s="927"/>
      <c r="I1038" s="927"/>
      <c r="J1038" s="927"/>
      <c r="K1038" s="927"/>
      <c r="L1038" s="927"/>
      <c r="M1038" s="927"/>
      <c r="N1038" s="927"/>
      <c r="O1038" s="927"/>
      <c r="P1038" s="927"/>
      <c r="Q1038" s="928" t="str">
        <f>IF('3.9 Station de lecture - Stat 5'!$K$30="","",'3.9 Station de lecture - Stat 5'!$K$30)</f>
        <v/>
      </c>
      <c r="R1038" s="929"/>
      <c r="S1038" s="929"/>
      <c r="T1038" s="929"/>
      <c r="U1038" s="929"/>
      <c r="V1038" s="929"/>
      <c r="W1038" s="929"/>
      <c r="X1038" s="929"/>
      <c r="Y1038" s="929"/>
      <c r="Z1038" s="929"/>
      <c r="AA1038" s="929"/>
      <c r="AB1038" s="929"/>
      <c r="AC1038" s="929"/>
      <c r="AD1038" s="929"/>
      <c r="AE1038" s="929"/>
      <c r="AF1038" s="929"/>
      <c r="AG1038" s="929"/>
      <c r="AH1038" s="929"/>
      <c r="AI1038" s="929"/>
      <c r="AJ1038" s="929"/>
      <c r="AK1038" s="930" t="str">
        <f>IF('3.9 Station de lecture - Stat 5'!$K$31="","",'3.9 Station de lecture - Stat 5'!$K$31)</f>
        <v/>
      </c>
      <c r="AL1038" s="931"/>
      <c r="AM1038" s="931"/>
      <c r="AN1038" s="931"/>
      <c r="AO1038" s="931"/>
      <c r="AP1038" s="931"/>
      <c r="AQ1038" s="931"/>
      <c r="AR1038" s="931"/>
      <c r="AS1038" s="931"/>
      <c r="AT1038" s="931"/>
      <c r="AU1038" s="931"/>
      <c r="AV1038" s="931"/>
      <c r="AW1038" s="931"/>
      <c r="AX1038" s="931"/>
      <c r="AY1038" s="931"/>
      <c r="AZ1038" s="931"/>
      <c r="BA1038" s="931"/>
      <c r="BB1038" s="932"/>
      <c r="BC1038" s="741"/>
      <c r="BD1038" s="741"/>
    </row>
    <row r="1039" spans="1:136" ht="30" customHeight="1">
      <c r="A1039" s="926" t="s">
        <v>378</v>
      </c>
      <c r="B1039" s="927"/>
      <c r="C1039" s="927"/>
      <c r="D1039" s="927"/>
      <c r="E1039" s="927"/>
      <c r="F1039" s="927"/>
      <c r="G1039" s="927"/>
      <c r="H1039" s="927"/>
      <c r="I1039" s="927"/>
      <c r="J1039" s="927"/>
      <c r="K1039" s="927"/>
      <c r="L1039" s="927"/>
      <c r="M1039" s="927"/>
      <c r="N1039" s="927"/>
      <c r="O1039" s="927"/>
      <c r="P1039" s="927"/>
      <c r="Q1039" s="928" t="str">
        <f>IF('3.9 Station de lecture - Stat 5'!$M$30="","",'3.9 Station de lecture - Stat 5'!$M$30)</f>
        <v/>
      </c>
      <c r="R1039" s="929"/>
      <c r="S1039" s="929"/>
      <c r="T1039" s="929"/>
      <c r="U1039" s="929"/>
      <c r="V1039" s="929"/>
      <c r="W1039" s="929"/>
      <c r="X1039" s="929"/>
      <c r="Y1039" s="929"/>
      <c r="Z1039" s="929"/>
      <c r="AA1039" s="929"/>
      <c r="AB1039" s="929"/>
      <c r="AC1039" s="929"/>
      <c r="AD1039" s="929"/>
      <c r="AE1039" s="929"/>
      <c r="AF1039" s="929"/>
      <c r="AG1039" s="929"/>
      <c r="AH1039" s="929"/>
      <c r="AI1039" s="929"/>
      <c r="AJ1039" s="929"/>
      <c r="AK1039" s="930" t="str">
        <f>IF('3.9 Station de lecture - Stat 5'!$M$31="","",'3.9 Station de lecture - Stat 5'!$M$31)</f>
        <v/>
      </c>
      <c r="AL1039" s="931"/>
      <c r="AM1039" s="931"/>
      <c r="AN1039" s="931"/>
      <c r="AO1039" s="931"/>
      <c r="AP1039" s="931"/>
      <c r="AQ1039" s="931"/>
      <c r="AR1039" s="931"/>
      <c r="AS1039" s="931"/>
      <c r="AT1039" s="931"/>
      <c r="AU1039" s="931"/>
      <c r="AV1039" s="931"/>
      <c r="AW1039" s="931"/>
      <c r="AX1039" s="931"/>
      <c r="AY1039" s="931"/>
      <c r="AZ1039" s="931"/>
      <c r="BA1039" s="931"/>
      <c r="BB1039" s="932"/>
      <c r="BC1039" s="741"/>
      <c r="BD1039" s="741"/>
    </row>
    <row r="1040" spans="1:136" ht="30" customHeight="1">
      <c r="A1040" s="926" t="s">
        <v>379</v>
      </c>
      <c r="B1040" s="927"/>
      <c r="C1040" s="927"/>
      <c r="D1040" s="927"/>
      <c r="E1040" s="927"/>
      <c r="F1040" s="927"/>
      <c r="G1040" s="927"/>
      <c r="H1040" s="927"/>
      <c r="I1040" s="927"/>
      <c r="J1040" s="927"/>
      <c r="K1040" s="927"/>
      <c r="L1040" s="927"/>
      <c r="M1040" s="927"/>
      <c r="N1040" s="927"/>
      <c r="O1040" s="927"/>
      <c r="P1040" s="927"/>
      <c r="Q1040" s="928" t="str">
        <f>IF('3.9 Station de lecture - Stat 5'!$O$30="","",'3.9 Station de lecture - Stat 5'!$O$30)</f>
        <v/>
      </c>
      <c r="R1040" s="929"/>
      <c r="S1040" s="929"/>
      <c r="T1040" s="929"/>
      <c r="U1040" s="929"/>
      <c r="V1040" s="929"/>
      <c r="W1040" s="929"/>
      <c r="X1040" s="929"/>
      <c r="Y1040" s="929"/>
      <c r="Z1040" s="929"/>
      <c r="AA1040" s="929"/>
      <c r="AB1040" s="929"/>
      <c r="AC1040" s="929"/>
      <c r="AD1040" s="929"/>
      <c r="AE1040" s="929"/>
      <c r="AF1040" s="929"/>
      <c r="AG1040" s="929"/>
      <c r="AH1040" s="929"/>
      <c r="AI1040" s="929"/>
      <c r="AJ1040" s="929"/>
      <c r="AK1040" s="930" t="str">
        <f>IF('3.9 Station de lecture - Stat 5'!$O$31="","",'3.9 Station de lecture - Stat 5'!$O$31)</f>
        <v/>
      </c>
      <c r="AL1040" s="931"/>
      <c r="AM1040" s="931"/>
      <c r="AN1040" s="931"/>
      <c r="AO1040" s="931"/>
      <c r="AP1040" s="931"/>
      <c r="AQ1040" s="931"/>
      <c r="AR1040" s="931"/>
      <c r="AS1040" s="931"/>
      <c r="AT1040" s="931"/>
      <c r="AU1040" s="931"/>
      <c r="AV1040" s="931"/>
      <c r="AW1040" s="931"/>
      <c r="AX1040" s="931"/>
      <c r="AY1040" s="931"/>
      <c r="AZ1040" s="931"/>
      <c r="BA1040" s="931"/>
      <c r="BB1040" s="932"/>
      <c r="BC1040" s="741"/>
      <c r="BD1040" s="741"/>
    </row>
    <row r="1041" spans="1:59" ht="30" customHeight="1">
      <c r="A1041" s="926" t="s">
        <v>42</v>
      </c>
      <c r="B1041" s="927"/>
      <c r="C1041" s="927"/>
      <c r="D1041" s="927"/>
      <c r="E1041" s="927"/>
      <c r="F1041" s="927"/>
      <c r="G1041" s="927"/>
      <c r="H1041" s="927"/>
      <c r="I1041" s="927"/>
      <c r="J1041" s="927"/>
      <c r="K1041" s="927"/>
      <c r="L1041" s="927"/>
      <c r="M1041" s="927"/>
      <c r="N1041" s="927"/>
      <c r="O1041" s="927"/>
      <c r="P1041" s="927"/>
      <c r="Q1041" s="930" t="str">
        <f>IF('3.9 Station de lecture - Stat 5'!$Q$30="","",'3.9 Station de lecture - Stat 5'!$Q$30)</f>
        <v/>
      </c>
      <c r="R1041" s="931"/>
      <c r="S1041" s="931"/>
      <c r="T1041" s="931"/>
      <c r="U1041" s="931"/>
      <c r="V1041" s="931"/>
      <c r="W1041" s="931"/>
      <c r="X1041" s="931"/>
      <c r="Y1041" s="931"/>
      <c r="Z1041" s="931"/>
      <c r="AA1041" s="931"/>
      <c r="AB1041" s="931"/>
      <c r="AC1041" s="931"/>
      <c r="AD1041" s="931"/>
      <c r="AE1041" s="931"/>
      <c r="AF1041" s="931"/>
      <c r="AG1041" s="931"/>
      <c r="AH1041" s="931"/>
      <c r="AI1041" s="931"/>
      <c r="AJ1041" s="931"/>
      <c r="AK1041" s="930" t="str">
        <f>IF('3.9 Station de lecture - Stat 5'!$Q$31="","",'3.9 Station de lecture - Stat 5'!$Q$31)</f>
        <v/>
      </c>
      <c r="AL1041" s="931"/>
      <c r="AM1041" s="931"/>
      <c r="AN1041" s="931"/>
      <c r="AO1041" s="931"/>
      <c r="AP1041" s="931"/>
      <c r="AQ1041" s="931"/>
      <c r="AR1041" s="931"/>
      <c r="AS1041" s="931"/>
      <c r="AT1041" s="931"/>
      <c r="AU1041" s="931"/>
      <c r="AV1041" s="931"/>
      <c r="AW1041" s="931"/>
      <c r="AX1041" s="931"/>
      <c r="AY1041" s="931"/>
      <c r="AZ1041" s="931"/>
      <c r="BA1041" s="931"/>
      <c r="BB1041" s="932"/>
      <c r="BC1041" s="741"/>
      <c r="BD1041" s="741"/>
    </row>
    <row r="1042" spans="1:59" ht="30" customHeight="1">
      <c r="A1042" s="853" t="s">
        <v>73</v>
      </c>
      <c r="B1042" s="854"/>
      <c r="C1042" s="854"/>
      <c r="D1042" s="854"/>
      <c r="E1042" s="854"/>
      <c r="F1042" s="854"/>
      <c r="G1042" s="854"/>
      <c r="H1042" s="854"/>
      <c r="I1042" s="854"/>
      <c r="J1042" s="854"/>
      <c r="K1042" s="854"/>
      <c r="L1042" s="854"/>
      <c r="M1042" s="854"/>
      <c r="N1042" s="854"/>
      <c r="O1042" s="854"/>
      <c r="P1042" s="855"/>
      <c r="Q1042" s="919" t="str">
        <f>IF('3.9 Station de lecture - Stat 5'!$C$32="","",'3.9 Station de lecture - Stat 5'!$C$32)</f>
        <v/>
      </c>
      <c r="R1042" s="871"/>
      <c r="S1042" s="871"/>
      <c r="T1042" s="871"/>
      <c r="U1042" s="871"/>
      <c r="V1042" s="871"/>
      <c r="W1042" s="871"/>
      <c r="X1042" s="871"/>
      <c r="Y1042" s="871"/>
      <c r="Z1042" s="871"/>
      <c r="AA1042" s="871"/>
      <c r="AB1042" s="871"/>
      <c r="AC1042" s="871"/>
      <c r="AD1042" s="871"/>
      <c r="AE1042" s="871"/>
      <c r="AF1042" s="871"/>
      <c r="AG1042" s="871"/>
      <c r="AH1042" s="871"/>
      <c r="AI1042" s="871"/>
      <c r="AJ1042" s="871"/>
      <c r="AK1042" s="871"/>
      <c r="AL1042" s="871"/>
      <c r="AM1042" s="871"/>
      <c r="AN1042" s="871"/>
      <c r="AO1042" s="871"/>
      <c r="AP1042" s="871"/>
      <c r="AQ1042" s="871"/>
      <c r="AR1042" s="871"/>
      <c r="AS1042" s="871"/>
      <c r="AT1042" s="871"/>
      <c r="AU1042" s="871"/>
      <c r="AV1042" s="871"/>
      <c r="AW1042" s="871"/>
      <c r="AX1042" s="871"/>
      <c r="AY1042" s="871"/>
      <c r="AZ1042" s="871"/>
      <c r="BA1042" s="871"/>
      <c r="BB1042" s="872"/>
    </row>
    <row r="1043" spans="1:59" ht="30" customHeight="1">
      <c r="A1043" s="853" t="s">
        <v>71</v>
      </c>
      <c r="B1043" s="854"/>
      <c r="C1043" s="854"/>
      <c r="D1043" s="854"/>
      <c r="E1043" s="854"/>
      <c r="F1043" s="854"/>
      <c r="G1043" s="854"/>
      <c r="H1043" s="854"/>
      <c r="I1043" s="854"/>
      <c r="J1043" s="854"/>
      <c r="K1043" s="854"/>
      <c r="L1043" s="854"/>
      <c r="M1043" s="854"/>
      <c r="N1043" s="854"/>
      <c r="O1043" s="854"/>
      <c r="P1043" s="855"/>
      <c r="Q1043" s="920" t="str">
        <f>IF('3.9 Station de lecture - Stat 5'!$C$33="","",'3.9 Station de lecture - Stat 5'!$C$33)</f>
        <v/>
      </c>
      <c r="R1043" s="921"/>
      <c r="S1043" s="921"/>
      <c r="T1043" s="921"/>
      <c r="U1043" s="921"/>
      <c r="V1043" s="921"/>
      <c r="W1043" s="921"/>
      <c r="X1043" s="921"/>
      <c r="Y1043" s="921"/>
      <c r="Z1043" s="921"/>
      <c r="AA1043" s="921"/>
      <c r="AB1043" s="921"/>
      <c r="AC1043" s="921"/>
      <c r="AD1043" s="921"/>
      <c r="AE1043" s="921"/>
      <c r="AF1043" s="921"/>
      <c r="AG1043" s="921"/>
      <c r="AH1043" s="921"/>
      <c r="AI1043" s="921"/>
      <c r="AJ1043" s="921"/>
      <c r="AK1043" s="921"/>
      <c r="AL1043" s="921"/>
      <c r="AM1043" s="921"/>
      <c r="AN1043" s="921"/>
      <c r="AO1043" s="921"/>
      <c r="AP1043" s="921"/>
      <c r="AQ1043" s="921"/>
      <c r="AR1043" s="921"/>
      <c r="AS1043" s="921"/>
      <c r="AT1043" s="921"/>
      <c r="AU1043" s="921"/>
      <c r="AV1043" s="921"/>
      <c r="AW1043" s="921"/>
      <c r="AX1043" s="921"/>
      <c r="AY1043" s="921"/>
      <c r="AZ1043" s="921"/>
      <c r="BA1043" s="921"/>
      <c r="BB1043" s="922"/>
    </row>
    <row r="1044" spans="1:59" ht="24.75" customHeight="1">
      <c r="AO1044" s="311"/>
    </row>
    <row r="1045" spans="1:59" ht="30" customHeight="1">
      <c r="A1045" s="874" t="s">
        <v>1039</v>
      </c>
      <c r="B1045" s="875"/>
      <c r="C1045" s="875"/>
      <c r="D1045" s="875"/>
      <c r="E1045" s="875"/>
      <c r="F1045" s="875"/>
      <c r="G1045" s="875"/>
      <c r="H1045" s="875"/>
      <c r="I1045" s="875"/>
      <c r="J1045" s="875"/>
      <c r="K1045" s="875"/>
      <c r="L1045" s="875"/>
      <c r="M1045" s="875"/>
      <c r="N1045" s="875"/>
      <c r="O1045" s="875"/>
      <c r="P1045" s="875"/>
      <c r="Q1045" s="875"/>
      <c r="R1045" s="875"/>
      <c r="S1045" s="875"/>
      <c r="T1045" s="875"/>
      <c r="U1045" s="875"/>
      <c r="V1045" s="875"/>
      <c r="W1045" s="875"/>
      <c r="X1045" s="875"/>
      <c r="Y1045" s="875"/>
      <c r="Z1045" s="875"/>
      <c r="AA1045" s="875"/>
      <c r="AB1045" s="875"/>
      <c r="AC1045" s="875"/>
      <c r="AD1045" s="875"/>
      <c r="AE1045" s="875"/>
      <c r="AF1045" s="875"/>
      <c r="AG1045" s="875"/>
      <c r="AH1045" s="875"/>
      <c r="AI1045" s="875"/>
      <c r="AJ1045" s="875"/>
      <c r="AK1045" s="875"/>
      <c r="AL1045" s="875"/>
      <c r="AM1045" s="875"/>
      <c r="AN1045" s="875"/>
      <c r="AO1045" s="875"/>
      <c r="AP1045" s="875"/>
      <c r="AQ1045" s="875"/>
      <c r="AR1045" s="875"/>
      <c r="AS1045" s="875"/>
      <c r="AT1045" s="875"/>
      <c r="AU1045" s="875"/>
      <c r="AV1045" s="875"/>
      <c r="AW1045" s="875"/>
      <c r="AX1045" s="875"/>
      <c r="AY1045" s="875"/>
      <c r="AZ1045" s="875"/>
      <c r="BA1045" s="875"/>
      <c r="BB1045" s="876"/>
    </row>
    <row r="1046" spans="1:59" ht="30" customHeight="1">
      <c r="A1046" s="849"/>
      <c r="B1046" s="877"/>
      <c r="C1046" s="877"/>
      <c r="D1046" s="877"/>
      <c r="E1046" s="877"/>
      <c r="F1046" s="877"/>
      <c r="G1046" s="877"/>
      <c r="H1046" s="877"/>
      <c r="I1046" s="877"/>
      <c r="J1046" s="877"/>
      <c r="K1046" s="877"/>
      <c r="L1046" s="877"/>
      <c r="M1046" s="877"/>
      <c r="N1046" s="877"/>
      <c r="O1046" s="877"/>
      <c r="P1046" s="877"/>
      <c r="Q1046" s="850"/>
      <c r="R1046" s="850"/>
      <c r="S1046" s="850"/>
      <c r="T1046" s="850"/>
      <c r="U1046" s="850"/>
      <c r="V1046" s="850"/>
      <c r="W1046" s="878"/>
      <c r="X1046" s="879" t="s">
        <v>102</v>
      </c>
      <c r="Y1046" s="880"/>
      <c r="Z1046" s="880"/>
      <c r="AA1046" s="880"/>
      <c r="AB1046" s="880"/>
      <c r="AC1046" s="880"/>
      <c r="AD1046" s="880"/>
      <c r="AE1046" s="880"/>
      <c r="AF1046" s="880"/>
      <c r="AG1046" s="880"/>
      <c r="AH1046" s="880"/>
      <c r="AI1046" s="880"/>
      <c r="AJ1046" s="880"/>
      <c r="AK1046" s="880"/>
      <c r="AL1046" s="880"/>
      <c r="AM1046" s="880"/>
      <c r="AN1046" s="881" t="s">
        <v>94</v>
      </c>
      <c r="AO1046" s="880"/>
      <c r="AP1046" s="880"/>
      <c r="AQ1046" s="880"/>
      <c r="AR1046" s="880"/>
      <c r="AS1046" s="880"/>
      <c r="AT1046" s="880"/>
      <c r="AU1046" s="880"/>
      <c r="AV1046" s="880"/>
      <c r="AW1046" s="880"/>
      <c r="AX1046" s="880"/>
      <c r="AY1046" s="880"/>
      <c r="AZ1046" s="880"/>
      <c r="BA1046" s="880"/>
      <c r="BB1046" s="880"/>
    </row>
    <row r="1047" spans="1:59" ht="25.5" customHeight="1">
      <c r="A1047" s="853" t="s">
        <v>1036</v>
      </c>
      <c r="B1047" s="854"/>
      <c r="C1047" s="854"/>
      <c r="D1047" s="854"/>
      <c r="E1047" s="854"/>
      <c r="F1047" s="854"/>
      <c r="G1047" s="854"/>
      <c r="H1047" s="854"/>
      <c r="I1047" s="854"/>
      <c r="J1047" s="854"/>
      <c r="K1047" s="854"/>
      <c r="L1047" s="854"/>
      <c r="M1047" s="854"/>
      <c r="N1047" s="854"/>
      <c r="O1047" s="854"/>
      <c r="P1047" s="854"/>
      <c r="Q1047" s="854"/>
      <c r="R1047" s="854"/>
      <c r="S1047" s="854"/>
      <c r="T1047" s="854"/>
      <c r="U1047" s="854"/>
      <c r="V1047" s="854"/>
      <c r="W1047" s="855"/>
      <c r="X1047" s="861" t="str">
        <f>IF('3.9 Station de lecture - Stat 5'!$C$38="","",'3.9 Station de lecture - Stat 5'!$C$38)</f>
        <v/>
      </c>
      <c r="Y1047" s="862"/>
      <c r="Z1047" s="862"/>
      <c r="AA1047" s="862"/>
      <c r="AB1047" s="862"/>
      <c r="AC1047" s="862"/>
      <c r="AD1047" s="862"/>
      <c r="AE1047" s="862"/>
      <c r="AF1047" s="862"/>
      <c r="AG1047" s="862"/>
      <c r="AH1047" s="862"/>
      <c r="AI1047" s="862"/>
      <c r="AJ1047" s="862"/>
      <c r="AK1047" s="862"/>
      <c r="AL1047" s="862"/>
      <c r="AM1047" s="862"/>
      <c r="AN1047" s="861" t="str">
        <f>IF('3.9 Station de lecture - Stat 5'!$C$39="","",'3.9 Station de lecture - Stat 5'!$C$39)</f>
        <v/>
      </c>
      <c r="AO1047" s="862"/>
      <c r="AP1047" s="862"/>
      <c r="AQ1047" s="862"/>
      <c r="AR1047" s="862"/>
      <c r="AS1047" s="862"/>
      <c r="AT1047" s="862"/>
      <c r="AU1047" s="862"/>
      <c r="AV1047" s="862"/>
      <c r="AW1047" s="862"/>
      <c r="AX1047" s="862"/>
      <c r="AY1047" s="862"/>
      <c r="AZ1047" s="862"/>
      <c r="BA1047" s="862"/>
      <c r="BB1047" s="863"/>
    </row>
    <row r="1048" spans="1:59" ht="30.75" customHeight="1">
      <c r="A1048" s="853" t="s">
        <v>1038</v>
      </c>
      <c r="B1048" s="854"/>
      <c r="C1048" s="854"/>
      <c r="D1048" s="854"/>
      <c r="E1048" s="854"/>
      <c r="F1048" s="854"/>
      <c r="G1048" s="854"/>
      <c r="H1048" s="854"/>
      <c r="I1048" s="854"/>
      <c r="J1048" s="854"/>
      <c r="K1048" s="854"/>
      <c r="L1048" s="854"/>
      <c r="M1048" s="854"/>
      <c r="N1048" s="854"/>
      <c r="O1048" s="854"/>
      <c r="P1048" s="854"/>
      <c r="Q1048" s="854"/>
      <c r="R1048" s="854"/>
      <c r="S1048" s="854"/>
      <c r="T1048" s="854"/>
      <c r="U1048" s="854"/>
      <c r="V1048" s="854"/>
      <c r="W1048" s="855"/>
      <c r="X1048" s="923" t="str">
        <f>IF('3.9 Station de lecture - Stat 5'!$E$38="","",'3.9 Station de lecture - Stat 5'!$E$38)</f>
        <v/>
      </c>
      <c r="Y1048" s="924"/>
      <c r="Z1048" s="924"/>
      <c r="AA1048" s="924"/>
      <c r="AB1048" s="924"/>
      <c r="AC1048" s="924"/>
      <c r="AD1048" s="924"/>
      <c r="AE1048" s="924"/>
      <c r="AF1048" s="924"/>
      <c r="AG1048" s="924"/>
      <c r="AH1048" s="924"/>
      <c r="AI1048" s="924"/>
      <c r="AJ1048" s="924"/>
      <c r="AK1048" s="924"/>
      <c r="AL1048" s="924"/>
      <c r="AM1048" s="924"/>
      <c r="AN1048" s="923" t="str">
        <f>IF('3.9 Station de lecture - Stat 5'!$E$39="","",'3.9 Station de lecture - Stat 5'!$E$39)</f>
        <v/>
      </c>
      <c r="AO1048" s="924"/>
      <c r="AP1048" s="924"/>
      <c r="AQ1048" s="924"/>
      <c r="AR1048" s="924"/>
      <c r="AS1048" s="924"/>
      <c r="AT1048" s="924"/>
      <c r="AU1048" s="924"/>
      <c r="AV1048" s="924"/>
      <c r="AW1048" s="924"/>
      <c r="AX1048" s="924"/>
      <c r="AY1048" s="924"/>
      <c r="AZ1048" s="924"/>
      <c r="BA1048" s="924"/>
      <c r="BB1048" s="925"/>
    </row>
    <row r="1049" spans="1:59" ht="30" customHeight="1">
      <c r="A1049" s="853" t="s">
        <v>42</v>
      </c>
      <c r="B1049" s="854"/>
      <c r="C1049" s="854"/>
      <c r="D1049" s="854"/>
      <c r="E1049" s="854"/>
      <c r="F1049" s="854"/>
      <c r="G1049" s="854"/>
      <c r="H1049" s="854"/>
      <c r="I1049" s="854"/>
      <c r="J1049" s="854"/>
      <c r="K1049" s="854"/>
      <c r="L1049" s="854"/>
      <c r="M1049" s="854"/>
      <c r="N1049" s="854"/>
      <c r="O1049" s="854"/>
      <c r="P1049" s="854"/>
      <c r="Q1049" s="854"/>
      <c r="R1049" s="854"/>
      <c r="S1049" s="854"/>
      <c r="T1049" s="854"/>
      <c r="U1049" s="854"/>
      <c r="V1049" s="854"/>
      <c r="W1049" s="855"/>
      <c r="X1049" s="916" t="str">
        <f>IF('3.9 Station de lecture - Stat 5'!$G$38="","",'3.9 Station de lecture - Stat 5'!$G$38)</f>
        <v/>
      </c>
      <c r="Y1049" s="917"/>
      <c r="Z1049" s="917"/>
      <c r="AA1049" s="917"/>
      <c r="AB1049" s="917"/>
      <c r="AC1049" s="917"/>
      <c r="AD1049" s="917"/>
      <c r="AE1049" s="917"/>
      <c r="AF1049" s="917"/>
      <c r="AG1049" s="917"/>
      <c r="AH1049" s="917"/>
      <c r="AI1049" s="917"/>
      <c r="AJ1049" s="917"/>
      <c r="AK1049" s="917"/>
      <c r="AL1049" s="917"/>
      <c r="AM1049" s="917"/>
      <c r="AN1049" s="916" t="str">
        <f>IF('3.9 Station de lecture - Stat 5'!$G$39="","",'3.9 Station de lecture - Stat 5'!$G$39)</f>
        <v/>
      </c>
      <c r="AO1049" s="917"/>
      <c r="AP1049" s="917"/>
      <c r="AQ1049" s="917"/>
      <c r="AR1049" s="917"/>
      <c r="AS1049" s="917"/>
      <c r="AT1049" s="917"/>
      <c r="AU1049" s="917"/>
      <c r="AV1049" s="917"/>
      <c r="AW1049" s="917"/>
      <c r="AX1049" s="917"/>
      <c r="AY1049" s="917"/>
      <c r="AZ1049" s="917"/>
      <c r="BA1049" s="917"/>
      <c r="BB1049" s="918"/>
    </row>
    <row r="1050" spans="1:59" ht="30.75" customHeight="1">
      <c r="A1050" s="858" t="s">
        <v>73</v>
      </c>
      <c r="B1050" s="859"/>
      <c r="C1050" s="859"/>
      <c r="D1050" s="859"/>
      <c r="E1050" s="859"/>
      <c r="F1050" s="859"/>
      <c r="G1050" s="859"/>
      <c r="H1050" s="859"/>
      <c r="I1050" s="859"/>
      <c r="J1050" s="859"/>
      <c r="K1050" s="859"/>
      <c r="L1050" s="859"/>
      <c r="M1050" s="859"/>
      <c r="N1050" s="859"/>
      <c r="O1050" s="859"/>
      <c r="P1050" s="859"/>
      <c r="Q1050" s="859"/>
      <c r="R1050" s="859"/>
      <c r="S1050" s="859"/>
      <c r="T1050" s="859"/>
      <c r="U1050" s="859"/>
      <c r="V1050" s="859"/>
      <c r="W1050" s="860"/>
      <c r="X1050" s="919" t="str">
        <f>IF('3.9 Station de lecture - Stat 5'!$C$40="","",'3.9 Station de lecture - Stat 5'!$C$40)</f>
        <v/>
      </c>
      <c r="Y1050" s="871"/>
      <c r="Z1050" s="871"/>
      <c r="AA1050" s="871"/>
      <c r="AB1050" s="871"/>
      <c r="AC1050" s="871"/>
      <c r="AD1050" s="871"/>
      <c r="AE1050" s="871"/>
      <c r="AF1050" s="871"/>
      <c r="AG1050" s="871"/>
      <c r="AH1050" s="871"/>
      <c r="AI1050" s="871"/>
      <c r="AJ1050" s="871"/>
      <c r="AK1050" s="871"/>
      <c r="AL1050" s="871"/>
      <c r="AM1050" s="871"/>
      <c r="AN1050" s="871"/>
      <c r="AO1050" s="871"/>
      <c r="AP1050" s="871"/>
      <c r="AQ1050" s="871"/>
      <c r="AR1050" s="871"/>
      <c r="AS1050" s="871"/>
      <c r="AT1050" s="871"/>
      <c r="AU1050" s="871"/>
      <c r="AV1050" s="871"/>
      <c r="AW1050" s="871"/>
      <c r="AX1050" s="871"/>
      <c r="AY1050" s="871"/>
      <c r="AZ1050" s="871"/>
      <c r="BA1050" s="871"/>
      <c r="BB1050" s="872"/>
    </row>
    <row r="1051" spans="1:59" ht="31.5" customHeight="1">
      <c r="A1051" s="864" t="s">
        <v>71</v>
      </c>
      <c r="B1051" s="865"/>
      <c r="C1051" s="865"/>
      <c r="D1051" s="865"/>
      <c r="E1051" s="865"/>
      <c r="F1051" s="865"/>
      <c r="G1051" s="865"/>
      <c r="H1051" s="865"/>
      <c r="I1051" s="865"/>
      <c r="J1051" s="865"/>
      <c r="K1051" s="865"/>
      <c r="L1051" s="865"/>
      <c r="M1051" s="865"/>
      <c r="N1051" s="865"/>
      <c r="O1051" s="865"/>
      <c r="P1051" s="865"/>
      <c r="Q1051" s="865"/>
      <c r="R1051" s="865"/>
      <c r="S1051" s="865"/>
      <c r="T1051" s="865"/>
      <c r="U1051" s="865"/>
      <c r="V1051" s="865"/>
      <c r="W1051" s="866"/>
      <c r="X1051" s="920" t="str">
        <f>IF('3.9 Station de lecture - Stat 5'!$C$41="","",'3.9 Station de lecture - Stat 5'!$C$41)</f>
        <v/>
      </c>
      <c r="Y1051" s="921"/>
      <c r="Z1051" s="921"/>
      <c r="AA1051" s="921"/>
      <c r="AB1051" s="921"/>
      <c r="AC1051" s="921"/>
      <c r="AD1051" s="921"/>
      <c r="AE1051" s="921"/>
      <c r="AF1051" s="921"/>
      <c r="AG1051" s="921"/>
      <c r="AH1051" s="921"/>
      <c r="AI1051" s="921"/>
      <c r="AJ1051" s="921"/>
      <c r="AK1051" s="921"/>
      <c r="AL1051" s="921"/>
      <c r="AM1051" s="921"/>
      <c r="AN1051" s="921"/>
      <c r="AO1051" s="921"/>
      <c r="AP1051" s="921"/>
      <c r="AQ1051" s="921"/>
      <c r="AR1051" s="921"/>
      <c r="AS1051" s="921"/>
      <c r="AT1051" s="921"/>
      <c r="AU1051" s="921"/>
      <c r="AV1051" s="921"/>
      <c r="AW1051" s="921"/>
      <c r="AX1051" s="921"/>
      <c r="AY1051" s="921"/>
      <c r="AZ1051" s="921"/>
      <c r="BA1051" s="921"/>
      <c r="BB1051" s="922"/>
    </row>
    <row r="1052" spans="1:59" ht="14.25" customHeight="1">
      <c r="AO1052" s="311"/>
    </row>
    <row r="1053" spans="1:59" ht="30" customHeight="1">
      <c r="A1053" s="874" t="s">
        <v>405</v>
      </c>
      <c r="B1053" s="875"/>
      <c r="C1053" s="875"/>
      <c r="D1053" s="875"/>
      <c r="E1053" s="875"/>
      <c r="F1053" s="875"/>
      <c r="G1053" s="875"/>
      <c r="H1053" s="875"/>
      <c r="I1053" s="875"/>
      <c r="J1053" s="875"/>
      <c r="K1053" s="875"/>
      <c r="L1053" s="875"/>
      <c r="M1053" s="875"/>
      <c r="N1053" s="875"/>
      <c r="O1053" s="875"/>
      <c r="P1053" s="875"/>
      <c r="Q1053" s="875"/>
      <c r="R1053" s="875"/>
      <c r="S1053" s="875"/>
      <c r="T1053" s="875"/>
      <c r="U1053" s="875"/>
      <c r="V1053" s="875"/>
      <c r="W1053" s="875"/>
      <c r="X1053" s="875"/>
      <c r="Y1053" s="875"/>
      <c r="Z1053" s="875"/>
      <c r="AA1053" s="875"/>
      <c r="AB1053" s="875"/>
      <c r="AC1053" s="875"/>
      <c r="AD1053" s="875"/>
      <c r="AE1053" s="875"/>
      <c r="AF1053" s="875"/>
      <c r="AG1053" s="875"/>
      <c r="AH1053" s="875"/>
      <c r="AI1053" s="875"/>
      <c r="AJ1053" s="875"/>
      <c r="AK1053" s="875"/>
      <c r="AL1053" s="875"/>
      <c r="AM1053" s="875"/>
      <c r="AN1053" s="875"/>
      <c r="AO1053" s="875"/>
      <c r="AP1053" s="875"/>
      <c r="AQ1053" s="875"/>
      <c r="AR1053" s="875"/>
      <c r="AS1053" s="875"/>
      <c r="AT1053" s="875"/>
      <c r="AU1053" s="875"/>
      <c r="AV1053" s="875"/>
      <c r="AW1053" s="875"/>
      <c r="AX1053" s="875"/>
      <c r="AY1053" s="875"/>
      <c r="AZ1053" s="875"/>
      <c r="BA1053" s="875"/>
      <c r="BB1053" s="876"/>
    </row>
    <row r="1054" spans="1:59" ht="20.25" customHeight="1">
      <c r="A1054" s="853"/>
      <c r="B1054" s="890"/>
      <c r="C1054" s="890"/>
      <c r="D1054" s="890"/>
      <c r="E1054" s="890"/>
      <c r="F1054" s="890"/>
      <c r="G1054" s="890"/>
      <c r="H1054" s="890"/>
      <c r="I1054" s="890"/>
      <c r="J1054" s="890"/>
      <c r="K1054" s="890"/>
      <c r="L1054" s="890"/>
      <c r="M1054" s="890"/>
      <c r="N1054" s="891"/>
      <c r="O1054" s="905" t="s">
        <v>406</v>
      </c>
      <c r="P1054" s="906"/>
      <c r="Q1054" s="906"/>
      <c r="R1054" s="906"/>
      <c r="S1054" s="906"/>
      <c r="T1054" s="906"/>
      <c r="U1054" s="906"/>
      <c r="V1054" s="906"/>
      <c r="W1054" s="906"/>
      <c r="X1054" s="906"/>
      <c r="Y1054" s="907"/>
      <c r="Z1054" s="907"/>
      <c r="AA1054" s="907"/>
      <c r="AB1054" s="907"/>
      <c r="AC1054" s="907"/>
      <c r="AD1054" s="907"/>
      <c r="AE1054" s="907"/>
      <c r="AF1054" s="907"/>
      <c r="AG1054" s="907"/>
      <c r="AH1054" s="908"/>
      <c r="AI1054" s="905" t="s">
        <v>408</v>
      </c>
      <c r="AJ1054" s="906"/>
      <c r="AK1054" s="906"/>
      <c r="AL1054" s="906"/>
      <c r="AM1054" s="906"/>
      <c r="AN1054" s="906"/>
      <c r="AO1054" s="906"/>
      <c r="AP1054" s="906"/>
      <c r="AQ1054" s="906"/>
      <c r="AR1054" s="906"/>
      <c r="AS1054" s="907" t="s">
        <v>94</v>
      </c>
      <c r="AT1054" s="907"/>
      <c r="AU1054" s="907"/>
      <c r="AV1054" s="907"/>
      <c r="AW1054" s="907"/>
      <c r="AX1054" s="907"/>
      <c r="AY1054" s="907"/>
      <c r="AZ1054" s="907"/>
      <c r="BA1054" s="907"/>
      <c r="BB1054" s="908"/>
    </row>
    <row r="1055" spans="1:59" ht="25.5" customHeight="1">
      <c r="A1055" s="853"/>
      <c r="B1055" s="890"/>
      <c r="C1055" s="890"/>
      <c r="D1055" s="890"/>
      <c r="E1055" s="890"/>
      <c r="F1055" s="890"/>
      <c r="G1055" s="890"/>
      <c r="H1055" s="890"/>
      <c r="I1055" s="890"/>
      <c r="J1055" s="890"/>
      <c r="K1055" s="890"/>
      <c r="L1055" s="890"/>
      <c r="M1055" s="890"/>
      <c r="N1055" s="891"/>
      <c r="O1055" s="892" t="s">
        <v>124</v>
      </c>
      <c r="P1055" s="893"/>
      <c r="Q1055" s="893"/>
      <c r="R1055" s="893"/>
      <c r="S1055" s="893"/>
      <c r="T1055" s="893"/>
      <c r="U1055" s="893"/>
      <c r="V1055" s="893"/>
      <c r="W1055" s="893"/>
      <c r="X1055" s="893"/>
      <c r="Y1055" s="894" t="s">
        <v>94</v>
      </c>
      <c r="Z1055" s="893"/>
      <c r="AA1055" s="893"/>
      <c r="AB1055" s="893"/>
      <c r="AC1055" s="893"/>
      <c r="AD1055" s="893"/>
      <c r="AE1055" s="893"/>
      <c r="AF1055" s="893"/>
      <c r="AG1055" s="893"/>
      <c r="AH1055" s="895"/>
      <c r="AI1055" s="896" t="s">
        <v>124</v>
      </c>
      <c r="AJ1055" s="897"/>
      <c r="AK1055" s="897"/>
      <c r="AL1055" s="897"/>
      <c r="AM1055" s="897"/>
      <c r="AN1055" s="897"/>
      <c r="AO1055" s="897"/>
      <c r="AP1055" s="897"/>
      <c r="AQ1055" s="897"/>
      <c r="AR1055" s="898"/>
      <c r="AS1055" s="899" t="s">
        <v>94</v>
      </c>
      <c r="AT1055" s="897"/>
      <c r="AU1055" s="897"/>
      <c r="AV1055" s="897"/>
      <c r="AW1055" s="897"/>
      <c r="AX1055" s="897"/>
      <c r="AY1055" s="897"/>
      <c r="AZ1055" s="897"/>
      <c r="BA1055" s="897"/>
      <c r="BB1055" s="900"/>
      <c r="BC1055" s="742"/>
      <c r="BD1055" s="249"/>
      <c r="BE1055" s="264"/>
      <c r="BF1055" s="264"/>
      <c r="BG1055" s="264"/>
    </row>
    <row r="1056" spans="1:59" ht="30.75" customHeight="1">
      <c r="A1056" s="853" t="s">
        <v>383</v>
      </c>
      <c r="B1056" s="854"/>
      <c r="C1056" s="854"/>
      <c r="D1056" s="854"/>
      <c r="E1056" s="854"/>
      <c r="F1056" s="854"/>
      <c r="G1056" s="854"/>
      <c r="H1056" s="854"/>
      <c r="I1056" s="854"/>
      <c r="J1056" s="854"/>
      <c r="K1056" s="854"/>
      <c r="L1056" s="854"/>
      <c r="M1056" s="854"/>
      <c r="N1056" s="854"/>
      <c r="O1056" s="910" t="str">
        <f>IF('3.9 Station de lecture - Stat 5'!$I$38="","",'3.9 Station de lecture - Stat 5'!$I$38)</f>
        <v/>
      </c>
      <c r="P1056" s="910"/>
      <c r="Q1056" s="910"/>
      <c r="R1056" s="910"/>
      <c r="S1056" s="910"/>
      <c r="T1056" s="910"/>
      <c r="U1056" s="910"/>
      <c r="V1056" s="910"/>
      <c r="W1056" s="910"/>
      <c r="X1056" s="910"/>
      <c r="Y1056" s="910" t="str">
        <f>IF('3.9 Station de lecture - Stat 5'!$I$39="","",'3.9 Station de lecture - Stat 5'!$I$39)</f>
        <v/>
      </c>
      <c r="Z1056" s="910"/>
      <c r="AA1056" s="910"/>
      <c r="AB1056" s="910"/>
      <c r="AC1056" s="910"/>
      <c r="AD1056" s="910"/>
      <c r="AE1056" s="910"/>
      <c r="AF1056" s="910"/>
      <c r="AG1056" s="910"/>
      <c r="AH1056" s="911"/>
      <c r="AI1056" s="912" t="str">
        <f>IF('3.9 Station de lecture - Stat 5'!$N$38="","",'3.9 Station de lecture - Stat 5'!$N$38)</f>
        <v/>
      </c>
      <c r="AJ1056" s="910"/>
      <c r="AK1056" s="910"/>
      <c r="AL1056" s="910"/>
      <c r="AM1056" s="910"/>
      <c r="AN1056" s="910"/>
      <c r="AO1056" s="910"/>
      <c r="AP1056" s="910"/>
      <c r="AQ1056" s="910"/>
      <c r="AR1056" s="910"/>
      <c r="AS1056" s="910" t="str">
        <f>IF('3.9 Station de lecture - Stat 5'!$N$39="","",'3.9 Station de lecture - Stat 5'!$N$39)</f>
        <v/>
      </c>
      <c r="AT1056" s="910"/>
      <c r="AU1056" s="910"/>
      <c r="AV1056" s="910"/>
      <c r="AW1056" s="910"/>
      <c r="AX1056" s="910"/>
      <c r="AY1056" s="910"/>
      <c r="AZ1056" s="910"/>
      <c r="BA1056" s="910"/>
      <c r="BB1056" s="911"/>
    </row>
    <row r="1057" spans="1:59" ht="30" customHeight="1">
      <c r="A1057" s="853" t="s">
        <v>1040</v>
      </c>
      <c r="B1057" s="854"/>
      <c r="C1057" s="854"/>
      <c r="D1057" s="854"/>
      <c r="E1057" s="854"/>
      <c r="F1057" s="854"/>
      <c r="G1057" s="854"/>
      <c r="H1057" s="854"/>
      <c r="I1057" s="854"/>
      <c r="J1057" s="854"/>
      <c r="K1057" s="854"/>
      <c r="L1057" s="854"/>
      <c r="M1057" s="854"/>
      <c r="N1057" s="854"/>
      <c r="O1057" s="913" t="str">
        <f>IF('3.9 Station de lecture - Stat 5'!$K$38="","",'3.9 Station de lecture - Stat 5'!$K$38)</f>
        <v/>
      </c>
      <c r="P1057" s="913"/>
      <c r="Q1057" s="913"/>
      <c r="R1057" s="913"/>
      <c r="S1057" s="913"/>
      <c r="T1057" s="913"/>
      <c r="U1057" s="913"/>
      <c r="V1057" s="913"/>
      <c r="W1057" s="913"/>
      <c r="X1057" s="913"/>
      <c r="Y1057" s="913" t="str">
        <f>IF('3.9 Station de lecture - Stat 5'!$K$39="","",'3.9 Station de lecture - Stat 5'!$K$39)</f>
        <v/>
      </c>
      <c r="Z1057" s="913"/>
      <c r="AA1057" s="913"/>
      <c r="AB1057" s="913"/>
      <c r="AC1057" s="913"/>
      <c r="AD1057" s="913"/>
      <c r="AE1057" s="913"/>
      <c r="AF1057" s="913"/>
      <c r="AG1057" s="913"/>
      <c r="AH1057" s="914"/>
      <c r="AI1057" s="915" t="str">
        <f>IF('3.9 Station de lecture - Stat 5'!$P$38="","",'3.9 Station de lecture - Stat 5'!$P$38)</f>
        <v/>
      </c>
      <c r="AJ1057" s="913"/>
      <c r="AK1057" s="913"/>
      <c r="AL1057" s="913"/>
      <c r="AM1057" s="913"/>
      <c r="AN1057" s="913"/>
      <c r="AO1057" s="913"/>
      <c r="AP1057" s="913"/>
      <c r="AQ1057" s="913"/>
      <c r="AR1057" s="913"/>
      <c r="AS1057" s="913" t="str">
        <f>IF('3.9 Station de lecture - Stat 5'!$P$39="","",'3.9 Station de lecture - Stat 5'!$P$39)</f>
        <v/>
      </c>
      <c r="AT1057" s="913"/>
      <c r="AU1057" s="913"/>
      <c r="AV1057" s="913"/>
      <c r="AW1057" s="913"/>
      <c r="AX1057" s="913"/>
      <c r="AY1057" s="913"/>
      <c r="AZ1057" s="913"/>
      <c r="BA1057" s="913"/>
      <c r="BB1057" s="914"/>
    </row>
    <row r="1058" spans="1:59" ht="30.75" customHeight="1">
      <c r="A1058" s="853" t="s">
        <v>3</v>
      </c>
      <c r="B1058" s="854"/>
      <c r="C1058" s="854"/>
      <c r="D1058" s="854"/>
      <c r="E1058" s="854"/>
      <c r="F1058" s="854"/>
      <c r="G1058" s="854"/>
      <c r="H1058" s="854"/>
      <c r="I1058" s="854"/>
      <c r="J1058" s="854"/>
      <c r="K1058" s="854"/>
      <c r="L1058" s="854"/>
      <c r="M1058" s="854"/>
      <c r="N1058" s="854"/>
      <c r="O1058" s="882" t="str">
        <f>IF('3.9 Station de lecture - Stat 5'!$M$38="","",'3.9 Station de lecture - Stat 5'!$M$38)</f>
        <v/>
      </c>
      <c r="P1058" s="882"/>
      <c r="Q1058" s="882"/>
      <c r="R1058" s="882"/>
      <c r="S1058" s="882"/>
      <c r="T1058" s="882"/>
      <c r="U1058" s="882"/>
      <c r="V1058" s="882"/>
      <c r="W1058" s="882"/>
      <c r="X1058" s="882"/>
      <c r="Y1058" s="882" t="str">
        <f>IF('3.9 Station de lecture - Stat 5'!$M$39="","",'3.9 Station de lecture - Stat 5'!$M$39)</f>
        <v/>
      </c>
      <c r="Z1058" s="882"/>
      <c r="AA1058" s="882"/>
      <c r="AB1058" s="882"/>
      <c r="AC1058" s="882"/>
      <c r="AD1058" s="882"/>
      <c r="AE1058" s="882"/>
      <c r="AF1058" s="882"/>
      <c r="AG1058" s="882"/>
      <c r="AH1058" s="885"/>
      <c r="AI1058" s="884" t="str">
        <f>IF('3.9 Station de lecture - Stat 5'!$R$38="","",'3.9 Station de lecture - Stat 5'!$R$38)</f>
        <v/>
      </c>
      <c r="AJ1058" s="882"/>
      <c r="AK1058" s="882"/>
      <c r="AL1058" s="882"/>
      <c r="AM1058" s="882"/>
      <c r="AN1058" s="882"/>
      <c r="AO1058" s="882"/>
      <c r="AP1058" s="882"/>
      <c r="AQ1058" s="882"/>
      <c r="AR1058" s="882"/>
      <c r="AS1058" s="882" t="str">
        <f>IF('3.9 Station de lecture - Stat 5'!$R$39="","",'3.9 Station de lecture - Stat 5'!$R$39)</f>
        <v/>
      </c>
      <c r="AT1058" s="882"/>
      <c r="AU1058" s="882"/>
      <c r="AV1058" s="882"/>
      <c r="AW1058" s="882"/>
      <c r="AX1058" s="882"/>
      <c r="AY1058" s="882"/>
      <c r="AZ1058" s="882"/>
      <c r="BA1058" s="882"/>
      <c r="BB1058" s="885"/>
    </row>
    <row r="1059" spans="1:59" ht="30" customHeight="1">
      <c r="A1059" s="853" t="s">
        <v>73</v>
      </c>
      <c r="B1059" s="854"/>
      <c r="C1059" s="854"/>
      <c r="D1059" s="854"/>
      <c r="E1059" s="854"/>
      <c r="F1059" s="854"/>
      <c r="G1059" s="854"/>
      <c r="H1059" s="854"/>
      <c r="I1059" s="854"/>
      <c r="J1059" s="854"/>
      <c r="K1059" s="854"/>
      <c r="L1059" s="854"/>
      <c r="M1059" s="854"/>
      <c r="N1059" s="854"/>
      <c r="O1059" s="851" t="str">
        <f>IF('3.9 Station de lecture - Stat 5'!$I$40="","",'3.9 Station de lecture - Stat 5'!$I$40)</f>
        <v/>
      </c>
      <c r="P1059" s="909"/>
      <c r="Q1059" s="909"/>
      <c r="R1059" s="909"/>
      <c r="S1059" s="909"/>
      <c r="T1059" s="909"/>
      <c r="U1059" s="909"/>
      <c r="V1059" s="909"/>
      <c r="W1059" s="909"/>
      <c r="X1059" s="909"/>
      <c r="Y1059" s="852"/>
      <c r="Z1059" s="852"/>
      <c r="AA1059" s="852"/>
      <c r="AB1059" s="852"/>
      <c r="AC1059" s="852"/>
      <c r="AD1059" s="852"/>
      <c r="AE1059" s="852"/>
      <c r="AF1059" s="852"/>
      <c r="AG1059" s="852"/>
      <c r="AH1059" s="852"/>
      <c r="AI1059" s="909" t="str">
        <f>IF('3.9 Station de lecture - Stat 5'!$N$40="","",'3.9 Station de lecture - Stat 5'!$N$40)</f>
        <v/>
      </c>
      <c r="AJ1059" s="909"/>
      <c r="AK1059" s="909"/>
      <c r="AL1059" s="909"/>
      <c r="AM1059" s="909"/>
      <c r="AN1059" s="909"/>
      <c r="AO1059" s="909"/>
      <c r="AP1059" s="909"/>
      <c r="AQ1059" s="909"/>
      <c r="AR1059" s="909"/>
      <c r="AS1059" s="852"/>
      <c r="AT1059" s="852"/>
      <c r="AU1059" s="852"/>
      <c r="AV1059" s="852"/>
      <c r="AW1059" s="852"/>
      <c r="AX1059" s="852"/>
      <c r="AY1059" s="852"/>
      <c r="AZ1059" s="852"/>
      <c r="BA1059" s="852"/>
      <c r="BB1059" s="852"/>
    </row>
    <row r="1060" spans="1:59" ht="30" customHeight="1">
      <c r="A1060" s="853" t="s">
        <v>71</v>
      </c>
      <c r="B1060" s="854"/>
      <c r="C1060" s="854"/>
      <c r="D1060" s="854"/>
      <c r="E1060" s="854"/>
      <c r="F1060" s="854"/>
      <c r="G1060" s="854"/>
      <c r="H1060" s="854"/>
      <c r="I1060" s="854"/>
      <c r="J1060" s="854"/>
      <c r="K1060" s="854"/>
      <c r="L1060" s="854"/>
      <c r="M1060" s="854"/>
      <c r="N1060" s="854"/>
      <c r="O1060" s="901" t="str">
        <f>IF('3.9 Station de lecture - Stat 5'!$I$41="","",'3.9 Station de lecture - Stat 5'!$I$41)</f>
        <v/>
      </c>
      <c r="P1060" s="902"/>
      <c r="Q1060" s="902"/>
      <c r="R1060" s="902"/>
      <c r="S1060" s="902"/>
      <c r="T1060" s="902"/>
      <c r="U1060" s="902"/>
      <c r="V1060" s="902"/>
      <c r="W1060" s="902"/>
      <c r="X1060" s="902"/>
      <c r="Y1060" s="902"/>
      <c r="Z1060" s="902"/>
      <c r="AA1060" s="902"/>
      <c r="AB1060" s="902"/>
      <c r="AC1060" s="902"/>
      <c r="AD1060" s="902"/>
      <c r="AE1060" s="902"/>
      <c r="AF1060" s="902"/>
      <c r="AG1060" s="902"/>
      <c r="AH1060" s="903"/>
      <c r="AI1060" s="904" t="str">
        <f>IF('3.9 Station de lecture - Stat 5'!$N$41="","",'3.9 Station de lecture - Stat 5'!$N$41)</f>
        <v/>
      </c>
      <c r="AJ1060" s="904"/>
      <c r="AK1060" s="904"/>
      <c r="AL1060" s="904"/>
      <c r="AM1060" s="904"/>
      <c r="AN1060" s="904"/>
      <c r="AO1060" s="904"/>
      <c r="AP1060" s="904"/>
      <c r="AQ1060" s="904"/>
      <c r="AR1060" s="904"/>
      <c r="AS1060" s="857"/>
      <c r="AT1060" s="857"/>
      <c r="AU1060" s="857"/>
      <c r="AV1060" s="857"/>
      <c r="AW1060" s="857"/>
      <c r="AX1060" s="857"/>
      <c r="AY1060" s="857"/>
      <c r="AZ1060" s="857"/>
      <c r="BA1060" s="857"/>
      <c r="BB1060" s="857"/>
    </row>
    <row r="1061" spans="1:59" ht="19.5" customHeight="1">
      <c r="AO1061" s="311"/>
    </row>
    <row r="1062" spans="1:59" ht="30" customHeight="1">
      <c r="A1062" s="874" t="s">
        <v>1041</v>
      </c>
      <c r="B1062" s="875"/>
      <c r="C1062" s="875"/>
      <c r="D1062" s="875"/>
      <c r="E1062" s="875"/>
      <c r="F1062" s="875"/>
      <c r="G1062" s="875"/>
      <c r="H1062" s="875"/>
      <c r="I1062" s="875"/>
      <c r="J1062" s="875"/>
      <c r="K1062" s="875"/>
      <c r="L1062" s="875"/>
      <c r="M1062" s="875"/>
      <c r="N1062" s="875"/>
      <c r="O1062" s="875"/>
      <c r="P1062" s="875"/>
      <c r="Q1062" s="875"/>
      <c r="R1062" s="875"/>
      <c r="S1062" s="875"/>
      <c r="T1062" s="875"/>
      <c r="U1062" s="875"/>
      <c r="V1062" s="875"/>
      <c r="W1062" s="875"/>
      <c r="X1062" s="875"/>
      <c r="Y1062" s="875"/>
      <c r="Z1062" s="875"/>
      <c r="AA1062" s="875"/>
      <c r="AB1062" s="875"/>
      <c r="AC1062" s="875"/>
      <c r="AD1062" s="875"/>
      <c r="AE1062" s="875"/>
      <c r="AF1062" s="875"/>
      <c r="AG1062" s="875"/>
      <c r="AH1062" s="875"/>
      <c r="AI1062" s="875"/>
      <c r="AJ1062" s="875"/>
      <c r="AK1062" s="875"/>
      <c r="AL1062" s="875"/>
      <c r="AM1062" s="875"/>
      <c r="AN1062" s="875"/>
      <c r="AO1062" s="875"/>
      <c r="AP1062" s="875"/>
      <c r="AQ1062" s="875"/>
      <c r="AR1062" s="875"/>
      <c r="AS1062" s="875"/>
      <c r="AT1062" s="875"/>
      <c r="AU1062" s="875"/>
      <c r="AV1062" s="875"/>
      <c r="AW1062" s="875"/>
      <c r="AX1062" s="875"/>
      <c r="AY1062" s="875"/>
      <c r="AZ1062" s="875"/>
      <c r="BA1062" s="875"/>
      <c r="BB1062" s="876"/>
    </row>
    <row r="1063" spans="1:59" ht="20.25" customHeight="1">
      <c r="A1063" s="853"/>
      <c r="B1063" s="890"/>
      <c r="C1063" s="890"/>
      <c r="D1063" s="890"/>
      <c r="E1063" s="890"/>
      <c r="F1063" s="890"/>
      <c r="G1063" s="890"/>
      <c r="H1063" s="890"/>
      <c r="I1063" s="890"/>
      <c r="J1063" s="890"/>
      <c r="K1063" s="890"/>
      <c r="L1063" s="890"/>
      <c r="M1063" s="890"/>
      <c r="N1063" s="891"/>
      <c r="O1063" s="905" t="s">
        <v>1042</v>
      </c>
      <c r="P1063" s="906"/>
      <c r="Q1063" s="906"/>
      <c r="R1063" s="906"/>
      <c r="S1063" s="906"/>
      <c r="T1063" s="906"/>
      <c r="U1063" s="906"/>
      <c r="V1063" s="906"/>
      <c r="W1063" s="906"/>
      <c r="X1063" s="906"/>
      <c r="Y1063" s="907"/>
      <c r="Z1063" s="907"/>
      <c r="AA1063" s="907"/>
      <c r="AB1063" s="907"/>
      <c r="AC1063" s="907"/>
      <c r="AD1063" s="907"/>
      <c r="AE1063" s="907"/>
      <c r="AF1063" s="907"/>
      <c r="AG1063" s="907"/>
      <c r="AH1063" s="908"/>
      <c r="AI1063" s="905" t="s">
        <v>1043</v>
      </c>
      <c r="AJ1063" s="906"/>
      <c r="AK1063" s="906"/>
      <c r="AL1063" s="906"/>
      <c r="AM1063" s="906"/>
      <c r="AN1063" s="906"/>
      <c r="AO1063" s="906"/>
      <c r="AP1063" s="906"/>
      <c r="AQ1063" s="906"/>
      <c r="AR1063" s="906"/>
      <c r="AS1063" s="907" t="s">
        <v>94</v>
      </c>
      <c r="AT1063" s="907"/>
      <c r="AU1063" s="907"/>
      <c r="AV1063" s="907"/>
      <c r="AW1063" s="907"/>
      <c r="AX1063" s="907"/>
      <c r="AY1063" s="907"/>
      <c r="AZ1063" s="907"/>
      <c r="BA1063" s="907"/>
      <c r="BB1063" s="908"/>
    </row>
    <row r="1064" spans="1:59" ht="25.5" customHeight="1">
      <c r="A1064" s="853"/>
      <c r="B1064" s="890"/>
      <c r="C1064" s="890"/>
      <c r="D1064" s="890"/>
      <c r="E1064" s="890"/>
      <c r="F1064" s="890"/>
      <c r="G1064" s="890"/>
      <c r="H1064" s="890"/>
      <c r="I1064" s="890"/>
      <c r="J1064" s="890"/>
      <c r="K1064" s="890"/>
      <c r="L1064" s="890"/>
      <c r="M1064" s="890"/>
      <c r="N1064" s="891"/>
      <c r="O1064" s="892" t="s">
        <v>124</v>
      </c>
      <c r="P1064" s="893"/>
      <c r="Q1064" s="893"/>
      <c r="R1064" s="893"/>
      <c r="S1064" s="893"/>
      <c r="T1064" s="893"/>
      <c r="U1064" s="893"/>
      <c r="V1064" s="893"/>
      <c r="W1064" s="893"/>
      <c r="X1064" s="893"/>
      <c r="Y1064" s="894" t="s">
        <v>94</v>
      </c>
      <c r="Z1064" s="893"/>
      <c r="AA1064" s="893"/>
      <c r="AB1064" s="893"/>
      <c r="AC1064" s="893"/>
      <c r="AD1064" s="893"/>
      <c r="AE1064" s="893"/>
      <c r="AF1064" s="893"/>
      <c r="AG1064" s="893"/>
      <c r="AH1064" s="895"/>
      <c r="AI1064" s="896" t="s">
        <v>124</v>
      </c>
      <c r="AJ1064" s="897"/>
      <c r="AK1064" s="897"/>
      <c r="AL1064" s="897"/>
      <c r="AM1064" s="897"/>
      <c r="AN1064" s="897"/>
      <c r="AO1064" s="897"/>
      <c r="AP1064" s="897"/>
      <c r="AQ1064" s="897"/>
      <c r="AR1064" s="898"/>
      <c r="AS1064" s="899" t="s">
        <v>94</v>
      </c>
      <c r="AT1064" s="897"/>
      <c r="AU1064" s="897"/>
      <c r="AV1064" s="897"/>
      <c r="AW1064" s="897"/>
      <c r="AX1064" s="897"/>
      <c r="AY1064" s="897"/>
      <c r="AZ1064" s="897"/>
      <c r="BA1064" s="897"/>
      <c r="BB1064" s="900"/>
      <c r="BC1064" s="742"/>
      <c r="BD1064" s="249"/>
      <c r="BE1064" s="264"/>
      <c r="BF1064" s="264"/>
      <c r="BG1064" s="264"/>
    </row>
    <row r="1065" spans="1:59" ht="46.5" customHeight="1">
      <c r="A1065" s="858" t="s">
        <v>1046</v>
      </c>
      <c r="B1065" s="859"/>
      <c r="C1065" s="859"/>
      <c r="D1065" s="859"/>
      <c r="E1065" s="859"/>
      <c r="F1065" s="859"/>
      <c r="G1065" s="859"/>
      <c r="H1065" s="859"/>
      <c r="I1065" s="859"/>
      <c r="J1065" s="859"/>
      <c r="K1065" s="859"/>
      <c r="L1065" s="859"/>
      <c r="M1065" s="859"/>
      <c r="N1065" s="859"/>
      <c r="O1065" s="886" t="str">
        <f>IF('3.9 Station de lecture - Stat 5'!$M$49="","",'3.9 Station de lecture - Stat 5'!$M$49)</f>
        <v/>
      </c>
      <c r="P1065" s="886"/>
      <c r="Q1065" s="886"/>
      <c r="R1065" s="886"/>
      <c r="S1065" s="886"/>
      <c r="T1065" s="886"/>
      <c r="U1065" s="886"/>
      <c r="V1065" s="886"/>
      <c r="W1065" s="886"/>
      <c r="X1065" s="886"/>
      <c r="Y1065" s="886" t="str">
        <f>IF('3.9 Station de lecture - Stat 5'!$M$50="","",'3.9 Station de lecture - Stat 5'!$M$50)</f>
        <v/>
      </c>
      <c r="Z1065" s="886"/>
      <c r="AA1065" s="886"/>
      <c r="AB1065" s="886"/>
      <c r="AC1065" s="886"/>
      <c r="AD1065" s="886"/>
      <c r="AE1065" s="886"/>
      <c r="AF1065" s="886"/>
      <c r="AG1065" s="886"/>
      <c r="AH1065" s="887"/>
      <c r="AI1065" s="888" t="str">
        <f>IF('3.9 Station de lecture - Stat 5'!$M$58="","",'3.9 Station de lecture - Stat 5'!$M$58)</f>
        <v/>
      </c>
      <c r="AJ1065" s="886"/>
      <c r="AK1065" s="886"/>
      <c r="AL1065" s="886"/>
      <c r="AM1065" s="886"/>
      <c r="AN1065" s="886"/>
      <c r="AO1065" s="886"/>
      <c r="AP1065" s="886"/>
      <c r="AQ1065" s="886"/>
      <c r="AR1065" s="886"/>
      <c r="AS1065" s="886" t="str">
        <f>IF('3.9 Station de lecture - Stat 5'!$M$59="","",'3.9 Station de lecture - Stat 5'!$M$59)</f>
        <v/>
      </c>
      <c r="AT1065" s="886"/>
      <c r="AU1065" s="886"/>
      <c r="AV1065" s="886"/>
      <c r="AW1065" s="886"/>
      <c r="AX1065" s="886"/>
      <c r="AY1065" s="886"/>
      <c r="AZ1065" s="886"/>
      <c r="BA1065" s="886"/>
      <c r="BB1065" s="889"/>
    </row>
    <row r="1066" spans="1:59" ht="44.25" customHeight="1">
      <c r="A1066" s="864" t="s">
        <v>1047</v>
      </c>
      <c r="B1066" s="865"/>
      <c r="C1066" s="865"/>
      <c r="D1066" s="865"/>
      <c r="E1066" s="865"/>
      <c r="F1066" s="865"/>
      <c r="G1066" s="865"/>
      <c r="H1066" s="865"/>
      <c r="I1066" s="865"/>
      <c r="J1066" s="865"/>
      <c r="K1066" s="865"/>
      <c r="L1066" s="865"/>
      <c r="M1066" s="865"/>
      <c r="N1066" s="865"/>
      <c r="O1066" s="882" t="str">
        <f>IF('3.9 Station de lecture - Stat 5'!$N$49="","",'3.9 Station de lecture - Stat 5'!$N$49)</f>
        <v/>
      </c>
      <c r="P1066" s="882"/>
      <c r="Q1066" s="882"/>
      <c r="R1066" s="882"/>
      <c r="S1066" s="882"/>
      <c r="T1066" s="882"/>
      <c r="U1066" s="882"/>
      <c r="V1066" s="882"/>
      <c r="W1066" s="882"/>
      <c r="X1066" s="882"/>
      <c r="Y1066" s="882" t="str">
        <f>IF('3.9 Station de lecture - Stat 5'!$N$50="","",'3.9 Station de lecture - Stat 5'!$N$50)</f>
        <v/>
      </c>
      <c r="Z1066" s="882"/>
      <c r="AA1066" s="882"/>
      <c r="AB1066" s="882"/>
      <c r="AC1066" s="882"/>
      <c r="AD1066" s="882"/>
      <c r="AE1066" s="882"/>
      <c r="AF1066" s="882"/>
      <c r="AG1066" s="882"/>
      <c r="AH1066" s="883"/>
      <c r="AI1066" s="884" t="str">
        <f>IF('3.9 Station de lecture - Stat 5'!$N$58="","",'3.9 Station de lecture - Stat 5'!$N$58)</f>
        <v/>
      </c>
      <c r="AJ1066" s="882"/>
      <c r="AK1066" s="882"/>
      <c r="AL1066" s="882"/>
      <c r="AM1066" s="882"/>
      <c r="AN1066" s="882"/>
      <c r="AO1066" s="882"/>
      <c r="AP1066" s="882"/>
      <c r="AQ1066" s="882"/>
      <c r="AR1066" s="882"/>
      <c r="AS1066" s="882" t="str">
        <f>IF('3.9 Station de lecture - Stat 5'!$N$59="","",'3.9 Station de lecture - Stat 5'!$N$59)</f>
        <v/>
      </c>
      <c r="AT1066" s="882"/>
      <c r="AU1066" s="882"/>
      <c r="AV1066" s="882"/>
      <c r="AW1066" s="882"/>
      <c r="AX1066" s="882"/>
      <c r="AY1066" s="882"/>
      <c r="AZ1066" s="882"/>
      <c r="BA1066" s="882"/>
      <c r="BB1066" s="885"/>
    </row>
    <row r="1067" spans="1:59" ht="50.25" customHeight="1">
      <c r="A1067" s="858" t="s">
        <v>1048</v>
      </c>
      <c r="B1067" s="859"/>
      <c r="C1067" s="859"/>
      <c r="D1067" s="859"/>
      <c r="E1067" s="859"/>
      <c r="F1067" s="859"/>
      <c r="G1067" s="859"/>
      <c r="H1067" s="859"/>
      <c r="I1067" s="859"/>
      <c r="J1067" s="859"/>
      <c r="K1067" s="859"/>
      <c r="L1067" s="859"/>
      <c r="M1067" s="859"/>
      <c r="N1067" s="859"/>
      <c r="O1067" s="886" t="str">
        <f>IF('3.9 Station de lecture - Stat 5'!$O$49="","",'3.9 Station de lecture - Stat 5'!$O$49)</f>
        <v/>
      </c>
      <c r="P1067" s="886"/>
      <c r="Q1067" s="886"/>
      <c r="R1067" s="886"/>
      <c r="S1067" s="886"/>
      <c r="T1067" s="886"/>
      <c r="U1067" s="886"/>
      <c r="V1067" s="886"/>
      <c r="W1067" s="886"/>
      <c r="X1067" s="886"/>
      <c r="Y1067" s="886" t="str">
        <f>IF('3.9 Station de lecture - Stat 5'!$O$50="","",'3.9 Station de lecture - Stat 5'!$O$50)</f>
        <v/>
      </c>
      <c r="Z1067" s="886"/>
      <c r="AA1067" s="886"/>
      <c r="AB1067" s="886"/>
      <c r="AC1067" s="886"/>
      <c r="AD1067" s="886"/>
      <c r="AE1067" s="886"/>
      <c r="AF1067" s="886"/>
      <c r="AG1067" s="886"/>
      <c r="AH1067" s="887"/>
      <c r="AI1067" s="888" t="str">
        <f>IF('3.9 Station de lecture - Stat 5'!$O$58="","",'3.9 Station de lecture - Stat 5'!$O$58)</f>
        <v/>
      </c>
      <c r="AJ1067" s="886"/>
      <c r="AK1067" s="886"/>
      <c r="AL1067" s="886"/>
      <c r="AM1067" s="886"/>
      <c r="AN1067" s="886"/>
      <c r="AO1067" s="886"/>
      <c r="AP1067" s="886"/>
      <c r="AQ1067" s="886"/>
      <c r="AR1067" s="886"/>
      <c r="AS1067" s="886" t="str">
        <f>IF('3.9 Station de lecture - Stat 5'!$O$59="","",'3.9 Station de lecture - Stat 5'!$O$59)</f>
        <v/>
      </c>
      <c r="AT1067" s="886"/>
      <c r="AU1067" s="886"/>
      <c r="AV1067" s="886"/>
      <c r="AW1067" s="886"/>
      <c r="AX1067" s="886"/>
      <c r="AY1067" s="886"/>
      <c r="AZ1067" s="886"/>
      <c r="BA1067" s="886"/>
      <c r="BB1067" s="889"/>
    </row>
    <row r="1068" spans="1:59" ht="39" customHeight="1">
      <c r="A1068" s="864" t="s">
        <v>1050</v>
      </c>
      <c r="B1068" s="865"/>
      <c r="C1068" s="865"/>
      <c r="D1068" s="865"/>
      <c r="E1068" s="865"/>
      <c r="F1068" s="865"/>
      <c r="G1068" s="865"/>
      <c r="H1068" s="865"/>
      <c r="I1068" s="865"/>
      <c r="J1068" s="865"/>
      <c r="K1068" s="865"/>
      <c r="L1068" s="865"/>
      <c r="M1068" s="865"/>
      <c r="N1068" s="865"/>
      <c r="O1068" s="882" t="str">
        <f>IF('3.9 Station de lecture - Stat 5'!$P$49="","",'3.9 Station de lecture - Stat 5'!$P$49)</f>
        <v/>
      </c>
      <c r="P1068" s="882"/>
      <c r="Q1068" s="882"/>
      <c r="R1068" s="882"/>
      <c r="S1068" s="882"/>
      <c r="T1068" s="882"/>
      <c r="U1068" s="882"/>
      <c r="V1068" s="882"/>
      <c r="W1068" s="882"/>
      <c r="X1068" s="882"/>
      <c r="Y1068" s="882" t="str">
        <f>IF('3.9 Station de lecture - Stat 5'!$P$50="","",'3.9 Station de lecture - Stat 5'!$P$50)</f>
        <v/>
      </c>
      <c r="Z1068" s="882"/>
      <c r="AA1068" s="882"/>
      <c r="AB1068" s="882"/>
      <c r="AC1068" s="882"/>
      <c r="AD1068" s="882"/>
      <c r="AE1068" s="882"/>
      <c r="AF1068" s="882"/>
      <c r="AG1068" s="882"/>
      <c r="AH1068" s="883"/>
      <c r="AI1068" s="884" t="str">
        <f>IF('3.9 Station de lecture - Stat 5'!$P$58="","",'3.9 Station de lecture - Stat 5'!$P$58)</f>
        <v/>
      </c>
      <c r="AJ1068" s="882"/>
      <c r="AK1068" s="882"/>
      <c r="AL1068" s="882"/>
      <c r="AM1068" s="882"/>
      <c r="AN1068" s="882"/>
      <c r="AO1068" s="882"/>
      <c r="AP1068" s="882"/>
      <c r="AQ1068" s="882"/>
      <c r="AR1068" s="882"/>
      <c r="AS1068" s="882" t="str">
        <f>IF('3.9 Station de lecture - Stat 5'!$P$59="","",'3.9 Station de lecture - Stat 5'!$P$59)</f>
        <v/>
      </c>
      <c r="AT1068" s="882"/>
      <c r="AU1068" s="882"/>
      <c r="AV1068" s="882"/>
      <c r="AW1068" s="882"/>
      <c r="AX1068" s="882"/>
      <c r="AY1068" s="882"/>
      <c r="AZ1068" s="882"/>
      <c r="BA1068" s="882"/>
      <c r="BB1068" s="885"/>
    </row>
    <row r="1069" spans="1:59" ht="33" customHeight="1">
      <c r="A1069" s="858" t="s">
        <v>1049</v>
      </c>
      <c r="B1069" s="859"/>
      <c r="C1069" s="859"/>
      <c r="D1069" s="859"/>
      <c r="E1069" s="859"/>
      <c r="F1069" s="859"/>
      <c r="G1069" s="859"/>
      <c r="H1069" s="859"/>
      <c r="I1069" s="859"/>
      <c r="J1069" s="859"/>
      <c r="K1069" s="859"/>
      <c r="L1069" s="859"/>
      <c r="M1069" s="859"/>
      <c r="N1069" s="859"/>
      <c r="O1069" s="886" t="str">
        <f>IF('3.9 Station de lecture - Stat 5'!$Q$49="","",'3.9 Station de lecture - Stat 5'!$Q$49)</f>
        <v/>
      </c>
      <c r="P1069" s="886"/>
      <c r="Q1069" s="886"/>
      <c r="R1069" s="886"/>
      <c r="S1069" s="886"/>
      <c r="T1069" s="886"/>
      <c r="U1069" s="886"/>
      <c r="V1069" s="886"/>
      <c r="W1069" s="886"/>
      <c r="X1069" s="886"/>
      <c r="Y1069" s="886" t="str">
        <f>IF('3.9 Station de lecture - Stat 5'!$Q$50="","",'3.9 Station de lecture - Stat 5'!$Q$50)</f>
        <v/>
      </c>
      <c r="Z1069" s="886"/>
      <c r="AA1069" s="886"/>
      <c r="AB1069" s="886"/>
      <c r="AC1069" s="886"/>
      <c r="AD1069" s="886"/>
      <c r="AE1069" s="886"/>
      <c r="AF1069" s="886"/>
      <c r="AG1069" s="886"/>
      <c r="AH1069" s="887"/>
      <c r="AI1069" s="888" t="str">
        <f>IF('3.9 Station de lecture - Stat 5'!$Q$58="","",'3.9 Station de lecture - Stat 5'!$Q$58)</f>
        <v/>
      </c>
      <c r="AJ1069" s="886"/>
      <c r="AK1069" s="886"/>
      <c r="AL1069" s="886"/>
      <c r="AM1069" s="886"/>
      <c r="AN1069" s="886"/>
      <c r="AO1069" s="886"/>
      <c r="AP1069" s="886"/>
      <c r="AQ1069" s="886"/>
      <c r="AR1069" s="886"/>
      <c r="AS1069" s="886" t="str">
        <f>IF('3.9 Station de lecture - Stat 5'!$Q$59="","",'3.9 Station de lecture - Stat 5'!$Q$59)</f>
        <v/>
      </c>
      <c r="AT1069" s="886"/>
      <c r="AU1069" s="886"/>
      <c r="AV1069" s="886"/>
      <c r="AW1069" s="886"/>
      <c r="AX1069" s="886"/>
      <c r="AY1069" s="886"/>
      <c r="AZ1069" s="886"/>
      <c r="BA1069" s="886"/>
      <c r="BB1069" s="889"/>
    </row>
    <row r="1070" spans="1:59" ht="45.75" customHeight="1">
      <c r="A1070" s="864" t="s">
        <v>1051</v>
      </c>
      <c r="B1070" s="865"/>
      <c r="C1070" s="865"/>
      <c r="D1070" s="865"/>
      <c r="E1070" s="865"/>
      <c r="F1070" s="865"/>
      <c r="G1070" s="865"/>
      <c r="H1070" s="865"/>
      <c r="I1070" s="865"/>
      <c r="J1070" s="865"/>
      <c r="K1070" s="865"/>
      <c r="L1070" s="865"/>
      <c r="M1070" s="865"/>
      <c r="N1070" s="865"/>
      <c r="O1070" s="882" t="str">
        <f>IF('3.9 Station de lecture - Stat 5'!$R$49="","",'3.9 Station de lecture - Stat 5'!$R$49)</f>
        <v/>
      </c>
      <c r="P1070" s="882"/>
      <c r="Q1070" s="882"/>
      <c r="R1070" s="882"/>
      <c r="S1070" s="882"/>
      <c r="T1070" s="882"/>
      <c r="U1070" s="882"/>
      <c r="V1070" s="882"/>
      <c r="W1070" s="882"/>
      <c r="X1070" s="882"/>
      <c r="Y1070" s="882" t="str">
        <f>IF('3.9 Station de lecture - Stat 5'!$R$50="","",'3.9 Station de lecture - Stat 5'!$R$50)</f>
        <v/>
      </c>
      <c r="Z1070" s="882"/>
      <c r="AA1070" s="882"/>
      <c r="AB1070" s="882"/>
      <c r="AC1070" s="882"/>
      <c r="AD1070" s="882"/>
      <c r="AE1070" s="882"/>
      <c r="AF1070" s="882"/>
      <c r="AG1070" s="882"/>
      <c r="AH1070" s="883"/>
      <c r="AI1070" s="884" t="str">
        <f>IF('3.9 Station de lecture - Stat 5'!$R$58="","",'3.9 Station de lecture - Stat 5'!$R$58)</f>
        <v/>
      </c>
      <c r="AJ1070" s="882"/>
      <c r="AK1070" s="882"/>
      <c r="AL1070" s="882"/>
      <c r="AM1070" s="882"/>
      <c r="AN1070" s="882"/>
      <c r="AO1070" s="882"/>
      <c r="AP1070" s="882"/>
      <c r="AQ1070" s="882"/>
      <c r="AR1070" s="882"/>
      <c r="AS1070" s="882" t="str">
        <f>IF('3.9 Station de lecture - Stat 5'!$R$59="","",'3.9 Station de lecture - Stat 5'!$R$59)</f>
        <v/>
      </c>
      <c r="AT1070" s="882"/>
      <c r="AU1070" s="882"/>
      <c r="AV1070" s="882"/>
      <c r="AW1070" s="882"/>
      <c r="AX1070" s="882"/>
      <c r="AY1070" s="882"/>
      <c r="AZ1070" s="882"/>
      <c r="BA1070" s="882"/>
      <c r="BB1070" s="885"/>
    </row>
    <row r="1071" spans="1:59" ht="36.75" customHeight="1">
      <c r="A1071" s="853" t="s">
        <v>73</v>
      </c>
      <c r="B1071" s="854"/>
      <c r="C1071" s="854"/>
      <c r="D1071" s="854"/>
      <c r="E1071" s="854"/>
      <c r="F1071" s="854"/>
      <c r="G1071" s="854"/>
      <c r="H1071" s="854"/>
      <c r="I1071" s="854"/>
      <c r="J1071" s="854"/>
      <c r="K1071" s="854"/>
      <c r="L1071" s="854"/>
      <c r="M1071" s="854"/>
      <c r="N1071" s="854"/>
      <c r="O1071" s="870" t="str">
        <f>IF('3.9 Station de lecture - Stat 5'!$C$51="","",'3.9 Station de lecture - Stat 5'!$C$51)</f>
        <v/>
      </c>
      <c r="P1071" s="871"/>
      <c r="Q1071" s="871"/>
      <c r="R1071" s="871"/>
      <c r="S1071" s="871"/>
      <c r="T1071" s="871"/>
      <c r="U1071" s="871"/>
      <c r="V1071" s="871"/>
      <c r="W1071" s="871"/>
      <c r="X1071" s="871"/>
      <c r="Y1071" s="871"/>
      <c r="Z1071" s="871"/>
      <c r="AA1071" s="871"/>
      <c r="AB1071" s="871"/>
      <c r="AC1071" s="871"/>
      <c r="AD1071" s="871"/>
      <c r="AE1071" s="871"/>
      <c r="AF1071" s="871"/>
      <c r="AG1071" s="871"/>
      <c r="AH1071" s="872"/>
      <c r="AI1071" s="873" t="str">
        <f>IF('3.9 Station de lecture - Stat 5'!$C$60="","",'3.9 Station de lecture - Stat 5'!$C$60)</f>
        <v/>
      </c>
      <c r="AJ1071" s="871"/>
      <c r="AK1071" s="871"/>
      <c r="AL1071" s="871"/>
      <c r="AM1071" s="871"/>
      <c r="AN1071" s="871"/>
      <c r="AO1071" s="871"/>
      <c r="AP1071" s="871"/>
      <c r="AQ1071" s="871"/>
      <c r="AR1071" s="871"/>
      <c r="AS1071" s="871"/>
      <c r="AT1071" s="871"/>
      <c r="AU1071" s="871"/>
      <c r="AV1071" s="871"/>
      <c r="AW1071" s="871"/>
      <c r="AX1071" s="871"/>
      <c r="AY1071" s="871"/>
      <c r="AZ1071" s="871"/>
      <c r="BA1071" s="871"/>
      <c r="BB1071" s="872"/>
    </row>
    <row r="1072" spans="1:59" ht="44.25" customHeight="1">
      <c r="A1072" s="853" t="s">
        <v>71</v>
      </c>
      <c r="B1072" s="854"/>
      <c r="C1072" s="854"/>
      <c r="D1072" s="854"/>
      <c r="E1072" s="854"/>
      <c r="F1072" s="854"/>
      <c r="G1072" s="854"/>
      <c r="H1072" s="854"/>
      <c r="I1072" s="854"/>
      <c r="J1072" s="854"/>
      <c r="K1072" s="854"/>
      <c r="L1072" s="854"/>
      <c r="M1072" s="854"/>
      <c r="N1072" s="854"/>
      <c r="O1072" s="870" t="str">
        <f>IF('3.9 Station de lecture - Stat 5'!$C$52="","",'3.9 Station de lecture - Stat 5'!$C$52)</f>
        <v/>
      </c>
      <c r="P1072" s="871"/>
      <c r="Q1072" s="871"/>
      <c r="R1072" s="871"/>
      <c r="S1072" s="871"/>
      <c r="T1072" s="871"/>
      <c r="U1072" s="871"/>
      <c r="V1072" s="871"/>
      <c r="W1072" s="871"/>
      <c r="X1072" s="871"/>
      <c r="Y1072" s="871"/>
      <c r="Z1072" s="871"/>
      <c r="AA1072" s="871"/>
      <c r="AB1072" s="871"/>
      <c r="AC1072" s="871"/>
      <c r="AD1072" s="871"/>
      <c r="AE1072" s="871"/>
      <c r="AF1072" s="871"/>
      <c r="AG1072" s="871"/>
      <c r="AH1072" s="872"/>
      <c r="AI1072" s="873" t="str">
        <f>IF('3.9 Station de lecture - Stat 5'!$C$61="","",'3.9 Station de lecture - Stat 5'!$C$61)</f>
        <v/>
      </c>
      <c r="AJ1072" s="871"/>
      <c r="AK1072" s="871"/>
      <c r="AL1072" s="871"/>
      <c r="AM1072" s="871"/>
      <c r="AN1072" s="871"/>
      <c r="AO1072" s="871"/>
      <c r="AP1072" s="871"/>
      <c r="AQ1072" s="871"/>
      <c r="AR1072" s="871"/>
      <c r="AS1072" s="871"/>
      <c r="AT1072" s="871"/>
      <c r="AU1072" s="871"/>
      <c r="AV1072" s="871"/>
      <c r="AW1072" s="871"/>
      <c r="AX1072" s="871"/>
      <c r="AY1072" s="871"/>
      <c r="AZ1072" s="871"/>
      <c r="BA1072" s="871"/>
      <c r="BB1072" s="872"/>
    </row>
    <row r="1073" spans="1:54" ht="24.75" customHeight="1">
      <c r="A1073" s="740"/>
      <c r="B1073" s="729"/>
      <c r="C1073" s="729"/>
      <c r="D1073" s="729"/>
      <c r="E1073" s="729"/>
      <c r="F1073" s="729"/>
      <c r="G1073" s="729"/>
      <c r="H1073" s="729"/>
      <c r="I1073" s="729"/>
      <c r="J1073" s="729"/>
      <c r="K1073" s="729"/>
      <c r="L1073" s="729"/>
      <c r="M1073" s="729"/>
      <c r="N1073" s="729"/>
      <c r="O1073" s="743"/>
      <c r="P1073" s="740"/>
      <c r="Q1073" s="740"/>
      <c r="R1073" s="740"/>
      <c r="S1073" s="740"/>
      <c r="T1073" s="740"/>
      <c r="U1073" s="740"/>
      <c r="V1073" s="740"/>
      <c r="W1073" s="740"/>
      <c r="X1073" s="740"/>
      <c r="Y1073" s="740"/>
      <c r="Z1073" s="740"/>
      <c r="AA1073" s="740"/>
      <c r="AB1073" s="740"/>
      <c r="AC1073" s="740"/>
      <c r="AD1073" s="740"/>
      <c r="AE1073" s="740"/>
      <c r="AF1073" s="740"/>
      <c r="AG1073" s="740"/>
      <c r="AH1073" s="740"/>
      <c r="AI1073" s="740"/>
      <c r="AJ1073" s="740"/>
      <c r="AK1073" s="740"/>
      <c r="AL1073" s="740"/>
      <c r="AM1073" s="740"/>
      <c r="AN1073" s="740"/>
      <c r="AO1073" s="740"/>
      <c r="AP1073" s="740"/>
      <c r="AQ1073" s="740"/>
      <c r="AR1073" s="740"/>
      <c r="AS1073" s="740"/>
      <c r="AT1073" s="740"/>
      <c r="AU1073" s="740"/>
      <c r="AV1073" s="740"/>
      <c r="AW1073" s="740"/>
      <c r="AX1073" s="740"/>
      <c r="AY1073" s="740"/>
      <c r="AZ1073" s="740"/>
      <c r="BA1073" s="740"/>
      <c r="BB1073" s="744"/>
    </row>
    <row r="1074" spans="1:54" ht="30" customHeight="1">
      <c r="A1074" s="874" t="s">
        <v>1054</v>
      </c>
      <c r="B1074" s="875"/>
      <c r="C1074" s="875"/>
      <c r="D1074" s="875"/>
      <c r="E1074" s="875"/>
      <c r="F1074" s="875"/>
      <c r="G1074" s="875"/>
      <c r="H1074" s="875"/>
      <c r="I1074" s="875"/>
      <c r="J1074" s="875"/>
      <c r="K1074" s="875"/>
      <c r="L1074" s="875"/>
      <c r="M1074" s="875"/>
      <c r="N1074" s="875"/>
      <c r="O1074" s="875"/>
      <c r="P1074" s="875"/>
      <c r="Q1074" s="875"/>
      <c r="R1074" s="875"/>
      <c r="S1074" s="875"/>
      <c r="T1074" s="875"/>
      <c r="U1074" s="875"/>
      <c r="V1074" s="875"/>
      <c r="W1074" s="875"/>
      <c r="X1074" s="875"/>
      <c r="Y1074" s="875"/>
      <c r="Z1074" s="875"/>
      <c r="AA1074" s="875"/>
      <c r="AB1074" s="875"/>
      <c r="AC1074" s="875"/>
      <c r="AD1074" s="875"/>
      <c r="AE1074" s="875"/>
      <c r="AF1074" s="875"/>
      <c r="AG1074" s="875"/>
      <c r="AH1074" s="875"/>
      <c r="AI1074" s="875"/>
      <c r="AJ1074" s="875"/>
      <c r="AK1074" s="875"/>
      <c r="AL1074" s="875"/>
      <c r="AM1074" s="875"/>
      <c r="AN1074" s="875"/>
      <c r="AO1074" s="875"/>
      <c r="AP1074" s="875"/>
      <c r="AQ1074" s="875"/>
      <c r="AR1074" s="875"/>
      <c r="AS1074" s="875"/>
      <c r="AT1074" s="875"/>
      <c r="AU1074" s="875"/>
      <c r="AV1074" s="875"/>
      <c r="AW1074" s="875"/>
      <c r="AX1074" s="875"/>
      <c r="AY1074" s="875"/>
      <c r="AZ1074" s="875"/>
      <c r="BA1074" s="875"/>
      <c r="BB1074" s="876"/>
    </row>
    <row r="1075" spans="1:54" ht="30" customHeight="1">
      <c r="A1075" s="849"/>
      <c r="B1075" s="877"/>
      <c r="C1075" s="877"/>
      <c r="D1075" s="877"/>
      <c r="E1075" s="877"/>
      <c r="F1075" s="877"/>
      <c r="G1075" s="877"/>
      <c r="H1075" s="877"/>
      <c r="I1075" s="877"/>
      <c r="J1075" s="877"/>
      <c r="K1075" s="877"/>
      <c r="L1075" s="877"/>
      <c r="M1075" s="877"/>
      <c r="N1075" s="877"/>
      <c r="O1075" s="877"/>
      <c r="P1075" s="877"/>
      <c r="Q1075" s="850"/>
      <c r="R1075" s="850"/>
      <c r="S1075" s="850"/>
      <c r="T1075" s="850"/>
      <c r="U1075" s="850"/>
      <c r="V1075" s="850"/>
      <c r="W1075" s="878"/>
      <c r="X1075" s="879" t="s">
        <v>102</v>
      </c>
      <c r="Y1075" s="880"/>
      <c r="Z1075" s="880"/>
      <c r="AA1075" s="880"/>
      <c r="AB1075" s="880"/>
      <c r="AC1075" s="880"/>
      <c r="AD1075" s="880"/>
      <c r="AE1075" s="880"/>
      <c r="AF1075" s="880"/>
      <c r="AG1075" s="880"/>
      <c r="AH1075" s="880"/>
      <c r="AI1075" s="880"/>
      <c r="AJ1075" s="880"/>
      <c r="AK1075" s="880"/>
      <c r="AL1075" s="880"/>
      <c r="AM1075" s="880"/>
      <c r="AN1075" s="881" t="s">
        <v>94</v>
      </c>
      <c r="AO1075" s="880"/>
      <c r="AP1075" s="880"/>
      <c r="AQ1075" s="880"/>
      <c r="AR1075" s="880"/>
      <c r="AS1075" s="880"/>
      <c r="AT1075" s="880"/>
      <c r="AU1075" s="880"/>
      <c r="AV1075" s="880"/>
      <c r="AW1075" s="880"/>
      <c r="AX1075" s="880"/>
      <c r="AY1075" s="880"/>
      <c r="AZ1075" s="880"/>
      <c r="BA1075" s="880"/>
      <c r="BB1075" s="880"/>
    </row>
    <row r="1076" spans="1:54" ht="25.5" customHeight="1">
      <c r="A1076" s="858" t="s">
        <v>1055</v>
      </c>
      <c r="B1076" s="859"/>
      <c r="C1076" s="859"/>
      <c r="D1076" s="859"/>
      <c r="E1076" s="859"/>
      <c r="F1076" s="859"/>
      <c r="G1076" s="859"/>
      <c r="H1076" s="859"/>
      <c r="I1076" s="859"/>
      <c r="J1076" s="859"/>
      <c r="K1076" s="859"/>
      <c r="L1076" s="859"/>
      <c r="M1076" s="859"/>
      <c r="N1076" s="859"/>
      <c r="O1076" s="859"/>
      <c r="P1076" s="859"/>
      <c r="Q1076" s="859"/>
      <c r="R1076" s="859"/>
      <c r="S1076" s="859"/>
      <c r="T1076" s="859"/>
      <c r="U1076" s="859"/>
      <c r="V1076" s="859"/>
      <c r="W1076" s="860"/>
      <c r="X1076" s="861" t="str">
        <f>IF('3.9 Station de lecture - Stat 5'!$E$86="","",'3.9 Station de lecture - Stat 5'!$E$86)</f>
        <v/>
      </c>
      <c r="Y1076" s="862"/>
      <c r="Z1076" s="862"/>
      <c r="AA1076" s="862"/>
      <c r="AB1076" s="862"/>
      <c r="AC1076" s="862"/>
      <c r="AD1076" s="862"/>
      <c r="AE1076" s="862"/>
      <c r="AF1076" s="862"/>
      <c r="AG1076" s="862"/>
      <c r="AH1076" s="862"/>
      <c r="AI1076" s="862"/>
      <c r="AJ1076" s="862"/>
      <c r="AK1076" s="862"/>
      <c r="AL1076" s="862"/>
      <c r="AM1076" s="862"/>
      <c r="AN1076" s="861" t="str">
        <f>IF('3.9 Station de lecture - Stat 5'!$K353="","",'3.9 Station de lecture - Stat 5'!$K353)</f>
        <v/>
      </c>
      <c r="AO1076" s="862"/>
      <c r="AP1076" s="862"/>
      <c r="AQ1076" s="862"/>
      <c r="AR1076" s="862"/>
      <c r="AS1076" s="862"/>
      <c r="AT1076" s="862"/>
      <c r="AU1076" s="862"/>
      <c r="AV1076" s="862"/>
      <c r="AW1076" s="862"/>
      <c r="AX1076" s="862"/>
      <c r="AY1076" s="862"/>
      <c r="AZ1076" s="862"/>
      <c r="BA1076" s="862"/>
      <c r="BB1076" s="863"/>
    </row>
    <row r="1077" spans="1:54" ht="30.75" customHeight="1">
      <c r="A1077" s="864" t="s">
        <v>1056</v>
      </c>
      <c r="B1077" s="865"/>
      <c r="C1077" s="865"/>
      <c r="D1077" s="865"/>
      <c r="E1077" s="865"/>
      <c r="F1077" s="865"/>
      <c r="G1077" s="865"/>
      <c r="H1077" s="865"/>
      <c r="I1077" s="865"/>
      <c r="J1077" s="865"/>
      <c r="K1077" s="865"/>
      <c r="L1077" s="865"/>
      <c r="M1077" s="865"/>
      <c r="N1077" s="865"/>
      <c r="O1077" s="865"/>
      <c r="P1077" s="865"/>
      <c r="Q1077" s="865"/>
      <c r="R1077" s="865"/>
      <c r="S1077" s="865"/>
      <c r="T1077" s="865"/>
      <c r="U1077" s="865"/>
      <c r="V1077" s="865"/>
      <c r="W1077" s="866"/>
      <c r="X1077" s="867" t="str">
        <f>IF('3.9 Station de lecture - Stat 5'!$I$86="","",'3.9 Station de lecture - Stat 5'!$I$86)</f>
        <v/>
      </c>
      <c r="Y1077" s="868"/>
      <c r="Z1077" s="868"/>
      <c r="AA1077" s="868"/>
      <c r="AB1077" s="868"/>
      <c r="AC1077" s="868"/>
      <c r="AD1077" s="868"/>
      <c r="AE1077" s="868"/>
      <c r="AF1077" s="868"/>
      <c r="AG1077" s="868"/>
      <c r="AH1077" s="868"/>
      <c r="AI1077" s="868"/>
      <c r="AJ1077" s="868"/>
      <c r="AK1077" s="868"/>
      <c r="AL1077" s="868"/>
      <c r="AM1077" s="868"/>
      <c r="AN1077" s="867" t="str">
        <f>IF('3.9 Station de lecture - Stat 5'!$O$86="","",'3.9 Station de lecture - Stat 5'!$O$86)</f>
        <v/>
      </c>
      <c r="AO1077" s="868"/>
      <c r="AP1077" s="868"/>
      <c r="AQ1077" s="868"/>
      <c r="AR1077" s="868"/>
      <c r="AS1077" s="868"/>
      <c r="AT1077" s="868"/>
      <c r="AU1077" s="868"/>
      <c r="AV1077" s="868"/>
      <c r="AW1077" s="868"/>
      <c r="AX1077" s="868"/>
      <c r="AY1077" s="868"/>
      <c r="AZ1077" s="868"/>
      <c r="BA1077" s="868"/>
      <c r="BB1077" s="869"/>
    </row>
    <row r="1078" spans="1:54" ht="30" customHeight="1">
      <c r="A1078" s="858" t="s">
        <v>1057</v>
      </c>
      <c r="B1078" s="859"/>
      <c r="C1078" s="859"/>
      <c r="D1078" s="859"/>
      <c r="E1078" s="859"/>
      <c r="F1078" s="859"/>
      <c r="G1078" s="859"/>
      <c r="H1078" s="859"/>
      <c r="I1078" s="859"/>
      <c r="J1078" s="859"/>
      <c r="K1078" s="859"/>
      <c r="L1078" s="859"/>
      <c r="M1078" s="859"/>
      <c r="N1078" s="859"/>
      <c r="O1078" s="859"/>
      <c r="P1078" s="859"/>
      <c r="Q1078" s="859"/>
      <c r="R1078" s="859"/>
      <c r="S1078" s="859"/>
      <c r="T1078" s="859"/>
      <c r="U1078" s="859"/>
      <c r="V1078" s="859"/>
      <c r="W1078" s="860"/>
      <c r="X1078" s="861" t="str">
        <f>IF('3.9 Station de lecture - Stat 5'!$E$87="","",'3.9 Station de lecture - Stat 5'!$E$87)</f>
        <v/>
      </c>
      <c r="Y1078" s="862"/>
      <c r="Z1078" s="862"/>
      <c r="AA1078" s="862"/>
      <c r="AB1078" s="862"/>
      <c r="AC1078" s="862"/>
      <c r="AD1078" s="862"/>
      <c r="AE1078" s="862"/>
      <c r="AF1078" s="862"/>
      <c r="AG1078" s="862"/>
      <c r="AH1078" s="862"/>
      <c r="AI1078" s="862"/>
      <c r="AJ1078" s="862"/>
      <c r="AK1078" s="862"/>
      <c r="AL1078" s="862"/>
      <c r="AM1078" s="862"/>
      <c r="AN1078" s="861" t="str">
        <f>IF('3.9 Station de lecture - Stat 5'!$K$87="","",'3.9 Station de lecture - Stat 5'!$K$87)</f>
        <v/>
      </c>
      <c r="AO1078" s="862"/>
      <c r="AP1078" s="862"/>
      <c r="AQ1078" s="862"/>
      <c r="AR1078" s="862"/>
      <c r="AS1078" s="862"/>
      <c r="AT1078" s="862"/>
      <c r="AU1078" s="862"/>
      <c r="AV1078" s="862"/>
      <c r="AW1078" s="862"/>
      <c r="AX1078" s="862"/>
      <c r="AY1078" s="862"/>
      <c r="AZ1078" s="862"/>
      <c r="BA1078" s="862"/>
      <c r="BB1078" s="863"/>
    </row>
    <row r="1079" spans="1:54" ht="30.75" customHeight="1">
      <c r="A1079" s="864" t="s">
        <v>1058</v>
      </c>
      <c r="B1079" s="865"/>
      <c r="C1079" s="865"/>
      <c r="D1079" s="865"/>
      <c r="E1079" s="865"/>
      <c r="F1079" s="865"/>
      <c r="G1079" s="865"/>
      <c r="H1079" s="865"/>
      <c r="I1079" s="865"/>
      <c r="J1079" s="865"/>
      <c r="K1079" s="865"/>
      <c r="L1079" s="865"/>
      <c r="M1079" s="865"/>
      <c r="N1079" s="865"/>
      <c r="O1079" s="865"/>
      <c r="P1079" s="865"/>
      <c r="Q1079" s="865"/>
      <c r="R1079" s="865"/>
      <c r="S1079" s="865"/>
      <c r="T1079" s="865"/>
      <c r="U1079" s="865"/>
      <c r="V1079" s="865"/>
      <c r="W1079" s="866"/>
      <c r="X1079" s="867" t="str">
        <f>IF('3.9 Station de lecture - Stat 5'!$I$87="","",'3.9 Station de lecture - Stat 5'!$I$87)</f>
        <v/>
      </c>
      <c r="Y1079" s="868"/>
      <c r="Z1079" s="868"/>
      <c r="AA1079" s="868"/>
      <c r="AB1079" s="868"/>
      <c r="AC1079" s="868"/>
      <c r="AD1079" s="868"/>
      <c r="AE1079" s="868"/>
      <c r="AF1079" s="868"/>
      <c r="AG1079" s="868"/>
      <c r="AH1079" s="868"/>
      <c r="AI1079" s="868"/>
      <c r="AJ1079" s="868"/>
      <c r="AK1079" s="868"/>
      <c r="AL1079" s="868"/>
      <c r="AM1079" s="868"/>
      <c r="AN1079" s="867" t="str">
        <f>IF('3.9 Station de lecture - Stat 5'!$O$87="","",'3.9 Station de lecture - Stat 5'!$O$87)</f>
        <v/>
      </c>
      <c r="AO1079" s="868"/>
      <c r="AP1079" s="868"/>
      <c r="AQ1079" s="868"/>
      <c r="AR1079" s="868"/>
      <c r="AS1079" s="868"/>
      <c r="AT1079" s="868"/>
      <c r="AU1079" s="868"/>
      <c r="AV1079" s="868"/>
      <c r="AW1079" s="868"/>
      <c r="AX1079" s="868"/>
      <c r="AY1079" s="868"/>
      <c r="AZ1079" s="868"/>
      <c r="BA1079" s="868"/>
      <c r="BB1079" s="869"/>
    </row>
    <row r="1080" spans="1:54" ht="30" customHeight="1">
      <c r="A1080" s="858" t="s">
        <v>1061</v>
      </c>
      <c r="B1080" s="859"/>
      <c r="C1080" s="859"/>
      <c r="D1080" s="859"/>
      <c r="E1080" s="859"/>
      <c r="F1080" s="859"/>
      <c r="G1080" s="859"/>
      <c r="H1080" s="859"/>
      <c r="I1080" s="859"/>
      <c r="J1080" s="859"/>
      <c r="K1080" s="859"/>
      <c r="L1080" s="859"/>
      <c r="M1080" s="859"/>
      <c r="N1080" s="859"/>
      <c r="O1080" s="859"/>
      <c r="P1080" s="859"/>
      <c r="Q1080" s="859"/>
      <c r="R1080" s="859"/>
      <c r="S1080" s="859"/>
      <c r="T1080" s="859"/>
      <c r="U1080" s="859"/>
      <c r="V1080" s="859"/>
      <c r="W1080" s="860"/>
      <c r="X1080" s="861" t="str">
        <f>IF('3.9 Station de lecture - Stat 5'!$E$88="","",'3.9 Station de lecture - Stat 5'!$E$88)</f>
        <v/>
      </c>
      <c r="Y1080" s="862"/>
      <c r="Z1080" s="862"/>
      <c r="AA1080" s="862"/>
      <c r="AB1080" s="862"/>
      <c r="AC1080" s="862"/>
      <c r="AD1080" s="862"/>
      <c r="AE1080" s="862"/>
      <c r="AF1080" s="862"/>
      <c r="AG1080" s="862"/>
      <c r="AH1080" s="862"/>
      <c r="AI1080" s="862"/>
      <c r="AJ1080" s="862"/>
      <c r="AK1080" s="862"/>
      <c r="AL1080" s="862"/>
      <c r="AM1080" s="862"/>
      <c r="AN1080" s="861" t="str">
        <f>IF('3.9 Station de lecture - Stat 5'!$K$88="","",'3.9 Station de lecture - Stat 5'!$K$88)</f>
        <v/>
      </c>
      <c r="AO1080" s="862"/>
      <c r="AP1080" s="862"/>
      <c r="AQ1080" s="862"/>
      <c r="AR1080" s="862"/>
      <c r="AS1080" s="862"/>
      <c r="AT1080" s="862"/>
      <c r="AU1080" s="862"/>
      <c r="AV1080" s="862"/>
      <c r="AW1080" s="862"/>
      <c r="AX1080" s="862"/>
      <c r="AY1080" s="862"/>
      <c r="AZ1080" s="862"/>
      <c r="BA1080" s="862"/>
      <c r="BB1080" s="863"/>
    </row>
    <row r="1081" spans="1:54" ht="30.75" customHeight="1">
      <c r="A1081" s="864" t="s">
        <v>1062</v>
      </c>
      <c r="B1081" s="865"/>
      <c r="C1081" s="865"/>
      <c r="D1081" s="865"/>
      <c r="E1081" s="865"/>
      <c r="F1081" s="865"/>
      <c r="G1081" s="865"/>
      <c r="H1081" s="865"/>
      <c r="I1081" s="865"/>
      <c r="J1081" s="865"/>
      <c r="K1081" s="865"/>
      <c r="L1081" s="865"/>
      <c r="M1081" s="865"/>
      <c r="N1081" s="865"/>
      <c r="O1081" s="865"/>
      <c r="P1081" s="865"/>
      <c r="Q1081" s="865"/>
      <c r="R1081" s="865"/>
      <c r="S1081" s="865"/>
      <c r="T1081" s="865"/>
      <c r="U1081" s="865"/>
      <c r="V1081" s="865"/>
      <c r="W1081" s="866"/>
      <c r="X1081" s="867" t="str">
        <f>IF('3.9 Station de lecture - Stat 5'!$I$88="","",'3.9 Station de lecture - Stat 5'!$I$88)</f>
        <v/>
      </c>
      <c r="Y1081" s="868"/>
      <c r="Z1081" s="868"/>
      <c r="AA1081" s="868"/>
      <c r="AB1081" s="868"/>
      <c r="AC1081" s="868"/>
      <c r="AD1081" s="868"/>
      <c r="AE1081" s="868"/>
      <c r="AF1081" s="868"/>
      <c r="AG1081" s="868"/>
      <c r="AH1081" s="868"/>
      <c r="AI1081" s="868"/>
      <c r="AJ1081" s="868"/>
      <c r="AK1081" s="868"/>
      <c r="AL1081" s="868"/>
      <c r="AM1081" s="868"/>
      <c r="AN1081" s="867" t="str">
        <f>IF('3.9 Station de lecture - Stat 5'!$O$88="","",'3.9 Station de lecture - Stat 5'!$O$88)</f>
        <v/>
      </c>
      <c r="AO1081" s="868"/>
      <c r="AP1081" s="868"/>
      <c r="AQ1081" s="868"/>
      <c r="AR1081" s="868"/>
      <c r="AS1081" s="868"/>
      <c r="AT1081" s="868"/>
      <c r="AU1081" s="868"/>
      <c r="AV1081" s="868"/>
      <c r="AW1081" s="868"/>
      <c r="AX1081" s="868"/>
      <c r="AY1081" s="868"/>
      <c r="AZ1081" s="868"/>
      <c r="BA1081" s="868"/>
      <c r="BB1081" s="869"/>
    </row>
    <row r="1082" spans="1:54" ht="30" customHeight="1">
      <c r="A1082" s="858" t="s">
        <v>1059</v>
      </c>
      <c r="B1082" s="859"/>
      <c r="C1082" s="859"/>
      <c r="D1082" s="859"/>
      <c r="E1082" s="859"/>
      <c r="F1082" s="859"/>
      <c r="G1082" s="859"/>
      <c r="H1082" s="859"/>
      <c r="I1082" s="859"/>
      <c r="J1082" s="859"/>
      <c r="K1082" s="859"/>
      <c r="L1082" s="859"/>
      <c r="M1082" s="859"/>
      <c r="N1082" s="859"/>
      <c r="O1082" s="859"/>
      <c r="P1082" s="859"/>
      <c r="Q1082" s="859"/>
      <c r="R1082" s="859"/>
      <c r="S1082" s="859"/>
      <c r="T1082" s="859"/>
      <c r="U1082" s="859"/>
      <c r="V1082" s="859"/>
      <c r="W1082" s="860"/>
      <c r="X1082" s="861" t="str">
        <f>IF('3.9 Station de lecture - Stat 5'!$E$89="","",'3.9 Station de lecture - Stat 5'!$E$89)</f>
        <v/>
      </c>
      <c r="Y1082" s="862"/>
      <c r="Z1082" s="862"/>
      <c r="AA1082" s="862"/>
      <c r="AB1082" s="862"/>
      <c r="AC1082" s="862"/>
      <c r="AD1082" s="862"/>
      <c r="AE1082" s="862"/>
      <c r="AF1082" s="862"/>
      <c r="AG1082" s="862"/>
      <c r="AH1082" s="862"/>
      <c r="AI1082" s="862"/>
      <c r="AJ1082" s="862"/>
      <c r="AK1082" s="862"/>
      <c r="AL1082" s="862"/>
      <c r="AM1082" s="862"/>
      <c r="AN1082" s="861" t="str">
        <f>IF('3.9 Station de lecture - Stat 5'!$K$89="","",'3.9 Station de lecture - Stat 5'!$K$89)</f>
        <v/>
      </c>
      <c r="AO1082" s="862"/>
      <c r="AP1082" s="862"/>
      <c r="AQ1082" s="862"/>
      <c r="AR1082" s="862"/>
      <c r="AS1082" s="862"/>
      <c r="AT1082" s="862"/>
      <c r="AU1082" s="862"/>
      <c r="AV1082" s="862"/>
      <c r="AW1082" s="862"/>
      <c r="AX1082" s="862"/>
      <c r="AY1082" s="862"/>
      <c r="AZ1082" s="862"/>
      <c r="BA1082" s="862"/>
      <c r="BB1082" s="863"/>
    </row>
    <row r="1083" spans="1:54" ht="30.75" customHeight="1">
      <c r="A1083" s="864" t="s">
        <v>1060</v>
      </c>
      <c r="B1083" s="865"/>
      <c r="C1083" s="865"/>
      <c r="D1083" s="865"/>
      <c r="E1083" s="865"/>
      <c r="F1083" s="865"/>
      <c r="G1083" s="865"/>
      <c r="H1083" s="865"/>
      <c r="I1083" s="865"/>
      <c r="J1083" s="865"/>
      <c r="K1083" s="865"/>
      <c r="L1083" s="865"/>
      <c r="M1083" s="865"/>
      <c r="N1083" s="865"/>
      <c r="O1083" s="865"/>
      <c r="P1083" s="865"/>
      <c r="Q1083" s="865"/>
      <c r="R1083" s="865"/>
      <c r="S1083" s="865"/>
      <c r="T1083" s="865"/>
      <c r="U1083" s="865"/>
      <c r="V1083" s="865"/>
      <c r="W1083" s="866"/>
      <c r="X1083" s="867" t="str">
        <f>IF('3.9 Station de lecture - Stat 5'!$I$89="","",'3.9 Station de lecture - Stat 5'!$I$89)</f>
        <v/>
      </c>
      <c r="Y1083" s="868"/>
      <c r="Z1083" s="868"/>
      <c r="AA1083" s="868"/>
      <c r="AB1083" s="868"/>
      <c r="AC1083" s="868"/>
      <c r="AD1083" s="868"/>
      <c r="AE1083" s="868"/>
      <c r="AF1083" s="868"/>
      <c r="AG1083" s="868"/>
      <c r="AH1083" s="868"/>
      <c r="AI1083" s="868"/>
      <c r="AJ1083" s="868"/>
      <c r="AK1083" s="868"/>
      <c r="AL1083" s="868"/>
      <c r="AM1083" s="868"/>
      <c r="AN1083" s="867" t="str">
        <f>IF('3.9 Station de lecture - Stat 5'!$O$89="","",'3.9 Station de lecture - Stat 5'!$O$89)</f>
        <v/>
      </c>
      <c r="AO1083" s="868"/>
      <c r="AP1083" s="868"/>
      <c r="AQ1083" s="868"/>
      <c r="AR1083" s="868"/>
      <c r="AS1083" s="868"/>
      <c r="AT1083" s="868"/>
      <c r="AU1083" s="868"/>
      <c r="AV1083" s="868"/>
      <c r="AW1083" s="868"/>
      <c r="AX1083" s="868"/>
      <c r="AY1083" s="868"/>
      <c r="AZ1083" s="868"/>
      <c r="BA1083" s="868"/>
      <c r="BB1083" s="869"/>
    </row>
    <row r="1084" spans="1:54" ht="30" customHeight="1">
      <c r="A1084" s="849" t="s">
        <v>73</v>
      </c>
      <c r="B1084" s="850"/>
      <c r="C1084" s="850"/>
      <c r="D1084" s="850"/>
      <c r="E1084" s="850"/>
      <c r="F1084" s="850"/>
      <c r="G1084" s="850"/>
      <c r="H1084" s="850"/>
      <c r="I1084" s="850"/>
      <c r="J1084" s="850"/>
      <c r="K1084" s="850"/>
      <c r="L1084" s="850"/>
      <c r="M1084" s="850"/>
      <c r="N1084" s="850"/>
      <c r="O1084" s="850"/>
      <c r="P1084" s="850"/>
      <c r="Q1084" s="850"/>
      <c r="R1084" s="850"/>
      <c r="S1084" s="850"/>
      <c r="T1084" s="850"/>
      <c r="U1084" s="850"/>
      <c r="V1084" s="850"/>
      <c r="W1084" s="850"/>
      <c r="X1084" s="851" t="str">
        <f>IF('3.9 Station de lecture - Stat 5'!$E$90="","",'3.9 Station de lecture - Stat 5'!$E$90)</f>
        <v/>
      </c>
      <c r="Y1084" s="852"/>
      <c r="Z1084" s="852"/>
      <c r="AA1084" s="852"/>
      <c r="AB1084" s="852"/>
      <c r="AC1084" s="852"/>
      <c r="AD1084" s="852"/>
      <c r="AE1084" s="852"/>
      <c r="AF1084" s="852"/>
      <c r="AG1084" s="852"/>
      <c r="AH1084" s="852"/>
      <c r="AI1084" s="852"/>
      <c r="AJ1084" s="852"/>
      <c r="AK1084" s="852"/>
      <c r="AL1084" s="852"/>
      <c r="AM1084" s="852"/>
      <c r="AN1084" s="852"/>
      <c r="AO1084" s="852"/>
      <c r="AP1084" s="852"/>
      <c r="AQ1084" s="852"/>
      <c r="AR1084" s="852"/>
      <c r="AS1084" s="852"/>
      <c r="AT1084" s="852"/>
      <c r="AU1084" s="852"/>
      <c r="AV1084" s="852"/>
      <c r="AW1084" s="852"/>
      <c r="AX1084" s="852"/>
      <c r="AY1084" s="852"/>
      <c r="AZ1084" s="852"/>
      <c r="BA1084" s="852"/>
      <c r="BB1084" s="852"/>
    </row>
    <row r="1085" spans="1:54" ht="30" customHeight="1">
      <c r="A1085" s="853" t="s">
        <v>71</v>
      </c>
      <c r="B1085" s="854"/>
      <c r="C1085" s="854"/>
      <c r="D1085" s="854"/>
      <c r="E1085" s="854"/>
      <c r="F1085" s="854"/>
      <c r="G1085" s="854"/>
      <c r="H1085" s="854"/>
      <c r="I1085" s="854"/>
      <c r="J1085" s="854"/>
      <c r="K1085" s="854"/>
      <c r="L1085" s="854"/>
      <c r="M1085" s="854"/>
      <c r="N1085" s="854"/>
      <c r="O1085" s="854" t="str">
        <f>IF('3.9 Station de lecture - Stat 1'!I332="","",'3.9 Station de lecture - Stat 1'!I332)</f>
        <v/>
      </c>
      <c r="P1085" s="854"/>
      <c r="Q1085" s="854"/>
      <c r="R1085" s="854"/>
      <c r="S1085" s="854"/>
      <c r="T1085" s="854"/>
      <c r="U1085" s="854"/>
      <c r="V1085" s="854"/>
      <c r="W1085" s="855"/>
      <c r="X1085" s="856" t="str">
        <f>IF('3.9 Station de lecture - Stat 5'!$E$91="","",'3.9 Station de lecture - Stat 5'!$E$91)</f>
        <v/>
      </c>
      <c r="Y1085" s="857"/>
      <c r="Z1085" s="857"/>
      <c r="AA1085" s="857"/>
      <c r="AB1085" s="857"/>
      <c r="AC1085" s="857"/>
      <c r="AD1085" s="857"/>
      <c r="AE1085" s="857"/>
      <c r="AF1085" s="857"/>
      <c r="AG1085" s="857"/>
      <c r="AH1085" s="857"/>
      <c r="AI1085" s="857"/>
      <c r="AJ1085" s="857"/>
      <c r="AK1085" s="857"/>
      <c r="AL1085" s="857"/>
      <c r="AM1085" s="857"/>
      <c r="AN1085" s="857"/>
      <c r="AO1085" s="857"/>
      <c r="AP1085" s="857"/>
      <c r="AQ1085" s="857"/>
      <c r="AR1085" s="857"/>
      <c r="AS1085" s="857"/>
      <c r="AT1085" s="857"/>
      <c r="AU1085" s="857"/>
      <c r="AV1085" s="857"/>
      <c r="AW1085" s="857"/>
      <c r="AX1085" s="857"/>
      <c r="AY1085" s="857"/>
      <c r="AZ1085" s="857"/>
      <c r="BA1085" s="857"/>
      <c r="BB1085" s="857"/>
    </row>
    <row r="1086" spans="1:54" ht="30" customHeight="1">
      <c r="AO1086" s="311"/>
    </row>
    <row r="1087" spans="1:54" ht="30" customHeight="1">
      <c r="AO1087" s="311"/>
    </row>
    <row r="1088" spans="1:54" ht="30" customHeight="1">
      <c r="AO1088" s="311"/>
    </row>
    <row r="1089" spans="41:41" ht="30" customHeight="1">
      <c r="AO1089" s="311"/>
    </row>
    <row r="1090" spans="41:41" ht="30" customHeight="1">
      <c r="AO1090" s="311"/>
    </row>
    <row r="1091" spans="41:41" ht="30" customHeight="1">
      <c r="AO1091" s="311"/>
    </row>
    <row r="1092" spans="41:41" ht="30" customHeight="1">
      <c r="AO1092" s="311"/>
    </row>
    <row r="1093" spans="41:41" ht="30" customHeight="1">
      <c r="AO1093" s="311"/>
    </row>
    <row r="1094" spans="41:41" ht="30" customHeight="1">
      <c r="AO1094" s="311"/>
    </row>
    <row r="1095" spans="41:41" ht="30" customHeight="1">
      <c r="AO1095" s="311"/>
    </row>
    <row r="1096" spans="41:41" ht="30" customHeight="1">
      <c r="AO1096" s="311"/>
    </row>
    <row r="1097" spans="41:41" ht="30" customHeight="1">
      <c r="AO1097" s="311"/>
    </row>
    <row r="1098" spans="41:41" ht="30" customHeight="1">
      <c r="AO1098" s="311"/>
    </row>
    <row r="1099" spans="41:41" ht="30" customHeight="1">
      <c r="AO1099" s="311"/>
    </row>
    <row r="1100" spans="41:41" ht="30" customHeight="1">
      <c r="AO1100" s="311"/>
    </row>
    <row r="1101" spans="41:41" ht="30" customHeight="1">
      <c r="AO1101" s="311"/>
    </row>
    <row r="1102" spans="41:41" ht="30" customHeight="1">
      <c r="AO1102" s="311"/>
    </row>
    <row r="1103" spans="41:41" ht="30" customHeight="1">
      <c r="AO1103" s="311"/>
    </row>
    <row r="1104" spans="41:41" ht="30" customHeight="1">
      <c r="AO1104" s="311"/>
    </row>
    <row r="1105" spans="41:41" ht="30" customHeight="1">
      <c r="AO1105" s="311"/>
    </row>
    <row r="1106" spans="41:41" ht="30" customHeight="1">
      <c r="AO1106" s="311"/>
    </row>
    <row r="1107" spans="41:41" ht="30" customHeight="1">
      <c r="AO1107" s="311"/>
    </row>
    <row r="1108" spans="41:41" ht="30" customHeight="1">
      <c r="AO1108" s="311"/>
    </row>
    <row r="1109" spans="41:41" ht="30" customHeight="1">
      <c r="AO1109" s="311"/>
    </row>
    <row r="1110" spans="41:41" ht="30" customHeight="1">
      <c r="AO1110" s="311"/>
    </row>
    <row r="1111" spans="41:41" ht="30" customHeight="1">
      <c r="AO1111" s="311"/>
    </row>
    <row r="1112" spans="41:41" ht="30" customHeight="1">
      <c r="AO1112" s="311"/>
    </row>
    <row r="1113" spans="41:41" ht="30" customHeight="1">
      <c r="AO1113" s="311"/>
    </row>
    <row r="1114" spans="41:41" ht="30" customHeight="1">
      <c r="AO1114" s="311"/>
    </row>
    <row r="1115" spans="41:41" ht="30" customHeight="1">
      <c r="AO1115" s="311"/>
    </row>
    <row r="1116" spans="41:41" ht="30" customHeight="1">
      <c r="AO1116" s="311"/>
    </row>
    <row r="1117" spans="41:41" ht="30" customHeight="1">
      <c r="AO1117" s="311"/>
    </row>
    <row r="1118" spans="41:41" ht="30" customHeight="1">
      <c r="AO1118" s="311"/>
    </row>
    <row r="1119" spans="41:41" ht="30" customHeight="1">
      <c r="AO1119" s="311"/>
    </row>
    <row r="1120" spans="41:41" ht="30" customHeight="1">
      <c r="AO1120" s="311"/>
    </row>
    <row r="1121" spans="41:41" ht="30" customHeight="1">
      <c r="AO1121" s="311"/>
    </row>
    <row r="1122" spans="41:41" ht="30" customHeight="1">
      <c r="AO1122" s="311"/>
    </row>
    <row r="1123" spans="41:41" ht="30" customHeight="1">
      <c r="AO1123" s="311"/>
    </row>
    <row r="1124" spans="41:41" ht="30" customHeight="1">
      <c r="AO1124" s="311"/>
    </row>
    <row r="1125" spans="41:41" ht="30" customHeight="1">
      <c r="AO1125" s="311"/>
    </row>
    <row r="1126" spans="41:41" ht="30" customHeight="1">
      <c r="AO1126" s="311"/>
    </row>
    <row r="1127" spans="41:41" ht="30" customHeight="1">
      <c r="AO1127" s="311"/>
    </row>
    <row r="1128" spans="41:41" ht="30" customHeight="1">
      <c r="AO1128" s="311"/>
    </row>
    <row r="1129" spans="41:41" ht="30" customHeight="1">
      <c r="AO1129" s="311"/>
    </row>
    <row r="1130" spans="41:41" ht="30" customHeight="1">
      <c r="AO1130" s="311"/>
    </row>
    <row r="1131" spans="41:41" ht="30" customHeight="1">
      <c r="AO1131" s="311"/>
    </row>
    <row r="1132" spans="41:41" ht="30" customHeight="1">
      <c r="AO1132" s="311"/>
    </row>
    <row r="1133" spans="41:41" ht="30" customHeight="1">
      <c r="AO1133" s="311"/>
    </row>
    <row r="1134" spans="41:41" ht="30" customHeight="1">
      <c r="AO1134" s="311"/>
    </row>
    <row r="1135" spans="41:41" ht="30" customHeight="1">
      <c r="AO1135" s="311"/>
    </row>
    <row r="1136" spans="41:41" ht="30" customHeight="1">
      <c r="AO1136" s="311"/>
    </row>
    <row r="1137" spans="41:41" ht="30" customHeight="1">
      <c r="AO1137" s="311"/>
    </row>
    <row r="1138" spans="41:41" ht="30" customHeight="1">
      <c r="AO1138" s="311"/>
    </row>
    <row r="1139" spans="41:41" ht="30" customHeight="1">
      <c r="AO1139" s="311"/>
    </row>
    <row r="1140" spans="41:41" ht="30" customHeight="1">
      <c r="AO1140" s="311"/>
    </row>
    <row r="1141" spans="41:41" ht="30" customHeight="1">
      <c r="AO1141" s="311"/>
    </row>
    <row r="1142" spans="41:41" ht="30" customHeight="1">
      <c r="AO1142" s="311"/>
    </row>
    <row r="1143" spans="41:41" ht="30" customHeight="1">
      <c r="AO1143" s="311"/>
    </row>
    <row r="1144" spans="41:41" ht="30" customHeight="1">
      <c r="AO1144" s="311"/>
    </row>
    <row r="1145" spans="41:41" ht="30" customHeight="1">
      <c r="AO1145" s="311"/>
    </row>
    <row r="1146" spans="41:41" ht="30" customHeight="1">
      <c r="AO1146" s="311"/>
    </row>
    <row r="1147" spans="41:41" ht="30" customHeight="1">
      <c r="AO1147" s="311"/>
    </row>
    <row r="1148" spans="41:41" ht="30" customHeight="1">
      <c r="AO1148" s="311"/>
    </row>
    <row r="1149" spans="41:41" ht="30" customHeight="1">
      <c r="AO1149" s="311"/>
    </row>
    <row r="1150" spans="41:41" ht="30" customHeight="1">
      <c r="AO1150" s="311"/>
    </row>
    <row r="1151" spans="41:41" ht="30" customHeight="1">
      <c r="AO1151" s="311"/>
    </row>
    <row r="1152" spans="41:41" ht="30" customHeight="1">
      <c r="AO1152" s="311"/>
    </row>
    <row r="1153" spans="41:41" ht="30" customHeight="1">
      <c r="AO1153" s="311"/>
    </row>
    <row r="1154" spans="41:41" ht="30" customHeight="1">
      <c r="AO1154" s="311"/>
    </row>
    <row r="1155" spans="41:41" ht="30" customHeight="1">
      <c r="AO1155" s="311"/>
    </row>
    <row r="1156" spans="41:41" ht="30" customHeight="1">
      <c r="AO1156" s="311"/>
    </row>
    <row r="1157" spans="41:41" ht="30" customHeight="1">
      <c r="AO1157" s="311"/>
    </row>
    <row r="1158" spans="41:41" ht="30" customHeight="1">
      <c r="AO1158" s="311"/>
    </row>
    <row r="1159" spans="41:41" ht="30" customHeight="1">
      <c r="AO1159" s="311"/>
    </row>
    <row r="1160" spans="41:41" ht="30" customHeight="1">
      <c r="AO1160" s="311"/>
    </row>
    <row r="1161" spans="41:41" ht="30" customHeight="1">
      <c r="AO1161" s="311"/>
    </row>
    <row r="1162" spans="41:41" ht="30" customHeight="1">
      <c r="AO1162" s="311"/>
    </row>
    <row r="1163" spans="41:41" ht="30" customHeight="1">
      <c r="AO1163" s="311"/>
    </row>
    <row r="1164" spans="41:41" ht="30" customHeight="1">
      <c r="AO1164" s="311"/>
    </row>
    <row r="1165" spans="41:41" ht="30" customHeight="1">
      <c r="AO1165" s="311"/>
    </row>
    <row r="1166" spans="41:41" ht="30" customHeight="1">
      <c r="AO1166" s="311"/>
    </row>
    <row r="1167" spans="41:41" ht="30" customHeight="1">
      <c r="AO1167" s="311"/>
    </row>
    <row r="1168" spans="41:41" ht="30" customHeight="1">
      <c r="AO1168" s="311"/>
    </row>
    <row r="1169" spans="41:41" ht="30" customHeight="1">
      <c r="AO1169" s="311"/>
    </row>
    <row r="1170" spans="41:41" ht="30" customHeight="1">
      <c r="AO1170" s="311"/>
    </row>
    <row r="1171" spans="41:41" ht="30" customHeight="1">
      <c r="AO1171" s="311"/>
    </row>
    <row r="1172" spans="41:41" ht="30" customHeight="1">
      <c r="AO1172" s="311"/>
    </row>
    <row r="1173" spans="41:41" ht="30" customHeight="1">
      <c r="AO1173" s="311"/>
    </row>
    <row r="1174" spans="41:41" ht="30" customHeight="1">
      <c r="AO1174" s="311"/>
    </row>
    <row r="1175" spans="41:41" ht="30" customHeight="1">
      <c r="AO1175" s="311"/>
    </row>
    <row r="1176" spans="41:41" ht="30" customHeight="1">
      <c r="AO1176" s="311"/>
    </row>
    <row r="1177" spans="41:41" ht="30" customHeight="1">
      <c r="AO1177" s="311"/>
    </row>
    <row r="1178" spans="41:41" ht="30" customHeight="1">
      <c r="AO1178" s="311"/>
    </row>
    <row r="1179" spans="41:41" ht="30" customHeight="1">
      <c r="AO1179" s="311"/>
    </row>
    <row r="1180" spans="41:41" ht="30" customHeight="1">
      <c r="AO1180" s="311"/>
    </row>
    <row r="1181" spans="41:41" ht="30" customHeight="1">
      <c r="AO1181" s="311"/>
    </row>
    <row r="1182" spans="41:41" ht="30" customHeight="1">
      <c r="AO1182" s="311"/>
    </row>
    <row r="1183" spans="41:41" ht="30" customHeight="1">
      <c r="AO1183" s="311"/>
    </row>
    <row r="1184" spans="41:41" ht="30" customHeight="1">
      <c r="AO1184" s="311"/>
    </row>
    <row r="1185" spans="41:41" ht="30" customHeight="1">
      <c r="AO1185" s="311"/>
    </row>
    <row r="1186" spans="41:41" ht="30" customHeight="1">
      <c r="AO1186" s="311"/>
    </row>
    <row r="1187" spans="41:41" ht="30" customHeight="1">
      <c r="AO1187" s="311"/>
    </row>
    <row r="1188" spans="41:41" ht="30" customHeight="1">
      <c r="AO1188" s="311"/>
    </row>
    <row r="1189" spans="41:41" ht="30" customHeight="1">
      <c r="AO1189" s="311"/>
    </row>
    <row r="1190" spans="41:41" ht="30" customHeight="1">
      <c r="AO1190" s="311"/>
    </row>
    <row r="1191" spans="41:41" ht="30" customHeight="1">
      <c r="AO1191" s="311"/>
    </row>
    <row r="1192" spans="41:41" ht="30" customHeight="1">
      <c r="AO1192" s="311"/>
    </row>
    <row r="1193" spans="41:41" ht="30" customHeight="1">
      <c r="AO1193" s="311"/>
    </row>
    <row r="1194" spans="41:41" ht="30" customHeight="1">
      <c r="AO1194" s="311"/>
    </row>
    <row r="1195" spans="41:41" ht="30" customHeight="1">
      <c r="AO1195" s="311"/>
    </row>
    <row r="1196" spans="41:41" ht="30" customHeight="1">
      <c r="AO1196" s="311"/>
    </row>
    <row r="1197" spans="41:41" ht="30" customHeight="1">
      <c r="AO1197" s="311"/>
    </row>
    <row r="1198" spans="41:41" ht="30" customHeight="1">
      <c r="AO1198" s="311"/>
    </row>
    <row r="1199" spans="41:41" ht="30" customHeight="1">
      <c r="AO1199" s="311"/>
    </row>
    <row r="1200" spans="41:41" ht="30" customHeight="1">
      <c r="AO1200" s="311"/>
    </row>
    <row r="1201" spans="41:41" ht="30" customHeight="1">
      <c r="AO1201" s="311"/>
    </row>
    <row r="1202" spans="41:41" ht="30" customHeight="1">
      <c r="AO1202" s="311"/>
    </row>
    <row r="1203" spans="41:41" ht="30" customHeight="1">
      <c r="AO1203" s="311"/>
    </row>
    <row r="1204" spans="41:41" ht="30" customHeight="1">
      <c r="AO1204" s="311"/>
    </row>
    <row r="1205" spans="41:41" ht="30" customHeight="1">
      <c r="AO1205" s="311"/>
    </row>
    <row r="1206" spans="41:41" ht="30" customHeight="1">
      <c r="AO1206" s="311"/>
    </row>
    <row r="1207" spans="41:41" ht="30" customHeight="1">
      <c r="AO1207" s="311"/>
    </row>
    <row r="1208" spans="41:41" ht="30" customHeight="1">
      <c r="AO1208" s="311"/>
    </row>
    <row r="1209" spans="41:41" ht="30" customHeight="1">
      <c r="AO1209" s="311"/>
    </row>
    <row r="1210" spans="41:41" ht="30" customHeight="1">
      <c r="AO1210" s="311"/>
    </row>
    <row r="1211" spans="41:41" ht="30" customHeight="1">
      <c r="AO1211" s="311"/>
    </row>
    <row r="1212" spans="41:41" ht="30" customHeight="1">
      <c r="AO1212" s="311"/>
    </row>
    <row r="1213" spans="41:41" ht="30" customHeight="1">
      <c r="AO1213" s="311"/>
    </row>
    <row r="1214" spans="41:41" ht="30" customHeight="1">
      <c r="AO1214" s="311"/>
    </row>
    <row r="1215" spans="41:41" ht="30" customHeight="1">
      <c r="AO1215" s="311"/>
    </row>
    <row r="1216" spans="41:41" ht="30" customHeight="1">
      <c r="AO1216" s="311"/>
    </row>
    <row r="1217" spans="41:41" ht="30" customHeight="1">
      <c r="AO1217" s="311"/>
    </row>
    <row r="1218" spans="41:41" ht="30" customHeight="1">
      <c r="AO1218" s="311"/>
    </row>
    <row r="1219" spans="41:41" ht="30" customHeight="1">
      <c r="AO1219" s="311"/>
    </row>
    <row r="1220" spans="41:41" ht="30" customHeight="1">
      <c r="AO1220" s="311"/>
    </row>
    <row r="1221" spans="41:41" ht="30" customHeight="1">
      <c r="AO1221" s="311"/>
    </row>
    <row r="1222" spans="41:41" ht="30" customHeight="1">
      <c r="AO1222" s="311"/>
    </row>
    <row r="1223" spans="41:41" ht="30" customHeight="1">
      <c r="AO1223" s="311"/>
    </row>
    <row r="1224" spans="41:41" ht="30" customHeight="1">
      <c r="AO1224" s="311"/>
    </row>
    <row r="1225" spans="41:41" ht="30" customHeight="1">
      <c r="AO1225" s="311"/>
    </row>
    <row r="1226" spans="41:41" ht="30" customHeight="1">
      <c r="AO1226" s="311"/>
    </row>
    <row r="1227" spans="41:41" ht="30" customHeight="1">
      <c r="AO1227" s="311"/>
    </row>
    <row r="1228" spans="41:41" ht="30" customHeight="1">
      <c r="AO1228" s="311"/>
    </row>
    <row r="1229" spans="41:41" ht="30" customHeight="1">
      <c r="AO1229" s="311"/>
    </row>
  </sheetData>
  <sheetProtection password="DDA1" sheet="1" objects="1" scenarios="1"/>
  <dataConsolidate/>
  <mergeCells count="3087">
    <mergeCell ref="A2:BC2"/>
    <mergeCell ref="A13:BC13"/>
    <mergeCell ref="T15:Z15"/>
    <mergeCell ref="AA15:AG15"/>
    <mergeCell ref="AH15:AN15"/>
    <mergeCell ref="AO15:AU15"/>
    <mergeCell ref="AV15:BB15"/>
    <mergeCell ref="P5:BC5"/>
    <mergeCell ref="P4:BC4"/>
    <mergeCell ref="P9:BC9"/>
    <mergeCell ref="AL708:AO708"/>
    <mergeCell ref="M711:AG711"/>
    <mergeCell ref="P8:BC8"/>
    <mergeCell ref="P10:BC10"/>
    <mergeCell ref="B18:S18"/>
    <mergeCell ref="T18:Z18"/>
    <mergeCell ref="AA18:AG18"/>
    <mergeCell ref="AH18:AN18"/>
    <mergeCell ref="AO18:AU18"/>
    <mergeCell ref="AV18:BC18"/>
    <mergeCell ref="B17:S17"/>
    <mergeCell ref="T17:Z17"/>
    <mergeCell ref="AA17:AG17"/>
    <mergeCell ref="AH17:AN17"/>
    <mergeCell ref="AH706:BB706"/>
    <mergeCell ref="AH711:BB711"/>
    <mergeCell ref="AH707:BB707"/>
    <mergeCell ref="AV21:BC21"/>
    <mergeCell ref="B20:S20"/>
    <mergeCell ref="T20:Z20"/>
    <mergeCell ref="AA20:AG20"/>
    <mergeCell ref="AH20:AN20"/>
    <mergeCell ref="P11:BC11"/>
    <mergeCell ref="P7:BC7"/>
    <mergeCell ref="P6:BC6"/>
    <mergeCell ref="M712:AG712"/>
    <mergeCell ref="M701:AG701"/>
    <mergeCell ref="AH701:BB701"/>
    <mergeCell ref="AH704:BB704"/>
    <mergeCell ref="AH705:BB705"/>
    <mergeCell ref="AO17:AU17"/>
    <mergeCell ref="AV17:BC17"/>
    <mergeCell ref="B16:S16"/>
    <mergeCell ref="T16:Z16"/>
    <mergeCell ref="AA16:AG16"/>
    <mergeCell ref="AH16:AN16"/>
    <mergeCell ref="AO16:AU16"/>
    <mergeCell ref="AV16:BC16"/>
    <mergeCell ref="B21:R21"/>
    <mergeCell ref="T21:Z21"/>
    <mergeCell ref="AA21:AG21"/>
    <mergeCell ref="AH21:AN21"/>
    <mergeCell ref="AO21:AU21"/>
    <mergeCell ref="AO23:AU23"/>
    <mergeCell ref="AV23:BC23"/>
    <mergeCell ref="B22:R22"/>
    <mergeCell ref="T22:Z22"/>
    <mergeCell ref="AA22:AG22"/>
    <mergeCell ref="AH22:AN22"/>
    <mergeCell ref="AO22:AU22"/>
    <mergeCell ref="AV22:BC22"/>
    <mergeCell ref="A43:L43"/>
    <mergeCell ref="M43:BC43"/>
    <mergeCell ref="A44:L44"/>
    <mergeCell ref="M716:AG716"/>
    <mergeCell ref="AH716:BB716"/>
    <mergeCell ref="M719:AG719"/>
    <mergeCell ref="AH719:BB719"/>
    <mergeCell ref="AT709:AW709"/>
    <mergeCell ref="AX709:BB709"/>
    <mergeCell ref="AH708:AK708"/>
    <mergeCell ref="AL710:AO710"/>
    <mergeCell ref="AP710:AS710"/>
    <mergeCell ref="AT710:AW710"/>
    <mergeCell ref="AX710:BB710"/>
    <mergeCell ref="A49:L49"/>
    <mergeCell ref="M49:BC49"/>
    <mergeCell ref="A50:L50"/>
    <mergeCell ref="M50:BC50"/>
    <mergeCell ref="A51:L51"/>
    <mergeCell ref="M51:BC51"/>
    <mergeCell ref="A64:L64"/>
    <mergeCell ref="M64:BC64"/>
    <mergeCell ref="A65:L65"/>
    <mergeCell ref="M65:BC65"/>
    <mergeCell ref="A66:L66"/>
    <mergeCell ref="M66:BC66"/>
    <mergeCell ref="A58:L58"/>
    <mergeCell ref="M58:BC58"/>
    <mergeCell ref="A59:L59"/>
    <mergeCell ref="M59:BC59"/>
    <mergeCell ref="A63:L63"/>
    <mergeCell ref="M63:BC63"/>
    <mergeCell ref="A52:L52"/>
    <mergeCell ref="M52:BC52"/>
    <mergeCell ref="A56:L56"/>
    <mergeCell ref="M44:BC44"/>
    <mergeCell ref="A45:L45"/>
    <mergeCell ref="M45:BC45"/>
    <mergeCell ref="AO20:AU20"/>
    <mergeCell ref="AV20:BC20"/>
    <mergeCell ref="B19:S19"/>
    <mergeCell ref="T19:Z19"/>
    <mergeCell ref="AA19:AG19"/>
    <mergeCell ref="AH19:AN19"/>
    <mergeCell ref="AO19:AU19"/>
    <mergeCell ref="AV19:BC19"/>
    <mergeCell ref="E27:AY27"/>
    <mergeCell ref="E28:AY28"/>
    <mergeCell ref="E29:AY29"/>
    <mergeCell ref="C31:BA31"/>
    <mergeCell ref="C32:BA32"/>
    <mergeCell ref="A42:L42"/>
    <mergeCell ref="M42:BC42"/>
    <mergeCell ref="A38:BC38"/>
    <mergeCell ref="B23:Q23"/>
    <mergeCell ref="T23:Z23"/>
    <mergeCell ref="AA23:AG23"/>
    <mergeCell ref="AH23:AN23"/>
    <mergeCell ref="M56:BC56"/>
    <mergeCell ref="A57:L57"/>
    <mergeCell ref="M57:BC57"/>
    <mergeCell ref="A79:L79"/>
    <mergeCell ref="M79:BC79"/>
    <mergeCell ref="A80:L80"/>
    <mergeCell ref="M80:BC80"/>
    <mergeCell ref="A84:L84"/>
    <mergeCell ref="M84:BC84"/>
    <mergeCell ref="A73:L73"/>
    <mergeCell ref="M73:BC73"/>
    <mergeCell ref="A77:L77"/>
    <mergeCell ref="M77:BC77"/>
    <mergeCell ref="A78:L78"/>
    <mergeCell ref="M78:BC78"/>
    <mergeCell ref="A70:L70"/>
    <mergeCell ref="M70:BC70"/>
    <mergeCell ref="A71:L71"/>
    <mergeCell ref="M71:BC71"/>
    <mergeCell ref="A72:L72"/>
    <mergeCell ref="M72:BC72"/>
    <mergeCell ref="A94:L94"/>
    <mergeCell ref="M94:BC94"/>
    <mergeCell ref="A98:L98"/>
    <mergeCell ref="M98:BC98"/>
    <mergeCell ref="A99:L99"/>
    <mergeCell ref="M99:BC99"/>
    <mergeCell ref="A91:L91"/>
    <mergeCell ref="M91:BC91"/>
    <mergeCell ref="A92:L92"/>
    <mergeCell ref="M92:BC92"/>
    <mergeCell ref="A93:L93"/>
    <mergeCell ref="M93:BC93"/>
    <mergeCell ref="A85:L85"/>
    <mergeCell ref="M85:BC85"/>
    <mergeCell ref="A86:L86"/>
    <mergeCell ref="M86:BC86"/>
    <mergeCell ref="A87:L87"/>
    <mergeCell ref="M87:BC87"/>
    <mergeCell ref="AY120:AZ120"/>
    <mergeCell ref="AY122:AZ122"/>
    <mergeCell ref="AY124:AZ124"/>
    <mergeCell ref="AY126:AZ126"/>
    <mergeCell ref="AY128:AZ128"/>
    <mergeCell ref="AY130:AZ130"/>
    <mergeCell ref="K108:AD108"/>
    <mergeCell ref="AL108:AO108"/>
    <mergeCell ref="AP108:AY108"/>
    <mergeCell ref="B110:BB110"/>
    <mergeCell ref="AY116:AZ116"/>
    <mergeCell ref="AY118:AZ118"/>
    <mergeCell ref="A100:L100"/>
    <mergeCell ref="M100:BC100"/>
    <mergeCell ref="A101:L101"/>
    <mergeCell ref="M101:BC101"/>
    <mergeCell ref="A104:BC105"/>
    <mergeCell ref="A106:BC106"/>
    <mergeCell ref="A153:U153"/>
    <mergeCell ref="V153:AD153"/>
    <mergeCell ref="AE153:AP153"/>
    <mergeCell ref="AQ153:AY153"/>
    <mergeCell ref="A154:U154"/>
    <mergeCell ref="V154:AD154"/>
    <mergeCell ref="AE154:AP154"/>
    <mergeCell ref="AQ154:AY154"/>
    <mergeCell ref="A151:U151"/>
    <mergeCell ref="V151:AD151"/>
    <mergeCell ref="AE151:AP151"/>
    <mergeCell ref="AQ151:AY151"/>
    <mergeCell ref="A152:U152"/>
    <mergeCell ref="V152:AD152"/>
    <mergeCell ref="AE152:AP152"/>
    <mergeCell ref="AQ152:AY152"/>
    <mergeCell ref="AY132:AZ132"/>
    <mergeCell ref="AY134:AZ134"/>
    <mergeCell ref="B146:BB146"/>
    <mergeCell ref="A150:U150"/>
    <mergeCell ref="V150:AD150"/>
    <mergeCell ref="AE150:AP150"/>
    <mergeCell ref="AQ150:AY150"/>
    <mergeCell ref="A159:U159"/>
    <mergeCell ref="V159:AY159"/>
    <mergeCell ref="B179:BB179"/>
    <mergeCell ref="J211:AS211"/>
    <mergeCell ref="A254:L254"/>
    <mergeCell ref="M254:BC254"/>
    <mergeCell ref="A157:U157"/>
    <mergeCell ref="V157:AD157"/>
    <mergeCell ref="AE157:AP157"/>
    <mergeCell ref="AQ157:AY157"/>
    <mergeCell ref="A158:U158"/>
    <mergeCell ref="V158:AD158"/>
    <mergeCell ref="AE158:AP158"/>
    <mergeCell ref="AQ158:AY158"/>
    <mergeCell ref="A155:U155"/>
    <mergeCell ref="V155:AD155"/>
    <mergeCell ref="AE155:AP155"/>
    <mergeCell ref="AQ155:AY155"/>
    <mergeCell ref="A156:U156"/>
    <mergeCell ref="V156:AD156"/>
    <mergeCell ref="AE156:AP156"/>
    <mergeCell ref="AQ156:AY156"/>
    <mergeCell ref="A268:AB268"/>
    <mergeCell ref="AC268:AI268"/>
    <mergeCell ref="AJ268:BC268"/>
    <mergeCell ref="A271:AB271"/>
    <mergeCell ref="AC271:AI271"/>
    <mergeCell ref="AJ271:BC271"/>
    <mergeCell ref="A261:BC261"/>
    <mergeCell ref="A262:R262"/>
    <mergeCell ref="S262:BC262"/>
    <mergeCell ref="A263:R263"/>
    <mergeCell ref="S263:BC263"/>
    <mergeCell ref="A267:BC267"/>
    <mergeCell ref="AC270:AI270"/>
    <mergeCell ref="AJ270:BC270"/>
    <mergeCell ref="A255:L255"/>
    <mergeCell ref="M255:BC255"/>
    <mergeCell ref="A256:L256"/>
    <mergeCell ref="M256:BC256"/>
    <mergeCell ref="A257:L257"/>
    <mergeCell ref="M257:BC257"/>
    <mergeCell ref="A277:AB277"/>
    <mergeCell ref="AC277:AI277"/>
    <mergeCell ref="AJ277:BC277"/>
    <mergeCell ref="A281:AB281"/>
    <mergeCell ref="AC281:AI281"/>
    <mergeCell ref="AJ281:BC281"/>
    <mergeCell ref="A273:AB273"/>
    <mergeCell ref="AC273:AI273"/>
    <mergeCell ref="AJ273:BC273"/>
    <mergeCell ref="A275:BC275"/>
    <mergeCell ref="A276:AB276"/>
    <mergeCell ref="AC276:AI276"/>
    <mergeCell ref="AJ276:BC276"/>
    <mergeCell ref="A269:AB269"/>
    <mergeCell ref="AC269:AI269"/>
    <mergeCell ref="AJ269:BC269"/>
    <mergeCell ref="A272:AB272"/>
    <mergeCell ref="AC272:AI272"/>
    <mergeCell ref="AJ272:BC272"/>
    <mergeCell ref="A270:AB270"/>
    <mergeCell ref="A286:AB286"/>
    <mergeCell ref="AC286:AI286"/>
    <mergeCell ref="AJ286:BC286"/>
    <mergeCell ref="A287:AB287"/>
    <mergeCell ref="AC287:AI287"/>
    <mergeCell ref="AJ287:BC287"/>
    <mergeCell ref="A278:AB278"/>
    <mergeCell ref="AC278:AI278"/>
    <mergeCell ref="AJ278:BC278"/>
    <mergeCell ref="A279:AB279"/>
    <mergeCell ref="AC279:AI279"/>
    <mergeCell ref="AJ279:BC279"/>
    <mergeCell ref="A283:BC283"/>
    <mergeCell ref="A284:AB284"/>
    <mergeCell ref="AC284:AI284"/>
    <mergeCell ref="AJ284:BC284"/>
    <mergeCell ref="A285:AB285"/>
    <mergeCell ref="AC285:AI285"/>
    <mergeCell ref="AJ285:BC285"/>
    <mergeCell ref="A280:AB280"/>
    <mergeCell ref="AC280:AI280"/>
    <mergeCell ref="AJ280:BC280"/>
    <mergeCell ref="A282:AB282"/>
    <mergeCell ref="AC282:AI282"/>
    <mergeCell ref="AJ282:BC282"/>
    <mergeCell ref="K293:AB293"/>
    <mergeCell ref="AC293:AI293"/>
    <mergeCell ref="AJ293:BC293"/>
    <mergeCell ref="A294:AB294"/>
    <mergeCell ref="AC294:AI294"/>
    <mergeCell ref="AJ294:BC294"/>
    <mergeCell ref="K291:AB291"/>
    <mergeCell ref="AC291:AI291"/>
    <mergeCell ref="AJ291:BC291"/>
    <mergeCell ref="K292:AB292"/>
    <mergeCell ref="AC292:AI292"/>
    <mergeCell ref="AJ292:BC292"/>
    <mergeCell ref="A288:AB288"/>
    <mergeCell ref="AC288:AI288"/>
    <mergeCell ref="AJ288:BC288"/>
    <mergeCell ref="A289:J293"/>
    <mergeCell ref="K289:AB289"/>
    <mergeCell ref="AC289:AI289"/>
    <mergeCell ref="AJ289:BC289"/>
    <mergeCell ref="K290:AB290"/>
    <mergeCell ref="AC290:AI290"/>
    <mergeCell ref="AJ290:BC290"/>
    <mergeCell ref="A307:AE307"/>
    <mergeCell ref="AF307:BC307"/>
    <mergeCell ref="A308:AE308"/>
    <mergeCell ref="AF308:BC308"/>
    <mergeCell ref="A309:L309"/>
    <mergeCell ref="M309:BC309"/>
    <mergeCell ref="A303:BC303"/>
    <mergeCell ref="A304:AE304"/>
    <mergeCell ref="AF304:BC304"/>
    <mergeCell ref="A305:AE305"/>
    <mergeCell ref="AF305:BC305"/>
    <mergeCell ref="A306:AE306"/>
    <mergeCell ref="AF306:BC306"/>
    <mergeCell ref="A296:BC296"/>
    <mergeCell ref="A297:L297"/>
    <mergeCell ref="M297:BC297"/>
    <mergeCell ref="A298:L298"/>
    <mergeCell ref="M298:BC298"/>
    <mergeCell ref="A299:L299"/>
    <mergeCell ref="M299:BC299"/>
    <mergeCell ref="A316:H316"/>
    <mergeCell ref="I316:P316"/>
    <mergeCell ref="Q316:V316"/>
    <mergeCell ref="W316:AA316"/>
    <mergeCell ref="A317:H317"/>
    <mergeCell ref="I317:P317"/>
    <mergeCell ref="Q317:V317"/>
    <mergeCell ref="W317:AA317"/>
    <mergeCell ref="A310:L310"/>
    <mergeCell ref="M310:BC310"/>
    <mergeCell ref="A311:L311"/>
    <mergeCell ref="M311:BC311"/>
    <mergeCell ref="A315:P315"/>
    <mergeCell ref="Q315:AA315"/>
    <mergeCell ref="AB315:AG316"/>
    <mergeCell ref="AH315:AO316"/>
    <mergeCell ref="AP315:AV316"/>
    <mergeCell ref="AW315:BC316"/>
    <mergeCell ref="AP318:AV318"/>
    <mergeCell ref="AW318:BC318"/>
    <mergeCell ref="A319:H319"/>
    <mergeCell ref="I319:P319"/>
    <mergeCell ref="Q319:V319"/>
    <mergeCell ref="W319:AA319"/>
    <mergeCell ref="AB319:AG319"/>
    <mergeCell ref="AH319:AO319"/>
    <mergeCell ref="AP319:AV319"/>
    <mergeCell ref="AW319:BC319"/>
    <mergeCell ref="AB317:AG317"/>
    <mergeCell ref="AH317:AO317"/>
    <mergeCell ref="AP317:AV317"/>
    <mergeCell ref="AW317:BC317"/>
    <mergeCell ref="A318:H318"/>
    <mergeCell ref="I318:P318"/>
    <mergeCell ref="Q318:V318"/>
    <mergeCell ref="W318:AA318"/>
    <mergeCell ref="AB318:AG318"/>
    <mergeCell ref="AH318:AO318"/>
    <mergeCell ref="AP322:AV322"/>
    <mergeCell ref="AW322:BC322"/>
    <mergeCell ref="A323:H323"/>
    <mergeCell ref="I323:P323"/>
    <mergeCell ref="Q323:V323"/>
    <mergeCell ref="W323:AA323"/>
    <mergeCell ref="AB323:AG323"/>
    <mergeCell ref="AH323:AO323"/>
    <mergeCell ref="AP323:AV323"/>
    <mergeCell ref="AW323:BC323"/>
    <mergeCell ref="A322:H322"/>
    <mergeCell ref="I322:P322"/>
    <mergeCell ref="Q322:V322"/>
    <mergeCell ref="W322:AA322"/>
    <mergeCell ref="AB322:AG322"/>
    <mergeCell ref="AH322:AO322"/>
    <mergeCell ref="AP320:AV320"/>
    <mergeCell ref="AW320:BC320"/>
    <mergeCell ref="A321:H321"/>
    <mergeCell ref="I321:P321"/>
    <mergeCell ref="Q321:V321"/>
    <mergeCell ref="W321:AA321"/>
    <mergeCell ref="AB321:AG321"/>
    <mergeCell ref="AH321:AO321"/>
    <mergeCell ref="AP321:AV321"/>
    <mergeCell ref="AW321:BC321"/>
    <mergeCell ref="A320:H320"/>
    <mergeCell ref="I320:P320"/>
    <mergeCell ref="Q320:V320"/>
    <mergeCell ref="W320:AA320"/>
    <mergeCell ref="AB320:AG320"/>
    <mergeCell ref="AH320:AO320"/>
    <mergeCell ref="AP326:AV326"/>
    <mergeCell ref="AW326:BC326"/>
    <mergeCell ref="A327:L327"/>
    <mergeCell ref="M327:BC327"/>
    <mergeCell ref="A328:L328"/>
    <mergeCell ref="M328:BC328"/>
    <mergeCell ref="A326:H326"/>
    <mergeCell ref="I326:P326"/>
    <mergeCell ref="Q326:V326"/>
    <mergeCell ref="W326:AA326"/>
    <mergeCell ref="AB326:AG326"/>
    <mergeCell ref="AH326:AO326"/>
    <mergeCell ref="AP324:AV324"/>
    <mergeCell ref="AW324:BC324"/>
    <mergeCell ref="A325:H325"/>
    <mergeCell ref="I325:P325"/>
    <mergeCell ref="Q325:V325"/>
    <mergeCell ref="W325:AA325"/>
    <mergeCell ref="AB325:AG325"/>
    <mergeCell ref="AH325:AO325"/>
    <mergeCell ref="AP325:AV325"/>
    <mergeCell ref="AW325:BC325"/>
    <mergeCell ref="A324:H324"/>
    <mergeCell ref="I324:P324"/>
    <mergeCell ref="Q324:V324"/>
    <mergeCell ref="W324:AA324"/>
    <mergeCell ref="AB324:AG324"/>
    <mergeCell ref="AH324:AO324"/>
    <mergeCell ref="A334:I334"/>
    <mergeCell ref="J334:BC334"/>
    <mergeCell ref="A336:L336"/>
    <mergeCell ref="M336:AR336"/>
    <mergeCell ref="A338:BC338"/>
    <mergeCell ref="A339:Z339"/>
    <mergeCell ref="AA339:AG339"/>
    <mergeCell ref="AH339:AN339"/>
    <mergeCell ref="AO339:AU339"/>
    <mergeCell ref="AV339:BC339"/>
    <mergeCell ref="B329:BB329"/>
    <mergeCell ref="A332:BC332"/>
    <mergeCell ref="A333:I333"/>
    <mergeCell ref="J333:N333"/>
    <mergeCell ref="O333:R333"/>
    <mergeCell ref="S333:W333"/>
    <mergeCell ref="X333:AK333"/>
    <mergeCell ref="AL333:AP333"/>
    <mergeCell ref="AQ333:AV333"/>
    <mergeCell ref="AW333:BC333"/>
    <mergeCell ref="A342:Z342"/>
    <mergeCell ref="AA342:AG342"/>
    <mergeCell ref="AH342:AN342"/>
    <mergeCell ref="AO342:AU342"/>
    <mergeCell ref="AV342:BC342"/>
    <mergeCell ref="A343:Z343"/>
    <mergeCell ref="AA343:AG343"/>
    <mergeCell ref="AH343:AN343"/>
    <mergeCell ref="AO343:AU343"/>
    <mergeCell ref="AV343:BC343"/>
    <mergeCell ref="A340:Z340"/>
    <mergeCell ref="AA340:AG340"/>
    <mergeCell ref="AH340:AN340"/>
    <mergeCell ref="AO340:AU340"/>
    <mergeCell ref="AV340:BC340"/>
    <mergeCell ref="A341:Z341"/>
    <mergeCell ref="AA341:AG341"/>
    <mergeCell ref="AH341:AN341"/>
    <mergeCell ref="AO341:AU341"/>
    <mergeCell ref="AV341:BC341"/>
    <mergeCell ref="A350:BC350"/>
    <mergeCell ref="A351:Z351"/>
    <mergeCell ref="AA351:AG351"/>
    <mergeCell ref="AH351:AN351"/>
    <mergeCell ref="AO351:AU351"/>
    <mergeCell ref="AV351:BC351"/>
    <mergeCell ref="A347:Z347"/>
    <mergeCell ref="AA347:AG347"/>
    <mergeCell ref="AH347:AN347"/>
    <mergeCell ref="AO347:AU347"/>
    <mergeCell ref="AV347:BC347"/>
    <mergeCell ref="A348:Z348"/>
    <mergeCell ref="AA348:AG348"/>
    <mergeCell ref="AH348:AN348"/>
    <mergeCell ref="AO348:AU348"/>
    <mergeCell ref="AV348:BC348"/>
    <mergeCell ref="A344:Z344"/>
    <mergeCell ref="AA344:AG344"/>
    <mergeCell ref="AH344:AN344"/>
    <mergeCell ref="AO344:AU344"/>
    <mergeCell ref="AV344:BC344"/>
    <mergeCell ref="A346:BC346"/>
    <mergeCell ref="A355:L355"/>
    <mergeCell ref="M355:BC355"/>
    <mergeCell ref="A356:L356"/>
    <mergeCell ref="M356:BC356"/>
    <mergeCell ref="A358:BC358"/>
    <mergeCell ref="A359:Y359"/>
    <mergeCell ref="Z359:AN359"/>
    <mergeCell ref="AO359:BC359"/>
    <mergeCell ref="A352:Z352"/>
    <mergeCell ref="AA352:AG352"/>
    <mergeCell ref="AH352:AN352"/>
    <mergeCell ref="AO352:AU352"/>
    <mergeCell ref="AV352:BC352"/>
    <mergeCell ref="A353:Z353"/>
    <mergeCell ref="AA353:AG353"/>
    <mergeCell ref="AH353:AN353"/>
    <mergeCell ref="AO353:AU353"/>
    <mergeCell ref="AV353:BC353"/>
    <mergeCell ref="AL361:AN361"/>
    <mergeCell ref="AO361:AQ361"/>
    <mergeCell ref="AR361:AT361"/>
    <mergeCell ref="AU361:AW361"/>
    <mergeCell ref="AX361:AZ361"/>
    <mergeCell ref="BA361:BC361"/>
    <mergeCell ref="AO360:AQ360"/>
    <mergeCell ref="AR360:AT360"/>
    <mergeCell ref="AU360:AW360"/>
    <mergeCell ref="AX360:AZ360"/>
    <mergeCell ref="BA360:BC360"/>
    <mergeCell ref="A361:Y361"/>
    <mergeCell ref="Z361:AB361"/>
    <mergeCell ref="AC361:AE361"/>
    <mergeCell ref="AF361:AH361"/>
    <mergeCell ref="AI361:AK361"/>
    <mergeCell ref="A360:Y360"/>
    <mergeCell ref="Z360:AB360"/>
    <mergeCell ref="AC360:AE360"/>
    <mergeCell ref="AF360:AH360"/>
    <mergeCell ref="AI360:AK360"/>
    <mergeCell ref="AL360:AN360"/>
    <mergeCell ref="A369:BC369"/>
    <mergeCell ref="A370:Z370"/>
    <mergeCell ref="AA370:AG370"/>
    <mergeCell ref="AH370:AN370"/>
    <mergeCell ref="AO370:AU370"/>
    <mergeCell ref="AV370:BC370"/>
    <mergeCell ref="A364:M364"/>
    <mergeCell ref="N364:BC364"/>
    <mergeCell ref="A365:M365"/>
    <mergeCell ref="N365:BC365"/>
    <mergeCell ref="A367:L367"/>
    <mergeCell ref="M367:AR367"/>
    <mergeCell ref="A362:Y362"/>
    <mergeCell ref="Z362:AN362"/>
    <mergeCell ref="AO362:BC362"/>
    <mergeCell ref="A363:Y363"/>
    <mergeCell ref="Z363:AN363"/>
    <mergeCell ref="AO363:BC363"/>
    <mergeCell ref="A373:Z373"/>
    <mergeCell ref="AA373:AG373"/>
    <mergeCell ref="AH373:AN373"/>
    <mergeCell ref="AO373:AU373"/>
    <mergeCell ref="AV373:BC373"/>
    <mergeCell ref="A374:Z374"/>
    <mergeCell ref="AA374:AG374"/>
    <mergeCell ref="AH374:AN374"/>
    <mergeCell ref="AO374:AU374"/>
    <mergeCell ref="AV374:BC374"/>
    <mergeCell ref="A371:Z371"/>
    <mergeCell ref="AA371:AG371"/>
    <mergeCell ref="AH371:AN371"/>
    <mergeCell ref="AO371:AU371"/>
    <mergeCell ref="AV371:BC371"/>
    <mergeCell ref="A372:Z372"/>
    <mergeCell ref="AA372:AG372"/>
    <mergeCell ref="AH372:AN372"/>
    <mergeCell ref="AO372:AU372"/>
    <mergeCell ref="AV372:BC372"/>
    <mergeCell ref="A381:BC381"/>
    <mergeCell ref="A382:Z382"/>
    <mergeCell ref="AA382:AG382"/>
    <mergeCell ref="AH382:AN382"/>
    <mergeCell ref="AO382:AU382"/>
    <mergeCell ref="AV382:BC382"/>
    <mergeCell ref="A378:Z378"/>
    <mergeCell ref="AA378:AG378"/>
    <mergeCell ref="AH378:AN378"/>
    <mergeCell ref="AO378:AU378"/>
    <mergeCell ref="AV378:BC378"/>
    <mergeCell ref="A379:Z379"/>
    <mergeCell ref="AA379:AG379"/>
    <mergeCell ref="AH379:AN379"/>
    <mergeCell ref="AO379:AU379"/>
    <mergeCell ref="AV379:BC379"/>
    <mergeCell ref="A375:Z375"/>
    <mergeCell ref="AA375:AG375"/>
    <mergeCell ref="AH375:AN375"/>
    <mergeCell ref="AO375:AU375"/>
    <mergeCell ref="AV375:BC375"/>
    <mergeCell ref="A377:BC377"/>
    <mergeCell ref="A386:L386"/>
    <mergeCell ref="M386:BC386"/>
    <mergeCell ref="A387:L387"/>
    <mergeCell ref="M387:BC387"/>
    <mergeCell ref="A389:BC389"/>
    <mergeCell ref="A390:Y390"/>
    <mergeCell ref="Z390:AN390"/>
    <mergeCell ref="AO390:BC390"/>
    <mergeCell ref="A383:Z383"/>
    <mergeCell ref="AA383:AG383"/>
    <mergeCell ref="AH383:AN383"/>
    <mergeCell ref="AO383:AU383"/>
    <mergeCell ref="AV383:BC383"/>
    <mergeCell ref="A384:Z384"/>
    <mergeCell ref="AA384:AG384"/>
    <mergeCell ref="AH384:AN384"/>
    <mergeCell ref="AO384:AU384"/>
    <mergeCell ref="AV384:BC384"/>
    <mergeCell ref="AL392:AN392"/>
    <mergeCell ref="AO392:AQ392"/>
    <mergeCell ref="AR392:AT392"/>
    <mergeCell ref="AU392:AW392"/>
    <mergeCell ref="AX392:AZ392"/>
    <mergeCell ref="BA392:BC392"/>
    <mergeCell ref="AO391:AQ391"/>
    <mergeCell ref="AR391:AT391"/>
    <mergeCell ref="AU391:AW391"/>
    <mergeCell ref="AX391:AZ391"/>
    <mergeCell ref="BA391:BC391"/>
    <mergeCell ref="A392:Y392"/>
    <mergeCell ref="Z392:AB392"/>
    <mergeCell ref="AC392:AE392"/>
    <mergeCell ref="AF392:AH392"/>
    <mergeCell ref="AI392:AK392"/>
    <mergeCell ref="A391:Y391"/>
    <mergeCell ref="Z391:AB391"/>
    <mergeCell ref="AC391:AE391"/>
    <mergeCell ref="AF391:AH391"/>
    <mergeCell ref="AI391:AK391"/>
    <mergeCell ref="AL391:AN391"/>
    <mergeCell ref="A400:BC400"/>
    <mergeCell ref="A401:Z401"/>
    <mergeCell ref="AA401:AG401"/>
    <mergeCell ref="AH401:AN401"/>
    <mergeCell ref="AO401:AU401"/>
    <mergeCell ref="AV401:BC401"/>
    <mergeCell ref="A395:M395"/>
    <mergeCell ref="N395:BC395"/>
    <mergeCell ref="A396:M396"/>
    <mergeCell ref="N396:BC396"/>
    <mergeCell ref="A398:L398"/>
    <mergeCell ref="M398:AR398"/>
    <mergeCell ref="A393:Y393"/>
    <mergeCell ref="Z393:AN393"/>
    <mergeCell ref="AO393:BC393"/>
    <mergeCell ref="A394:Y394"/>
    <mergeCell ref="Z394:AN394"/>
    <mergeCell ref="AO394:BC394"/>
    <mergeCell ref="A406:Z406"/>
    <mergeCell ref="AA406:AG406"/>
    <mergeCell ref="AH406:AN406"/>
    <mergeCell ref="AO406:AU406"/>
    <mergeCell ref="AV406:BC406"/>
    <mergeCell ref="A408:BC408"/>
    <mergeCell ref="A404:Z404"/>
    <mergeCell ref="AA404:AG404"/>
    <mergeCell ref="AH404:AN404"/>
    <mergeCell ref="AO404:AU404"/>
    <mergeCell ref="AV404:BC404"/>
    <mergeCell ref="A405:Z405"/>
    <mergeCell ref="AA405:AG405"/>
    <mergeCell ref="AH405:AN405"/>
    <mergeCell ref="AO405:AU405"/>
    <mergeCell ref="AV405:BC405"/>
    <mergeCell ref="A402:Z402"/>
    <mergeCell ref="AA402:AG402"/>
    <mergeCell ref="AH402:AN402"/>
    <mergeCell ref="AO402:AU402"/>
    <mergeCell ref="AV402:BC402"/>
    <mergeCell ref="A403:Z403"/>
    <mergeCell ref="AA403:AG403"/>
    <mergeCell ref="AH403:AN403"/>
    <mergeCell ref="AO403:AU403"/>
    <mergeCell ref="AV403:BC403"/>
    <mergeCell ref="A414:Z414"/>
    <mergeCell ref="AA414:AG414"/>
    <mergeCell ref="AH414:AN414"/>
    <mergeCell ref="AO414:AU414"/>
    <mergeCell ref="AV414:BC414"/>
    <mergeCell ref="A415:Z415"/>
    <mergeCell ref="AA415:AG415"/>
    <mergeCell ref="AH415:AN415"/>
    <mergeCell ref="AO415:AU415"/>
    <mergeCell ref="AV415:BC415"/>
    <mergeCell ref="A412:BC412"/>
    <mergeCell ref="A413:Z413"/>
    <mergeCell ref="AA413:AG413"/>
    <mergeCell ref="AH413:AN413"/>
    <mergeCell ref="AO413:AU413"/>
    <mergeCell ref="AV413:BC413"/>
    <mergeCell ref="A409:Z409"/>
    <mergeCell ref="AA409:AG409"/>
    <mergeCell ref="AH409:AN409"/>
    <mergeCell ref="AO409:AU409"/>
    <mergeCell ref="AV409:BC409"/>
    <mergeCell ref="A410:Z410"/>
    <mergeCell ref="AA410:AG410"/>
    <mergeCell ref="AH410:AN410"/>
    <mergeCell ref="AO410:AU410"/>
    <mergeCell ref="AV410:BC410"/>
    <mergeCell ref="AO422:AQ422"/>
    <mergeCell ref="AR422:AT422"/>
    <mergeCell ref="AU422:AW422"/>
    <mergeCell ref="AX422:AZ422"/>
    <mergeCell ref="BA422:BC422"/>
    <mergeCell ref="A423:Y423"/>
    <mergeCell ref="Z423:AB423"/>
    <mergeCell ref="AC423:AE423"/>
    <mergeCell ref="AF423:AH423"/>
    <mergeCell ref="AI423:AK423"/>
    <mergeCell ref="A422:Y422"/>
    <mergeCell ref="Z422:AB422"/>
    <mergeCell ref="AC422:AE422"/>
    <mergeCell ref="AF422:AH422"/>
    <mergeCell ref="AI422:AK422"/>
    <mergeCell ref="AL422:AN422"/>
    <mergeCell ref="A417:L417"/>
    <mergeCell ref="M417:BC417"/>
    <mergeCell ref="A418:L418"/>
    <mergeCell ref="M418:BC418"/>
    <mergeCell ref="A420:BC420"/>
    <mergeCell ref="A421:Y421"/>
    <mergeCell ref="Z421:AN421"/>
    <mergeCell ref="AO421:BC421"/>
    <mergeCell ref="A426:M426"/>
    <mergeCell ref="N426:BC426"/>
    <mergeCell ref="A427:M427"/>
    <mergeCell ref="N427:BC427"/>
    <mergeCell ref="A431:J433"/>
    <mergeCell ref="K431:BB431"/>
    <mergeCell ref="K432:P433"/>
    <mergeCell ref="Q432:U433"/>
    <mergeCell ref="V432:Z433"/>
    <mergeCell ref="AA432:AJ432"/>
    <mergeCell ref="A424:Y424"/>
    <mergeCell ref="Z424:AN424"/>
    <mergeCell ref="AO424:BC424"/>
    <mergeCell ref="A425:Y425"/>
    <mergeCell ref="Z425:AN425"/>
    <mergeCell ref="AO425:BC425"/>
    <mergeCell ref="AL423:AN423"/>
    <mergeCell ref="AO423:AQ423"/>
    <mergeCell ref="AR423:AT423"/>
    <mergeCell ref="AU423:AW423"/>
    <mergeCell ref="AX423:AZ423"/>
    <mergeCell ref="BA423:BC423"/>
    <mergeCell ref="AK434:AS434"/>
    <mergeCell ref="AT434:BB434"/>
    <mergeCell ref="K435:P435"/>
    <mergeCell ref="Q435:U435"/>
    <mergeCell ref="V435:Z435"/>
    <mergeCell ref="AA435:AE435"/>
    <mergeCell ref="AF435:AJ435"/>
    <mergeCell ref="AK435:AS435"/>
    <mergeCell ref="AT435:BB435"/>
    <mergeCell ref="AK432:AS433"/>
    <mergeCell ref="AT432:BB433"/>
    <mergeCell ref="AA433:AE433"/>
    <mergeCell ref="AF433:AJ433"/>
    <mergeCell ref="A434:J435"/>
    <mergeCell ref="K434:P434"/>
    <mergeCell ref="Q434:U434"/>
    <mergeCell ref="V434:Z434"/>
    <mergeCell ref="AA434:AE434"/>
    <mergeCell ref="AF434:AJ434"/>
    <mergeCell ref="AK438:AS438"/>
    <mergeCell ref="AT438:BB438"/>
    <mergeCell ref="K439:P439"/>
    <mergeCell ref="Q439:U439"/>
    <mergeCell ref="V439:Z439"/>
    <mergeCell ref="AA439:AE439"/>
    <mergeCell ref="AF439:AJ439"/>
    <mergeCell ref="AK439:AS439"/>
    <mergeCell ref="AT439:BB439"/>
    <mergeCell ref="A438:J439"/>
    <mergeCell ref="K438:P438"/>
    <mergeCell ref="Q438:U438"/>
    <mergeCell ref="V438:Z438"/>
    <mergeCell ref="AA438:AE438"/>
    <mergeCell ref="AF438:AJ438"/>
    <mergeCell ref="AK436:AS436"/>
    <mergeCell ref="AT436:BB436"/>
    <mergeCell ref="K437:P437"/>
    <mergeCell ref="Q437:U437"/>
    <mergeCell ref="V437:Z437"/>
    <mergeCell ref="AA437:AE437"/>
    <mergeCell ref="AF437:AJ437"/>
    <mergeCell ref="AK437:AS437"/>
    <mergeCell ref="AT437:BB437"/>
    <mergeCell ref="A436:J437"/>
    <mergeCell ref="K436:P436"/>
    <mergeCell ref="Q436:U436"/>
    <mergeCell ref="V436:Z436"/>
    <mergeCell ref="AA436:AE436"/>
    <mergeCell ref="AF436:AJ436"/>
    <mergeCell ref="A442:N442"/>
    <mergeCell ref="O442:BB442"/>
    <mergeCell ref="A443:N443"/>
    <mergeCell ref="O443:BB443"/>
    <mergeCell ref="A444:N444"/>
    <mergeCell ref="O444:BB444"/>
    <mergeCell ref="AK440:AS440"/>
    <mergeCell ref="AT440:BB440"/>
    <mergeCell ref="K441:P441"/>
    <mergeCell ref="Q441:U441"/>
    <mergeCell ref="V441:Z441"/>
    <mergeCell ref="AA441:AE441"/>
    <mergeCell ref="AF441:AJ441"/>
    <mergeCell ref="AK441:AS441"/>
    <mergeCell ref="AT441:BB441"/>
    <mergeCell ref="A440:J441"/>
    <mergeCell ref="K440:P440"/>
    <mergeCell ref="Q440:U440"/>
    <mergeCell ref="V440:Z440"/>
    <mergeCell ref="AA440:AE440"/>
    <mergeCell ref="AF440:AJ440"/>
    <mergeCell ref="A451:R451"/>
    <mergeCell ref="S451:AA451"/>
    <mergeCell ref="AB451:AJ451"/>
    <mergeCell ref="AK451:AS451"/>
    <mergeCell ref="AT451:BB451"/>
    <mergeCell ref="A452:R452"/>
    <mergeCell ref="S452:AA452"/>
    <mergeCell ref="AB452:AJ452"/>
    <mergeCell ref="AK452:AS452"/>
    <mergeCell ref="AT452:BB452"/>
    <mergeCell ref="A447:L447"/>
    <mergeCell ref="A449:R450"/>
    <mergeCell ref="S449:AJ449"/>
    <mergeCell ref="AK449:BB449"/>
    <mergeCell ref="S450:AA450"/>
    <mergeCell ref="AB450:AJ450"/>
    <mergeCell ref="AK450:AS450"/>
    <mergeCell ref="AT450:BB450"/>
    <mergeCell ref="A455:R455"/>
    <mergeCell ref="S455:AA455"/>
    <mergeCell ref="AB455:AJ455"/>
    <mergeCell ref="AK455:AS455"/>
    <mergeCell ref="AT455:BB455"/>
    <mergeCell ref="A456:R456"/>
    <mergeCell ref="S456:AA456"/>
    <mergeCell ref="AB456:AJ456"/>
    <mergeCell ref="AK456:AS456"/>
    <mergeCell ref="AT456:BB456"/>
    <mergeCell ref="A453:R453"/>
    <mergeCell ref="S453:AA453"/>
    <mergeCell ref="AB453:AJ453"/>
    <mergeCell ref="AK453:AS453"/>
    <mergeCell ref="AT453:BB453"/>
    <mergeCell ref="A454:R454"/>
    <mergeCell ref="S454:AA454"/>
    <mergeCell ref="AB454:AJ454"/>
    <mergeCell ref="AK454:AS454"/>
    <mergeCell ref="AT454:BB454"/>
    <mergeCell ref="AG460:AJ460"/>
    <mergeCell ref="AK460:AO460"/>
    <mergeCell ref="AP460:AS460"/>
    <mergeCell ref="AT460:AX460"/>
    <mergeCell ref="AB459:AF459"/>
    <mergeCell ref="AG459:AJ459"/>
    <mergeCell ref="A457:R457"/>
    <mergeCell ref="S457:AA457"/>
    <mergeCell ref="AB457:AJ457"/>
    <mergeCell ref="AK457:AS457"/>
    <mergeCell ref="AK459:AO459"/>
    <mergeCell ref="AP459:AS459"/>
    <mergeCell ref="S459:W459"/>
    <mergeCell ref="X459:AA459"/>
    <mergeCell ref="AT457:BB457"/>
    <mergeCell ref="A458:R458"/>
    <mergeCell ref="S458:AA458"/>
    <mergeCell ref="AB458:AJ458"/>
    <mergeCell ref="AK458:AS458"/>
    <mergeCell ref="AT458:BB458"/>
    <mergeCell ref="AP462:AS462"/>
    <mergeCell ref="AT462:AX462"/>
    <mergeCell ref="AY462:BB462"/>
    <mergeCell ref="A463:R463"/>
    <mergeCell ref="S463:AA463"/>
    <mergeCell ref="AB463:AJ463"/>
    <mergeCell ref="AK463:AS463"/>
    <mergeCell ref="AT463:BB463"/>
    <mergeCell ref="A459:D462"/>
    <mergeCell ref="E459:R459"/>
    <mergeCell ref="E462:R462"/>
    <mergeCell ref="S462:W462"/>
    <mergeCell ref="X462:AA462"/>
    <mergeCell ref="AB462:AF462"/>
    <mergeCell ref="AG462:AJ462"/>
    <mergeCell ref="AK462:AO462"/>
    <mergeCell ref="AY460:BB460"/>
    <mergeCell ref="E461:R461"/>
    <mergeCell ref="S461:W461"/>
    <mergeCell ref="X461:AA461"/>
    <mergeCell ref="AB461:AF461"/>
    <mergeCell ref="AG461:AJ461"/>
    <mergeCell ref="AK461:AO461"/>
    <mergeCell ref="AP461:AS461"/>
    <mergeCell ref="AT461:AX461"/>
    <mergeCell ref="AY461:BB461"/>
    <mergeCell ref="AT459:AX459"/>
    <mergeCell ref="AY459:BB459"/>
    <mergeCell ref="E460:R460"/>
    <mergeCell ref="S460:W460"/>
    <mergeCell ref="X460:AA460"/>
    <mergeCell ref="AB460:AF460"/>
    <mergeCell ref="A469:R469"/>
    <mergeCell ref="S469:AA469"/>
    <mergeCell ref="AB469:AJ469"/>
    <mergeCell ref="AK469:AS469"/>
    <mergeCell ref="AT469:BB469"/>
    <mergeCell ref="A470:R470"/>
    <mergeCell ref="S470:AA470"/>
    <mergeCell ref="AB470:AJ470"/>
    <mergeCell ref="AK470:AS470"/>
    <mergeCell ref="AT470:BB470"/>
    <mergeCell ref="A465:AR465"/>
    <mergeCell ref="A467:R468"/>
    <mergeCell ref="S467:AJ467"/>
    <mergeCell ref="AK467:BB467"/>
    <mergeCell ref="S468:AA468"/>
    <mergeCell ref="AB468:AJ468"/>
    <mergeCell ref="AK468:AS468"/>
    <mergeCell ref="AT468:BB468"/>
    <mergeCell ref="A478:AR478"/>
    <mergeCell ref="A480:BB480"/>
    <mergeCell ref="A481:L481"/>
    <mergeCell ref="M481:BB481"/>
    <mergeCell ref="A482:L482"/>
    <mergeCell ref="M482:BB482"/>
    <mergeCell ref="A473:R473"/>
    <mergeCell ref="S473:AA473"/>
    <mergeCell ref="AB473:AJ473"/>
    <mergeCell ref="AK473:AS473"/>
    <mergeCell ref="AT473:BB473"/>
    <mergeCell ref="A474:R474"/>
    <mergeCell ref="S474:AA474"/>
    <mergeCell ref="AB474:AJ474"/>
    <mergeCell ref="AK474:AS474"/>
    <mergeCell ref="AT474:BB474"/>
    <mergeCell ref="A471:R471"/>
    <mergeCell ref="S471:AA471"/>
    <mergeCell ref="AB471:AJ471"/>
    <mergeCell ref="AK471:AS471"/>
    <mergeCell ref="AT471:BB471"/>
    <mergeCell ref="A472:R472"/>
    <mergeCell ref="S472:AA472"/>
    <mergeCell ref="AB472:AJ472"/>
    <mergeCell ref="AK472:AS472"/>
    <mergeCell ref="AT472:BB472"/>
    <mergeCell ref="AN486:AR486"/>
    <mergeCell ref="AS486:AW486"/>
    <mergeCell ref="AX486:BB486"/>
    <mergeCell ref="A487:N487"/>
    <mergeCell ref="O487:S487"/>
    <mergeCell ref="T487:X487"/>
    <mergeCell ref="Y487:AC487"/>
    <mergeCell ref="AD487:AH487"/>
    <mergeCell ref="AI487:AM487"/>
    <mergeCell ref="AN487:AR487"/>
    <mergeCell ref="A484:BB484"/>
    <mergeCell ref="A485:N485"/>
    <mergeCell ref="O485:AR485"/>
    <mergeCell ref="AS485:BB485"/>
    <mergeCell ref="A486:N486"/>
    <mergeCell ref="O486:S486"/>
    <mergeCell ref="T486:X486"/>
    <mergeCell ref="Y486:AC486"/>
    <mergeCell ref="AD486:AH486"/>
    <mergeCell ref="AI486:AM486"/>
    <mergeCell ref="A490:N490"/>
    <mergeCell ref="O490:BB490"/>
    <mergeCell ref="A491:N491"/>
    <mergeCell ref="O491:BB491"/>
    <mergeCell ref="A493:AR493"/>
    <mergeCell ref="A495:BB495"/>
    <mergeCell ref="AX488:BB488"/>
    <mergeCell ref="A489:N489"/>
    <mergeCell ref="O489:S489"/>
    <mergeCell ref="T489:X489"/>
    <mergeCell ref="Y489:AC489"/>
    <mergeCell ref="AD489:AH489"/>
    <mergeCell ref="AI489:AM489"/>
    <mergeCell ref="AN489:AR489"/>
    <mergeCell ref="AS489:AW489"/>
    <mergeCell ref="AX489:BB489"/>
    <mergeCell ref="AS487:AW487"/>
    <mergeCell ref="AX487:BB487"/>
    <mergeCell ref="A488:N488"/>
    <mergeCell ref="O488:S488"/>
    <mergeCell ref="T488:X488"/>
    <mergeCell ref="Y488:AC488"/>
    <mergeCell ref="AD488:AH488"/>
    <mergeCell ref="AI488:AM488"/>
    <mergeCell ref="AN488:AR488"/>
    <mergeCell ref="AS488:AW488"/>
    <mergeCell ref="A501:K501"/>
    <mergeCell ref="L501:V501"/>
    <mergeCell ref="W501:AG501"/>
    <mergeCell ref="AH501:AR501"/>
    <mergeCell ref="AS501:BB501"/>
    <mergeCell ref="A502:K502"/>
    <mergeCell ref="L502:BB502"/>
    <mergeCell ref="A498:K498"/>
    <mergeCell ref="L498:BB498"/>
    <mergeCell ref="A500:K500"/>
    <mergeCell ref="L500:V500"/>
    <mergeCell ref="W500:AG500"/>
    <mergeCell ref="AH500:AR500"/>
    <mergeCell ref="AS500:BB500"/>
    <mergeCell ref="A496:K496"/>
    <mergeCell ref="L496:V496"/>
    <mergeCell ref="W496:AG496"/>
    <mergeCell ref="AH496:AR496"/>
    <mergeCell ref="AS496:BB496"/>
    <mergeCell ref="A497:K497"/>
    <mergeCell ref="L497:V497"/>
    <mergeCell ref="W497:AG497"/>
    <mergeCell ref="AH497:AR497"/>
    <mergeCell ref="AS497:BB497"/>
    <mergeCell ref="A514:BB514"/>
    <mergeCell ref="A515:BB515"/>
    <mergeCell ref="A516:E517"/>
    <mergeCell ref="F516:K517"/>
    <mergeCell ref="L516:Q517"/>
    <mergeCell ref="R516:V517"/>
    <mergeCell ref="W516:Z517"/>
    <mergeCell ref="AA516:AC517"/>
    <mergeCell ref="AD516:AG517"/>
    <mergeCell ref="AH516:AJ517"/>
    <mergeCell ref="A511:I511"/>
    <mergeCell ref="J511:U511"/>
    <mergeCell ref="V511:AK511"/>
    <mergeCell ref="AL511:BB511"/>
    <mergeCell ref="A512:I512"/>
    <mergeCell ref="J512:BB512"/>
    <mergeCell ref="A503:K503"/>
    <mergeCell ref="L503:BB503"/>
    <mergeCell ref="A507:AR507"/>
    <mergeCell ref="A509:BB509"/>
    <mergeCell ref="J510:U510"/>
    <mergeCell ref="V510:AK510"/>
    <mergeCell ref="AL510:BB510"/>
    <mergeCell ref="A519:BB519"/>
    <mergeCell ref="A520:E520"/>
    <mergeCell ref="F520:K520"/>
    <mergeCell ref="L520:Q520"/>
    <mergeCell ref="R520:V520"/>
    <mergeCell ref="W520:AC520"/>
    <mergeCell ref="AD520:AL520"/>
    <mergeCell ref="AM520:AT520"/>
    <mergeCell ref="AU520:BB520"/>
    <mergeCell ref="AY518:BB518"/>
    <mergeCell ref="AA518:AC518"/>
    <mergeCell ref="AD518:AG518"/>
    <mergeCell ref="AH518:AJ518"/>
    <mergeCell ref="AK518:AO518"/>
    <mergeCell ref="AP518:AS518"/>
    <mergeCell ref="AT518:AX518"/>
    <mergeCell ref="AK516:AO517"/>
    <mergeCell ref="AP516:BB516"/>
    <mergeCell ref="AP517:AS517"/>
    <mergeCell ref="AT517:AX517"/>
    <mergeCell ref="AY517:BB517"/>
    <mergeCell ref="A518:E518"/>
    <mergeCell ref="F518:K518"/>
    <mergeCell ref="L518:Q518"/>
    <mergeCell ref="R518:V518"/>
    <mergeCell ref="W518:Z518"/>
    <mergeCell ref="A537:H537"/>
    <mergeCell ref="I537:BB537"/>
    <mergeCell ref="A536:H536"/>
    <mergeCell ref="I536:L536"/>
    <mergeCell ref="M536:P536"/>
    <mergeCell ref="Q536:T536"/>
    <mergeCell ref="AA526:AC527"/>
    <mergeCell ref="AD526:AG527"/>
    <mergeCell ref="AC536:AG536"/>
    <mergeCell ref="AH536:AN536"/>
    <mergeCell ref="AO536:AR536"/>
    <mergeCell ref="AS536:BB536"/>
    <mergeCell ref="AP526:BB526"/>
    <mergeCell ref="AP527:AS527"/>
    <mergeCell ref="AT527:AX527"/>
    <mergeCell ref="AY527:BB527"/>
    <mergeCell ref="AM521:AT521"/>
    <mergeCell ref="AU521:BB521"/>
    <mergeCell ref="U536:X536"/>
    <mergeCell ref="Y536:AB536"/>
    <mergeCell ref="A522:H522"/>
    <mergeCell ref="I522:BB522"/>
    <mergeCell ref="A533:AR533"/>
    <mergeCell ref="A535:BB535"/>
    <mergeCell ref="R526:V527"/>
    <mergeCell ref="W526:Z527"/>
    <mergeCell ref="A521:E521"/>
    <mergeCell ref="F521:K521"/>
    <mergeCell ref="L521:Q521"/>
    <mergeCell ref="R521:V521"/>
    <mergeCell ref="W521:AC521"/>
    <mergeCell ref="AD521:AL521"/>
    <mergeCell ref="A540:H540"/>
    <mergeCell ref="I540:L540"/>
    <mergeCell ref="M540:P540"/>
    <mergeCell ref="Q540:T540"/>
    <mergeCell ref="U540:X540"/>
    <mergeCell ref="Y540:AB540"/>
    <mergeCell ref="AO538:AR538"/>
    <mergeCell ref="AS538:BB538"/>
    <mergeCell ref="AC540:AG540"/>
    <mergeCell ref="AH540:AN540"/>
    <mergeCell ref="AO540:AR540"/>
    <mergeCell ref="AS540:BB540"/>
    <mergeCell ref="A539:H539"/>
    <mergeCell ref="I539:BB539"/>
    <mergeCell ref="A538:H538"/>
    <mergeCell ref="I538:L538"/>
    <mergeCell ref="M538:P538"/>
    <mergeCell ref="Q538:T538"/>
    <mergeCell ref="U538:X538"/>
    <mergeCell ref="Y538:AB538"/>
    <mergeCell ref="AC538:AG538"/>
    <mergeCell ref="AH538:AN538"/>
    <mergeCell ref="AC542:AG542"/>
    <mergeCell ref="AH542:AN542"/>
    <mergeCell ref="AO542:AR542"/>
    <mergeCell ref="AS542:BB542"/>
    <mergeCell ref="A543:H543"/>
    <mergeCell ref="I543:N543"/>
    <mergeCell ref="O543:T543"/>
    <mergeCell ref="U543:AA543"/>
    <mergeCell ref="AB543:AJ543"/>
    <mergeCell ref="AK543:AS543"/>
    <mergeCell ref="A542:H542"/>
    <mergeCell ref="I542:L542"/>
    <mergeCell ref="M542:P542"/>
    <mergeCell ref="Q542:T542"/>
    <mergeCell ref="U542:X542"/>
    <mergeCell ref="Y542:AB542"/>
    <mergeCell ref="A541:H541"/>
    <mergeCell ref="I541:BB541"/>
    <mergeCell ref="O546:T546"/>
    <mergeCell ref="U546:AA546"/>
    <mergeCell ref="AB546:AJ546"/>
    <mergeCell ref="AK546:AS546"/>
    <mergeCell ref="A547:K547"/>
    <mergeCell ref="L547:BB547"/>
    <mergeCell ref="AT546:BB546"/>
    <mergeCell ref="A545:H545"/>
    <mergeCell ref="I545:N545"/>
    <mergeCell ref="O545:T545"/>
    <mergeCell ref="U545:AA545"/>
    <mergeCell ref="AB545:AJ545"/>
    <mergeCell ref="AK545:AS545"/>
    <mergeCell ref="AT545:BB545"/>
    <mergeCell ref="A546:H546"/>
    <mergeCell ref="I546:N546"/>
    <mergeCell ref="AT543:BB543"/>
    <mergeCell ref="A544:H544"/>
    <mergeCell ref="I544:N544"/>
    <mergeCell ref="O544:T544"/>
    <mergeCell ref="U544:AA544"/>
    <mergeCell ref="AB544:AJ544"/>
    <mergeCell ref="AK544:AS544"/>
    <mergeCell ref="AT544:BB544"/>
    <mergeCell ref="AH551:AN551"/>
    <mergeCell ref="AO551:AR551"/>
    <mergeCell ref="AS551:BB551"/>
    <mergeCell ref="A552:H552"/>
    <mergeCell ref="I552:BB552"/>
    <mergeCell ref="A554:H554"/>
    <mergeCell ref="I554:BB554"/>
    <mergeCell ref="A553:H553"/>
    <mergeCell ref="I553:L553"/>
    <mergeCell ref="M553:P553"/>
    <mergeCell ref="A548:K548"/>
    <mergeCell ref="L548:BB548"/>
    <mergeCell ref="A550:BB550"/>
    <mergeCell ref="A551:H551"/>
    <mergeCell ref="I551:L551"/>
    <mergeCell ref="M551:P551"/>
    <mergeCell ref="Q551:T551"/>
    <mergeCell ref="U551:X551"/>
    <mergeCell ref="Y551:AB551"/>
    <mergeCell ref="AC551:AG551"/>
    <mergeCell ref="A555:H555"/>
    <mergeCell ref="I555:L555"/>
    <mergeCell ref="M555:P555"/>
    <mergeCell ref="Q555:T555"/>
    <mergeCell ref="AH553:AN553"/>
    <mergeCell ref="AO553:AR553"/>
    <mergeCell ref="AS553:BB553"/>
    <mergeCell ref="AC555:AG555"/>
    <mergeCell ref="AH555:AN555"/>
    <mergeCell ref="AO555:AR555"/>
    <mergeCell ref="AS555:BB555"/>
    <mergeCell ref="Q553:T553"/>
    <mergeCell ref="U553:X553"/>
    <mergeCell ref="Y553:AB553"/>
    <mergeCell ref="U555:X555"/>
    <mergeCell ref="Y555:AB555"/>
    <mergeCell ref="AC553:AG553"/>
    <mergeCell ref="AC557:AG557"/>
    <mergeCell ref="AH557:AN557"/>
    <mergeCell ref="AO557:AR557"/>
    <mergeCell ref="AS557:BB557"/>
    <mergeCell ref="A558:H558"/>
    <mergeCell ref="I558:N558"/>
    <mergeCell ref="O558:T558"/>
    <mergeCell ref="U558:AA558"/>
    <mergeCell ref="AB558:AJ558"/>
    <mergeCell ref="AK558:AS558"/>
    <mergeCell ref="A557:H557"/>
    <mergeCell ref="I557:L557"/>
    <mergeCell ref="M557:P557"/>
    <mergeCell ref="Q557:T557"/>
    <mergeCell ref="U557:X557"/>
    <mergeCell ref="Y557:AB557"/>
    <mergeCell ref="A556:H556"/>
    <mergeCell ref="I556:BB556"/>
    <mergeCell ref="O561:T561"/>
    <mergeCell ref="U561:AA561"/>
    <mergeCell ref="AB561:AJ561"/>
    <mergeCell ref="AK561:AS561"/>
    <mergeCell ref="A562:K562"/>
    <mergeCell ref="L562:BB562"/>
    <mergeCell ref="AT561:BB561"/>
    <mergeCell ref="A560:H560"/>
    <mergeCell ref="I560:N560"/>
    <mergeCell ref="O560:T560"/>
    <mergeCell ref="U560:AA560"/>
    <mergeCell ref="AB560:AJ560"/>
    <mergeCell ref="AK560:AS560"/>
    <mergeCell ref="AT560:BB560"/>
    <mergeCell ref="A561:H561"/>
    <mergeCell ref="I561:N561"/>
    <mergeCell ref="AT558:BB558"/>
    <mergeCell ref="A559:H559"/>
    <mergeCell ref="I559:N559"/>
    <mergeCell ref="O559:T559"/>
    <mergeCell ref="U559:AA559"/>
    <mergeCell ref="AB559:AJ559"/>
    <mergeCell ref="AK559:AS559"/>
    <mergeCell ref="AT559:BB559"/>
    <mergeCell ref="A571:V571"/>
    <mergeCell ref="W571:AG571"/>
    <mergeCell ref="AH571:AR571"/>
    <mergeCell ref="AS571:BB571"/>
    <mergeCell ref="A572:V572"/>
    <mergeCell ref="W572:AG572"/>
    <mergeCell ref="AH572:AR572"/>
    <mergeCell ref="AS572:BB572"/>
    <mergeCell ref="A569:V569"/>
    <mergeCell ref="W569:AG569"/>
    <mergeCell ref="AH569:AR569"/>
    <mergeCell ref="AS569:BB569"/>
    <mergeCell ref="A570:V570"/>
    <mergeCell ref="W570:AG570"/>
    <mergeCell ref="AH570:AR570"/>
    <mergeCell ref="AS570:BB570"/>
    <mergeCell ref="A563:K563"/>
    <mergeCell ref="L563:BB563"/>
    <mergeCell ref="A565:AR565"/>
    <mergeCell ref="A567:BB567"/>
    <mergeCell ref="A568:V568"/>
    <mergeCell ref="W568:AG568"/>
    <mergeCell ref="AH568:AR568"/>
    <mergeCell ref="AS568:BB568"/>
    <mergeCell ref="A579:BB579"/>
    <mergeCell ref="A580:V580"/>
    <mergeCell ref="W580:AG580"/>
    <mergeCell ref="AH580:AR580"/>
    <mergeCell ref="AS580:BB580"/>
    <mergeCell ref="A581:V581"/>
    <mergeCell ref="W581:AG581"/>
    <mergeCell ref="AH581:AR581"/>
    <mergeCell ref="A575:V575"/>
    <mergeCell ref="W575:AG575"/>
    <mergeCell ref="AH575:AR575"/>
    <mergeCell ref="AS575:BB575"/>
    <mergeCell ref="A576:V576"/>
    <mergeCell ref="A577:V577"/>
    <mergeCell ref="W576:BB576"/>
    <mergeCell ref="W577:BB577"/>
    <mergeCell ref="A573:V573"/>
    <mergeCell ref="W573:AG573"/>
    <mergeCell ref="AH573:AR573"/>
    <mergeCell ref="AS573:BB573"/>
    <mergeCell ref="A574:V574"/>
    <mergeCell ref="W574:AG574"/>
    <mergeCell ref="AH574:AR574"/>
    <mergeCell ref="AS574:BB574"/>
    <mergeCell ref="A586:V586"/>
    <mergeCell ref="W586:AG586"/>
    <mergeCell ref="AH586:AR586"/>
    <mergeCell ref="AS586:BB586"/>
    <mergeCell ref="A587:V587"/>
    <mergeCell ref="W587:AG587"/>
    <mergeCell ref="AH587:AR587"/>
    <mergeCell ref="AS587:BB587"/>
    <mergeCell ref="A584:V584"/>
    <mergeCell ref="W584:AG584"/>
    <mergeCell ref="AH584:AR584"/>
    <mergeCell ref="AS584:BB584"/>
    <mergeCell ref="A585:V585"/>
    <mergeCell ref="W585:AG585"/>
    <mergeCell ref="AH585:AR585"/>
    <mergeCell ref="AS585:BB585"/>
    <mergeCell ref="AS581:BB581"/>
    <mergeCell ref="A582:V582"/>
    <mergeCell ref="W582:AG582"/>
    <mergeCell ref="AH582:AR582"/>
    <mergeCell ref="AS582:BB582"/>
    <mergeCell ref="A583:V583"/>
    <mergeCell ref="W583:AG583"/>
    <mergeCell ref="AH583:AR583"/>
    <mergeCell ref="AS583:BB583"/>
    <mergeCell ref="T595:AE595"/>
    <mergeCell ref="AF595:AQ595"/>
    <mergeCell ref="AR595:BB595"/>
    <mergeCell ref="A596:S596"/>
    <mergeCell ref="T596:AE596"/>
    <mergeCell ref="AF596:AQ596"/>
    <mergeCell ref="AR596:BB596"/>
    <mergeCell ref="A588:V588"/>
    <mergeCell ref="A589:V589"/>
    <mergeCell ref="M704:AG704"/>
    <mergeCell ref="M705:AG705"/>
    <mergeCell ref="M706:AG706"/>
    <mergeCell ref="M707:AG707"/>
    <mergeCell ref="A591:AR591"/>
    <mergeCell ref="A593:BB593"/>
    <mergeCell ref="A594:BB594"/>
    <mergeCell ref="A595:S595"/>
    <mergeCell ref="W588:BB588"/>
    <mergeCell ref="W589:BB589"/>
    <mergeCell ref="AN598:AQ598"/>
    <mergeCell ref="AR598:AU598"/>
    <mergeCell ref="AV598:AY598"/>
    <mergeCell ref="AZ598:BB598"/>
    <mergeCell ref="A599:S599"/>
    <mergeCell ref="T599:W599"/>
    <mergeCell ref="X599:AA599"/>
    <mergeCell ref="AB599:AE599"/>
    <mergeCell ref="AF599:AI599"/>
    <mergeCell ref="AJ599:AM599"/>
    <mergeCell ref="AN597:AQ597"/>
    <mergeCell ref="AR597:AU597"/>
    <mergeCell ref="AV597:AY597"/>
    <mergeCell ref="AN599:AQ599"/>
    <mergeCell ref="AR599:AU599"/>
    <mergeCell ref="AV599:AY599"/>
    <mergeCell ref="AZ599:BB599"/>
    <mergeCell ref="A600:S600"/>
    <mergeCell ref="T600:W600"/>
    <mergeCell ref="X600:AA600"/>
    <mergeCell ref="AB600:AE600"/>
    <mergeCell ref="AF600:AI600"/>
    <mergeCell ref="AJ600:AM600"/>
    <mergeCell ref="A605:S605"/>
    <mergeCell ref="T605:AE605"/>
    <mergeCell ref="AF605:AQ605"/>
    <mergeCell ref="AR605:BB605"/>
    <mergeCell ref="AZ597:BB597"/>
    <mergeCell ref="A598:S598"/>
    <mergeCell ref="T598:W598"/>
    <mergeCell ref="X598:AA598"/>
    <mergeCell ref="AB598:AE598"/>
    <mergeCell ref="AF598:AI598"/>
    <mergeCell ref="AJ598:AM598"/>
    <mergeCell ref="A597:S597"/>
    <mergeCell ref="T597:W597"/>
    <mergeCell ref="X597:AA597"/>
    <mergeCell ref="AB597:AE597"/>
    <mergeCell ref="AF597:AI597"/>
    <mergeCell ref="AJ597:AM597"/>
    <mergeCell ref="AN600:AQ600"/>
    <mergeCell ref="AR600:AU600"/>
    <mergeCell ref="AV600:AY600"/>
    <mergeCell ref="AZ600:BB600"/>
    <mergeCell ref="A606:S606"/>
    <mergeCell ref="T606:BB606"/>
    <mergeCell ref="AN602:AQ602"/>
    <mergeCell ref="AR602:AU602"/>
    <mergeCell ref="AV602:AY602"/>
    <mergeCell ref="AZ602:BB602"/>
    <mergeCell ref="A603:BB603"/>
    <mergeCell ref="A604:S604"/>
    <mergeCell ref="T604:AE604"/>
    <mergeCell ref="AF604:AQ604"/>
    <mergeCell ref="AR604:BB604"/>
    <mergeCell ref="AN601:AQ601"/>
    <mergeCell ref="AR601:AU601"/>
    <mergeCell ref="AV601:AY601"/>
    <mergeCell ref="AZ601:BB601"/>
    <mergeCell ref="A602:S602"/>
    <mergeCell ref="T602:W602"/>
    <mergeCell ref="X602:AA602"/>
    <mergeCell ref="AB602:AE602"/>
    <mergeCell ref="AF602:AI602"/>
    <mergeCell ref="AJ602:AM602"/>
    <mergeCell ref="A601:S601"/>
    <mergeCell ref="T601:W601"/>
    <mergeCell ref="X601:AA601"/>
    <mergeCell ref="AB601:AE601"/>
    <mergeCell ref="AF601:AI601"/>
    <mergeCell ref="AJ601:AM601"/>
    <mergeCell ref="A612:S612"/>
    <mergeCell ref="T612:AE612"/>
    <mergeCell ref="AF612:AQ612"/>
    <mergeCell ref="AR612:BB612"/>
    <mergeCell ref="A613:S613"/>
    <mergeCell ref="T613:W613"/>
    <mergeCell ref="X613:AA613"/>
    <mergeCell ref="AB613:AE613"/>
    <mergeCell ref="AF613:AI613"/>
    <mergeCell ref="AJ613:AM613"/>
    <mergeCell ref="A607:S607"/>
    <mergeCell ref="T607:BB607"/>
    <mergeCell ref="A609:BB609"/>
    <mergeCell ref="A610:BB610"/>
    <mergeCell ref="A611:S611"/>
    <mergeCell ref="T611:AE611"/>
    <mergeCell ref="AF611:AQ611"/>
    <mergeCell ref="AR611:BB611"/>
    <mergeCell ref="AN614:AQ614"/>
    <mergeCell ref="AR614:AU614"/>
    <mergeCell ref="AV614:AY614"/>
    <mergeCell ref="AZ614:BB614"/>
    <mergeCell ref="A615:S615"/>
    <mergeCell ref="T615:W615"/>
    <mergeCell ref="X615:AA615"/>
    <mergeCell ref="AB615:AE615"/>
    <mergeCell ref="AF615:AI615"/>
    <mergeCell ref="AJ615:AM615"/>
    <mergeCell ref="AN613:AQ613"/>
    <mergeCell ref="AR613:AU613"/>
    <mergeCell ref="AV613:AY613"/>
    <mergeCell ref="AZ613:BB613"/>
    <mergeCell ref="A614:S614"/>
    <mergeCell ref="T614:W614"/>
    <mergeCell ref="X614:AA614"/>
    <mergeCell ref="AB614:AE614"/>
    <mergeCell ref="AF614:AI614"/>
    <mergeCell ref="AJ614:AM614"/>
    <mergeCell ref="AN616:AQ616"/>
    <mergeCell ref="AR616:AU616"/>
    <mergeCell ref="AV616:AY616"/>
    <mergeCell ref="AZ616:BB616"/>
    <mergeCell ref="A617:S617"/>
    <mergeCell ref="T617:W617"/>
    <mergeCell ref="X617:AA617"/>
    <mergeCell ref="AB617:AE617"/>
    <mergeCell ref="AF617:AI617"/>
    <mergeCell ref="AJ617:AM617"/>
    <mergeCell ref="AN615:AQ615"/>
    <mergeCell ref="AR615:AU615"/>
    <mergeCell ref="AV615:AY615"/>
    <mergeCell ref="AZ615:BB615"/>
    <mergeCell ref="A616:S616"/>
    <mergeCell ref="T616:W616"/>
    <mergeCell ref="X616:AA616"/>
    <mergeCell ref="AB616:AE616"/>
    <mergeCell ref="AF616:AI616"/>
    <mergeCell ref="AJ616:AM616"/>
    <mergeCell ref="A621:S621"/>
    <mergeCell ref="T621:AE621"/>
    <mergeCell ref="AF621:AQ621"/>
    <mergeCell ref="AR621:BB621"/>
    <mergeCell ref="A622:S622"/>
    <mergeCell ref="T622:BB622"/>
    <mergeCell ref="AN618:AQ618"/>
    <mergeCell ref="AR618:AU618"/>
    <mergeCell ref="AV618:AY618"/>
    <mergeCell ref="AZ618:BB618"/>
    <mergeCell ref="A619:BB619"/>
    <mergeCell ref="A620:S620"/>
    <mergeCell ref="T620:AE620"/>
    <mergeCell ref="AF620:AQ620"/>
    <mergeCell ref="AR620:BB620"/>
    <mergeCell ref="AN617:AQ617"/>
    <mergeCell ref="AR617:AU617"/>
    <mergeCell ref="AV617:AY617"/>
    <mergeCell ref="AZ617:BB617"/>
    <mergeCell ref="A618:S618"/>
    <mergeCell ref="T618:W618"/>
    <mergeCell ref="X618:AA618"/>
    <mergeCell ref="AB618:AE618"/>
    <mergeCell ref="AF618:AI618"/>
    <mergeCell ref="AJ618:AM618"/>
    <mergeCell ref="A631:I631"/>
    <mergeCell ref="J631:X631"/>
    <mergeCell ref="Y631:AM631"/>
    <mergeCell ref="AN631:BB631"/>
    <mergeCell ref="A632:BB632"/>
    <mergeCell ref="A633:I633"/>
    <mergeCell ref="J633:Q633"/>
    <mergeCell ref="R633:X633"/>
    <mergeCell ref="Y633:AF633"/>
    <mergeCell ref="AG633:AM633"/>
    <mergeCell ref="A623:S623"/>
    <mergeCell ref="T623:BB623"/>
    <mergeCell ref="A625:AR625"/>
    <mergeCell ref="A627:AR627"/>
    <mergeCell ref="A629:BB629"/>
    <mergeCell ref="A630:I630"/>
    <mergeCell ref="J630:X630"/>
    <mergeCell ref="Y630:AM630"/>
    <mergeCell ref="AN630:BB630"/>
    <mergeCell ref="AV635:BB635"/>
    <mergeCell ref="A636:I636"/>
    <mergeCell ref="J636:Q636"/>
    <mergeCell ref="R636:X636"/>
    <mergeCell ref="Y636:AF636"/>
    <mergeCell ref="AG636:AM636"/>
    <mergeCell ref="AN636:AU636"/>
    <mergeCell ref="AV636:BB636"/>
    <mergeCell ref="A635:I635"/>
    <mergeCell ref="J635:Q635"/>
    <mergeCell ref="R635:X635"/>
    <mergeCell ref="Y635:AF635"/>
    <mergeCell ref="AG635:AM635"/>
    <mergeCell ref="AN635:AU635"/>
    <mergeCell ref="AN633:AU633"/>
    <mergeCell ref="AV633:BB633"/>
    <mergeCell ref="A634:I634"/>
    <mergeCell ref="J634:Q634"/>
    <mergeCell ref="R634:X634"/>
    <mergeCell ref="Y634:AF634"/>
    <mergeCell ref="AG634:AM634"/>
    <mergeCell ref="AN634:AU634"/>
    <mergeCell ref="AV634:BB634"/>
    <mergeCell ref="AV639:BB639"/>
    <mergeCell ref="A640:BB640"/>
    <mergeCell ref="A641:I641"/>
    <mergeCell ref="J641:Q641"/>
    <mergeCell ref="R641:X641"/>
    <mergeCell ref="Y641:AF641"/>
    <mergeCell ref="AG641:AM641"/>
    <mergeCell ref="AN641:AU641"/>
    <mergeCell ref="AV641:BB641"/>
    <mergeCell ref="A639:I639"/>
    <mergeCell ref="J639:Q639"/>
    <mergeCell ref="R639:X639"/>
    <mergeCell ref="Y639:AF639"/>
    <mergeCell ref="AG639:AM639"/>
    <mergeCell ref="AN639:AU639"/>
    <mergeCell ref="AV637:BB637"/>
    <mergeCell ref="A638:I638"/>
    <mergeCell ref="J638:Q638"/>
    <mergeCell ref="R638:X638"/>
    <mergeCell ref="Y638:AF638"/>
    <mergeCell ref="AG638:AM638"/>
    <mergeCell ref="AN638:AU638"/>
    <mergeCell ref="AV638:BB638"/>
    <mergeCell ref="A637:I637"/>
    <mergeCell ref="J637:Q637"/>
    <mergeCell ref="R637:X637"/>
    <mergeCell ref="Y637:AF637"/>
    <mergeCell ref="AG637:AM637"/>
    <mergeCell ref="AN637:AU637"/>
    <mergeCell ref="AV644:BB644"/>
    <mergeCell ref="A645:I645"/>
    <mergeCell ref="J645:Q645"/>
    <mergeCell ref="R645:X645"/>
    <mergeCell ref="Y645:AF645"/>
    <mergeCell ref="AG645:AM645"/>
    <mergeCell ref="AN645:AU645"/>
    <mergeCell ref="AV645:BB645"/>
    <mergeCell ref="A644:I644"/>
    <mergeCell ref="J644:Q644"/>
    <mergeCell ref="R644:X644"/>
    <mergeCell ref="Y644:AF644"/>
    <mergeCell ref="AG644:AM644"/>
    <mergeCell ref="AN644:AU644"/>
    <mergeCell ref="AV642:BB642"/>
    <mergeCell ref="A643:I643"/>
    <mergeCell ref="J643:Q643"/>
    <mergeCell ref="R643:X643"/>
    <mergeCell ref="Y643:AF643"/>
    <mergeCell ref="AG643:AM643"/>
    <mergeCell ref="AN643:AU643"/>
    <mergeCell ref="AV643:BB643"/>
    <mergeCell ref="A642:I642"/>
    <mergeCell ref="J642:Q642"/>
    <mergeCell ref="R642:X642"/>
    <mergeCell ref="Y642:AF642"/>
    <mergeCell ref="AG642:AM642"/>
    <mergeCell ref="AN642:AU642"/>
    <mergeCell ref="A653:BB653"/>
    <mergeCell ref="A654:I654"/>
    <mergeCell ref="J654:Q654"/>
    <mergeCell ref="R654:X654"/>
    <mergeCell ref="Y654:AF654"/>
    <mergeCell ref="AG654:AM654"/>
    <mergeCell ref="AN654:AU654"/>
    <mergeCell ref="AV654:BB654"/>
    <mergeCell ref="A651:I651"/>
    <mergeCell ref="J651:X651"/>
    <mergeCell ref="Y651:AM651"/>
    <mergeCell ref="AN651:BB651"/>
    <mergeCell ref="A652:I652"/>
    <mergeCell ref="J652:X652"/>
    <mergeCell ref="Y652:AM652"/>
    <mergeCell ref="AN652:BB652"/>
    <mergeCell ref="AV646:BB646"/>
    <mergeCell ref="A647:M647"/>
    <mergeCell ref="N647:BB647"/>
    <mergeCell ref="A648:M648"/>
    <mergeCell ref="N648:BB648"/>
    <mergeCell ref="A650:BB650"/>
    <mergeCell ref="A646:I646"/>
    <mergeCell ref="J646:Q646"/>
    <mergeCell ref="R646:X646"/>
    <mergeCell ref="Y646:AF646"/>
    <mergeCell ref="AG646:AM646"/>
    <mergeCell ref="AN646:AU646"/>
    <mergeCell ref="AV657:BB657"/>
    <mergeCell ref="A658:I658"/>
    <mergeCell ref="J658:Q658"/>
    <mergeCell ref="R658:X658"/>
    <mergeCell ref="Y658:AF658"/>
    <mergeCell ref="AG658:AM658"/>
    <mergeCell ref="AN658:AU658"/>
    <mergeCell ref="AV658:BB658"/>
    <mergeCell ref="A657:I657"/>
    <mergeCell ref="J657:Q657"/>
    <mergeCell ref="R657:X657"/>
    <mergeCell ref="Y657:AF657"/>
    <mergeCell ref="AG657:AM657"/>
    <mergeCell ref="AN657:AU657"/>
    <mergeCell ref="AV655:BB655"/>
    <mergeCell ref="A656:I656"/>
    <mergeCell ref="J656:Q656"/>
    <mergeCell ref="R656:X656"/>
    <mergeCell ref="Y656:AF656"/>
    <mergeCell ref="AG656:AM656"/>
    <mergeCell ref="AN656:AU656"/>
    <mergeCell ref="AV656:BB656"/>
    <mergeCell ref="A655:I655"/>
    <mergeCell ref="J655:Q655"/>
    <mergeCell ref="R655:X655"/>
    <mergeCell ref="Y655:AF655"/>
    <mergeCell ref="AG655:AM655"/>
    <mergeCell ref="AN655:AU655"/>
    <mergeCell ref="A661:BB661"/>
    <mergeCell ref="A662:I662"/>
    <mergeCell ref="J662:Q662"/>
    <mergeCell ref="R662:X662"/>
    <mergeCell ref="Y662:AF662"/>
    <mergeCell ref="AG662:AM662"/>
    <mergeCell ref="AN662:AU662"/>
    <mergeCell ref="AV662:BB662"/>
    <mergeCell ref="AV659:BB659"/>
    <mergeCell ref="A660:I660"/>
    <mergeCell ref="J660:Q660"/>
    <mergeCell ref="R660:X660"/>
    <mergeCell ref="Y660:AF660"/>
    <mergeCell ref="AG660:AM660"/>
    <mergeCell ref="AN660:AU660"/>
    <mergeCell ref="AV660:BB660"/>
    <mergeCell ref="A659:I659"/>
    <mergeCell ref="J659:Q659"/>
    <mergeCell ref="R659:X659"/>
    <mergeCell ref="Y659:AF659"/>
    <mergeCell ref="AG659:AM659"/>
    <mergeCell ref="AN659:AU659"/>
    <mergeCell ref="AV665:BB665"/>
    <mergeCell ref="A666:I666"/>
    <mergeCell ref="J666:Q666"/>
    <mergeCell ref="R666:X666"/>
    <mergeCell ref="Y666:AF666"/>
    <mergeCell ref="AG666:AM666"/>
    <mergeCell ref="AN666:AU666"/>
    <mergeCell ref="AV666:BB666"/>
    <mergeCell ref="A665:I665"/>
    <mergeCell ref="J665:Q665"/>
    <mergeCell ref="R665:X665"/>
    <mergeCell ref="Y665:AF665"/>
    <mergeCell ref="AG665:AM665"/>
    <mergeCell ref="AN665:AU665"/>
    <mergeCell ref="AV663:BB663"/>
    <mergeCell ref="A664:I664"/>
    <mergeCell ref="J664:Q664"/>
    <mergeCell ref="R664:X664"/>
    <mergeCell ref="Y664:AF664"/>
    <mergeCell ref="AG664:AM664"/>
    <mergeCell ref="AN664:AU664"/>
    <mergeCell ref="AV664:BB664"/>
    <mergeCell ref="A663:I663"/>
    <mergeCell ref="J663:Q663"/>
    <mergeCell ref="R663:X663"/>
    <mergeCell ref="Y663:AF663"/>
    <mergeCell ref="AG663:AM663"/>
    <mergeCell ref="AN663:AU663"/>
    <mergeCell ref="A676:R676"/>
    <mergeCell ref="S676:AD676"/>
    <mergeCell ref="AE676:AP676"/>
    <mergeCell ref="AQ676:BB676"/>
    <mergeCell ref="A677:R677"/>
    <mergeCell ref="S677:V677"/>
    <mergeCell ref="W677:Z677"/>
    <mergeCell ref="AA677:AD677"/>
    <mergeCell ref="AE677:AH677"/>
    <mergeCell ref="AI677:AL677"/>
    <mergeCell ref="A673:BB673"/>
    <mergeCell ref="A674:BB674"/>
    <mergeCell ref="A675:R675"/>
    <mergeCell ref="S675:AD675"/>
    <mergeCell ref="AE675:AP675"/>
    <mergeCell ref="AQ675:BB675"/>
    <mergeCell ref="AV667:BB667"/>
    <mergeCell ref="A668:M668"/>
    <mergeCell ref="N668:BB668"/>
    <mergeCell ref="A669:M669"/>
    <mergeCell ref="N669:BB669"/>
    <mergeCell ref="A671:AR671"/>
    <mergeCell ref="A667:I667"/>
    <mergeCell ref="J667:Q667"/>
    <mergeCell ref="R667:X667"/>
    <mergeCell ref="Y667:AF667"/>
    <mergeCell ref="AG667:AM667"/>
    <mergeCell ref="AN667:AU667"/>
    <mergeCell ref="AM678:AP678"/>
    <mergeCell ref="AQ678:AT678"/>
    <mergeCell ref="AU678:AX678"/>
    <mergeCell ref="AY678:BB678"/>
    <mergeCell ref="A679:R679"/>
    <mergeCell ref="S679:V679"/>
    <mergeCell ref="W679:Z679"/>
    <mergeCell ref="AA679:AD679"/>
    <mergeCell ref="AE679:AH679"/>
    <mergeCell ref="AI679:AL679"/>
    <mergeCell ref="AM677:AP677"/>
    <mergeCell ref="AQ677:AT677"/>
    <mergeCell ref="AU677:AX677"/>
    <mergeCell ref="AY677:BB677"/>
    <mergeCell ref="A678:R678"/>
    <mergeCell ref="S678:V678"/>
    <mergeCell ref="W678:Z678"/>
    <mergeCell ref="AA678:AD678"/>
    <mergeCell ref="AE678:AH678"/>
    <mergeCell ref="AI678:AL678"/>
    <mergeCell ref="AM681:AP681"/>
    <mergeCell ref="AQ681:AT681"/>
    <mergeCell ref="AU681:AX681"/>
    <mergeCell ref="AY681:BB681"/>
    <mergeCell ref="A682:R682"/>
    <mergeCell ref="S682:BB682"/>
    <mergeCell ref="AM680:AP680"/>
    <mergeCell ref="AQ680:AT680"/>
    <mergeCell ref="AU680:AX680"/>
    <mergeCell ref="AY680:BB680"/>
    <mergeCell ref="A681:R681"/>
    <mergeCell ref="S681:V681"/>
    <mergeCell ref="W681:Z681"/>
    <mergeCell ref="AA681:AD681"/>
    <mergeCell ref="AE681:AH681"/>
    <mergeCell ref="AI681:AL681"/>
    <mergeCell ref="AM679:AP679"/>
    <mergeCell ref="AQ679:AT679"/>
    <mergeCell ref="AU679:AX679"/>
    <mergeCell ref="AY679:BB679"/>
    <mergeCell ref="A680:R680"/>
    <mergeCell ref="S680:V680"/>
    <mergeCell ref="W680:Z680"/>
    <mergeCell ref="AA680:AD680"/>
    <mergeCell ref="AE680:AH680"/>
    <mergeCell ref="AI680:AL680"/>
    <mergeCell ref="A688:R688"/>
    <mergeCell ref="S688:AD688"/>
    <mergeCell ref="AE688:AP688"/>
    <mergeCell ref="AQ688:BB688"/>
    <mergeCell ref="A689:R689"/>
    <mergeCell ref="S689:V689"/>
    <mergeCell ref="W689:Z689"/>
    <mergeCell ref="AA689:AD689"/>
    <mergeCell ref="AE689:AH689"/>
    <mergeCell ref="AI689:AL689"/>
    <mergeCell ref="A683:R683"/>
    <mergeCell ref="S683:BB683"/>
    <mergeCell ref="A685:BB685"/>
    <mergeCell ref="A686:BB686"/>
    <mergeCell ref="A687:R687"/>
    <mergeCell ref="S687:AD687"/>
    <mergeCell ref="AE687:AP687"/>
    <mergeCell ref="AQ687:BB687"/>
    <mergeCell ref="AM690:AP690"/>
    <mergeCell ref="AQ690:AT690"/>
    <mergeCell ref="AU690:AX690"/>
    <mergeCell ref="AY690:BB690"/>
    <mergeCell ref="A691:R691"/>
    <mergeCell ref="S691:V691"/>
    <mergeCell ref="W691:Z691"/>
    <mergeCell ref="AA691:AD691"/>
    <mergeCell ref="AE691:AH691"/>
    <mergeCell ref="AI691:AL691"/>
    <mergeCell ref="AM689:AP689"/>
    <mergeCell ref="AQ689:AT689"/>
    <mergeCell ref="AU689:AX689"/>
    <mergeCell ref="AY689:BB689"/>
    <mergeCell ref="A690:R690"/>
    <mergeCell ref="S690:V690"/>
    <mergeCell ref="W690:Z690"/>
    <mergeCell ref="AA690:AD690"/>
    <mergeCell ref="AE690:AH690"/>
    <mergeCell ref="AI690:AL690"/>
    <mergeCell ref="AM692:AP692"/>
    <mergeCell ref="AQ692:AT692"/>
    <mergeCell ref="AU692:AX692"/>
    <mergeCell ref="AY692:BB692"/>
    <mergeCell ref="A693:R693"/>
    <mergeCell ref="S693:V693"/>
    <mergeCell ref="W693:Z693"/>
    <mergeCell ref="AA693:AD693"/>
    <mergeCell ref="AI693:AL693"/>
    <mergeCell ref="AC700:AG700"/>
    <mergeCell ref="AH700:AK700"/>
    <mergeCell ref="AM691:AP691"/>
    <mergeCell ref="AQ691:AT691"/>
    <mergeCell ref="AU691:AX691"/>
    <mergeCell ref="AY691:BB691"/>
    <mergeCell ref="A692:R692"/>
    <mergeCell ref="S692:V692"/>
    <mergeCell ref="W692:Z692"/>
    <mergeCell ref="AA692:AD692"/>
    <mergeCell ref="AE692:AH692"/>
    <mergeCell ref="AI692:AL692"/>
    <mergeCell ref="AH702:AK702"/>
    <mergeCell ref="A701:L701"/>
    <mergeCell ref="A700:L700"/>
    <mergeCell ref="M700:P700"/>
    <mergeCell ref="Q700:T700"/>
    <mergeCell ref="U700:X700"/>
    <mergeCell ref="Y700:AB700"/>
    <mergeCell ref="A695:R695"/>
    <mergeCell ref="S695:BB695"/>
    <mergeCell ref="A697:AR697"/>
    <mergeCell ref="A699:L699"/>
    <mergeCell ref="M699:AG699"/>
    <mergeCell ref="AH699:BB699"/>
    <mergeCell ref="AL700:AO700"/>
    <mergeCell ref="AP700:AS700"/>
    <mergeCell ref="AM693:AP693"/>
    <mergeCell ref="AQ693:AT693"/>
    <mergeCell ref="AU693:AX693"/>
    <mergeCell ref="AY693:BB693"/>
    <mergeCell ref="AT700:AW700"/>
    <mergeCell ref="AX700:BB700"/>
    <mergeCell ref="AE693:AH693"/>
    <mergeCell ref="A694:R694"/>
    <mergeCell ref="S694:BB694"/>
    <mergeCell ref="A705:L705"/>
    <mergeCell ref="A706:L706"/>
    <mergeCell ref="Y708:AB708"/>
    <mergeCell ref="AC708:AG708"/>
    <mergeCell ref="A709:L709"/>
    <mergeCell ref="AH703:AK703"/>
    <mergeCell ref="AL703:AO703"/>
    <mergeCell ref="AP703:AS703"/>
    <mergeCell ref="AT703:AW703"/>
    <mergeCell ref="AX703:BB703"/>
    <mergeCell ref="A704:L704"/>
    <mergeCell ref="AL702:AO702"/>
    <mergeCell ref="AP702:AS702"/>
    <mergeCell ref="AT702:AW702"/>
    <mergeCell ref="AX702:BB702"/>
    <mergeCell ref="A703:L703"/>
    <mergeCell ref="M703:P703"/>
    <mergeCell ref="Q703:T703"/>
    <mergeCell ref="U703:X703"/>
    <mergeCell ref="Y703:AB703"/>
    <mergeCell ref="AC703:AG703"/>
    <mergeCell ref="A707:L707"/>
    <mergeCell ref="A708:L708"/>
    <mergeCell ref="M708:P708"/>
    <mergeCell ref="Q708:T708"/>
    <mergeCell ref="U708:X708"/>
    <mergeCell ref="A702:L702"/>
    <mergeCell ref="M702:P702"/>
    <mergeCell ref="Q702:T702"/>
    <mergeCell ref="U702:X702"/>
    <mergeCell ref="Y702:AB702"/>
    <mergeCell ref="AC702:AG702"/>
    <mergeCell ref="A711:L711"/>
    <mergeCell ref="M721:AG721"/>
    <mergeCell ref="AH721:BB721"/>
    <mergeCell ref="M722:AG722"/>
    <mergeCell ref="AH722:BB722"/>
    <mergeCell ref="A712:L712"/>
    <mergeCell ref="AP715:AS715"/>
    <mergeCell ref="AT715:AW715"/>
    <mergeCell ref="AX715:BB715"/>
    <mergeCell ref="A716:L716"/>
    <mergeCell ref="A720:L720"/>
    <mergeCell ref="A721:L721"/>
    <mergeCell ref="AP718:AS718"/>
    <mergeCell ref="AT724:AW724"/>
    <mergeCell ref="AH723:AK723"/>
    <mergeCell ref="AL723:AO723"/>
    <mergeCell ref="AP723:AS723"/>
    <mergeCell ref="AT723:AW723"/>
    <mergeCell ref="M720:AG720"/>
    <mergeCell ref="AH720:BB720"/>
    <mergeCell ref="AH717:AK717"/>
    <mergeCell ref="AL717:AO717"/>
    <mergeCell ref="AP717:AS717"/>
    <mergeCell ref="AT717:AW717"/>
    <mergeCell ref="Y717:AB717"/>
    <mergeCell ref="AC717:AG717"/>
    <mergeCell ref="A717:L717"/>
    <mergeCell ref="M717:P717"/>
    <mergeCell ref="Q717:T717"/>
    <mergeCell ref="U717:X717"/>
    <mergeCell ref="A722:L722"/>
    <mergeCell ref="M714:AG714"/>
    <mergeCell ref="M742:AG742"/>
    <mergeCell ref="AH742:BB742"/>
    <mergeCell ref="AC740:AG740"/>
    <mergeCell ref="AH740:AK740"/>
    <mergeCell ref="AL740:AO740"/>
    <mergeCell ref="A757:R757"/>
    <mergeCell ref="AT718:AW718"/>
    <mergeCell ref="AX718:BB718"/>
    <mergeCell ref="A719:L719"/>
    <mergeCell ref="A710:L710"/>
    <mergeCell ref="M710:P710"/>
    <mergeCell ref="Q710:T710"/>
    <mergeCell ref="U710:X710"/>
    <mergeCell ref="AH712:BB712"/>
    <mergeCell ref="AP708:AS708"/>
    <mergeCell ref="AT708:AW708"/>
    <mergeCell ref="AX708:BB708"/>
    <mergeCell ref="Y710:AB710"/>
    <mergeCell ref="AC710:AG710"/>
    <mergeCell ref="AC709:AG709"/>
    <mergeCell ref="AH709:AK709"/>
    <mergeCell ref="AL709:AO709"/>
    <mergeCell ref="AP709:AS709"/>
    <mergeCell ref="AH710:AK710"/>
    <mergeCell ref="M709:P709"/>
    <mergeCell ref="Q709:T709"/>
    <mergeCell ref="U709:X709"/>
    <mergeCell ref="Y709:AB709"/>
    <mergeCell ref="M735:AG735"/>
    <mergeCell ref="M736:AG736"/>
    <mergeCell ref="M737:AG737"/>
    <mergeCell ref="M726:AG726"/>
    <mergeCell ref="AH714:BB714"/>
    <mergeCell ref="A715:L715"/>
    <mergeCell ref="M715:P715"/>
    <mergeCell ref="Q715:T715"/>
    <mergeCell ref="U715:X715"/>
    <mergeCell ref="Y715:AB715"/>
    <mergeCell ref="AC715:AG715"/>
    <mergeCell ref="AH715:AK715"/>
    <mergeCell ref="AL715:AO715"/>
    <mergeCell ref="A741:L741"/>
    <mergeCell ref="M741:AG741"/>
    <mergeCell ref="M740:P740"/>
    <mergeCell ref="Q740:T740"/>
    <mergeCell ref="U740:X740"/>
    <mergeCell ref="A714:L714"/>
    <mergeCell ref="M734:AG734"/>
    <mergeCell ref="AH734:BB734"/>
    <mergeCell ref="AH730:AK730"/>
    <mergeCell ref="AL730:AO730"/>
    <mergeCell ref="AP730:AS730"/>
    <mergeCell ref="AT730:AW730"/>
    <mergeCell ref="AX730:BB730"/>
    <mergeCell ref="AT732:AW732"/>
    <mergeCell ref="AX732:BB732"/>
    <mergeCell ref="AH731:BB731"/>
    <mergeCell ref="AC723:AG723"/>
    <mergeCell ref="M724:P724"/>
    <mergeCell ref="Q724:T724"/>
    <mergeCell ref="U724:X724"/>
    <mergeCell ref="Y724:AB724"/>
    <mergeCell ref="AX724:BB724"/>
    <mergeCell ref="A725:L725"/>
    <mergeCell ref="DO766:DW766"/>
    <mergeCell ref="AX717:BB717"/>
    <mergeCell ref="A718:L718"/>
    <mergeCell ref="M718:P718"/>
    <mergeCell ref="Q718:T718"/>
    <mergeCell ref="U718:X718"/>
    <mergeCell ref="Y718:AB718"/>
    <mergeCell ref="AC718:AG718"/>
    <mergeCell ref="AH718:AK718"/>
    <mergeCell ref="AL718:AO718"/>
    <mergeCell ref="AP740:AS740"/>
    <mergeCell ref="AT740:AW740"/>
    <mergeCell ref="AX740:BB740"/>
    <mergeCell ref="A740:L740"/>
    <mergeCell ref="Y740:AB740"/>
    <mergeCell ref="AX723:BB723"/>
    <mergeCell ref="AC724:AG724"/>
    <mergeCell ref="AH724:AK724"/>
    <mergeCell ref="AL724:AO724"/>
    <mergeCell ref="AP724:AS724"/>
    <mergeCell ref="AH725:AK725"/>
    <mergeCell ref="AL725:AO725"/>
    <mergeCell ref="AP725:AS725"/>
    <mergeCell ref="AT725:AW725"/>
    <mergeCell ref="AX725:BB725"/>
    <mergeCell ref="A723:L723"/>
    <mergeCell ref="M723:P723"/>
    <mergeCell ref="Q723:T723"/>
    <mergeCell ref="U723:X723"/>
    <mergeCell ref="Y723:AB723"/>
    <mergeCell ref="A759:BB759"/>
    <mergeCell ref="A724:L724"/>
    <mergeCell ref="M725:P725"/>
    <mergeCell ref="A731:L731"/>
    <mergeCell ref="A732:L732"/>
    <mergeCell ref="M732:P732"/>
    <mergeCell ref="Q732:T732"/>
    <mergeCell ref="U732:X732"/>
    <mergeCell ref="M731:AG731"/>
    <mergeCell ref="A729:L729"/>
    <mergeCell ref="M729:AG729"/>
    <mergeCell ref="AH729:BB729"/>
    <mergeCell ref="A730:L730"/>
    <mergeCell ref="M730:P730"/>
    <mergeCell ref="Q730:T730"/>
    <mergeCell ref="U730:X730"/>
    <mergeCell ref="Y730:AB730"/>
    <mergeCell ref="AC730:AG730"/>
    <mergeCell ref="Q725:T725"/>
    <mergeCell ref="U725:X725"/>
    <mergeCell ref="Y725:AB725"/>
    <mergeCell ref="AC725:AG725"/>
    <mergeCell ref="AH726:BB726"/>
    <mergeCell ref="A727:L727"/>
    <mergeCell ref="M727:AG727"/>
    <mergeCell ref="AH727:BB727"/>
    <mergeCell ref="A726:L726"/>
    <mergeCell ref="AT733:AW733"/>
    <mergeCell ref="AX733:BB733"/>
    <mergeCell ref="A734:L734"/>
    <mergeCell ref="A733:L733"/>
    <mergeCell ref="M733:P733"/>
    <mergeCell ref="Q733:T733"/>
    <mergeCell ref="U733:X733"/>
    <mergeCell ref="Y733:AB733"/>
    <mergeCell ref="AC733:AG733"/>
    <mergeCell ref="AC732:AG732"/>
    <mergeCell ref="AH732:AK732"/>
    <mergeCell ref="Y732:AB732"/>
    <mergeCell ref="AL732:AO732"/>
    <mergeCell ref="AP732:AS732"/>
    <mergeCell ref="AH733:AK733"/>
    <mergeCell ref="AL733:AO733"/>
    <mergeCell ref="AP733:AS733"/>
    <mergeCell ref="AH737:BB737"/>
    <mergeCell ref="AP739:AS739"/>
    <mergeCell ref="Y738:AB738"/>
    <mergeCell ref="AC738:AG738"/>
    <mergeCell ref="AH738:AK738"/>
    <mergeCell ref="AL738:AO738"/>
    <mergeCell ref="AP738:AS738"/>
    <mergeCell ref="AX738:BB738"/>
    <mergeCell ref="AH739:AK739"/>
    <mergeCell ref="AL739:AO739"/>
    <mergeCell ref="A735:L735"/>
    <mergeCell ref="AH735:BB735"/>
    <mergeCell ref="AT738:AW738"/>
    <mergeCell ref="A736:L736"/>
    <mergeCell ref="A737:L737"/>
    <mergeCell ref="A738:L738"/>
    <mergeCell ref="M738:P738"/>
    <mergeCell ref="Q738:T738"/>
    <mergeCell ref="U738:X738"/>
    <mergeCell ref="AH736:BB736"/>
    <mergeCell ref="AD749:AJ750"/>
    <mergeCell ref="AK749:BB749"/>
    <mergeCell ref="AK750:AS750"/>
    <mergeCell ref="AT750:BB750"/>
    <mergeCell ref="A751:E751"/>
    <mergeCell ref="F751:K751"/>
    <mergeCell ref="L751:R751"/>
    <mergeCell ref="S751:W751"/>
    <mergeCell ref="X751:AC751"/>
    <mergeCell ref="AT739:AW739"/>
    <mergeCell ref="AX739:BB739"/>
    <mergeCell ref="A743:L743"/>
    <mergeCell ref="A744:L744"/>
    <mergeCell ref="A748:BB748"/>
    <mergeCell ref="A749:E750"/>
    <mergeCell ref="F749:K750"/>
    <mergeCell ref="L749:R750"/>
    <mergeCell ref="S749:W750"/>
    <mergeCell ref="A739:L739"/>
    <mergeCell ref="M739:P739"/>
    <mergeCell ref="Q739:T739"/>
    <mergeCell ref="U739:X739"/>
    <mergeCell ref="Y739:AB739"/>
    <mergeCell ref="AC739:AG739"/>
    <mergeCell ref="AH741:BB741"/>
    <mergeCell ref="AH743:BB743"/>
    <mergeCell ref="M744:AG744"/>
    <mergeCell ref="AH744:BB744"/>
    <mergeCell ref="X749:AC750"/>
    <mergeCell ref="AD751:AJ751"/>
    <mergeCell ref="M743:AG743"/>
    <mergeCell ref="A742:L742"/>
    <mergeCell ref="AT753:BB753"/>
    <mergeCell ref="A754:E754"/>
    <mergeCell ref="F754:K754"/>
    <mergeCell ref="L754:R754"/>
    <mergeCell ref="S754:W754"/>
    <mergeCell ref="X754:AC754"/>
    <mergeCell ref="AD754:AJ754"/>
    <mergeCell ref="AK754:AS754"/>
    <mergeCell ref="AT754:BB754"/>
    <mergeCell ref="A753:E753"/>
    <mergeCell ref="AD753:AJ753"/>
    <mergeCell ref="AK751:AS751"/>
    <mergeCell ref="AT751:BB751"/>
    <mergeCell ref="A752:E752"/>
    <mergeCell ref="F752:K752"/>
    <mergeCell ref="L752:R752"/>
    <mergeCell ref="S752:W752"/>
    <mergeCell ref="X752:AC752"/>
    <mergeCell ref="AD752:AJ752"/>
    <mergeCell ref="AK752:AS752"/>
    <mergeCell ref="AT752:BB752"/>
    <mergeCell ref="AD528:AG528"/>
    <mergeCell ref="AH528:AJ528"/>
    <mergeCell ref="AK528:AO528"/>
    <mergeCell ref="AP528:AS528"/>
    <mergeCell ref="AT528:AX528"/>
    <mergeCell ref="AY528:BB528"/>
    <mergeCell ref="A528:E528"/>
    <mergeCell ref="F528:K528"/>
    <mergeCell ref="L528:Q528"/>
    <mergeCell ref="R528:V528"/>
    <mergeCell ref="W528:Z528"/>
    <mergeCell ref="AA528:AC528"/>
    <mergeCell ref="AK755:AS755"/>
    <mergeCell ref="AT755:BB755"/>
    <mergeCell ref="A524:BB524"/>
    <mergeCell ref="A525:BB525"/>
    <mergeCell ref="A526:E527"/>
    <mergeCell ref="F526:K527"/>
    <mergeCell ref="L526:Q527"/>
    <mergeCell ref="AH526:AJ527"/>
    <mergeCell ref="AK526:AO527"/>
    <mergeCell ref="A755:E755"/>
    <mergeCell ref="F755:K755"/>
    <mergeCell ref="L755:R755"/>
    <mergeCell ref="S755:W755"/>
    <mergeCell ref="X755:AC755"/>
    <mergeCell ref="AD755:AJ755"/>
    <mergeCell ref="AK753:AS753"/>
    <mergeCell ref="F753:K753"/>
    <mergeCell ref="L753:R753"/>
    <mergeCell ref="S753:W753"/>
    <mergeCell ref="X753:AC753"/>
    <mergeCell ref="AM531:AT531"/>
    <mergeCell ref="AU531:BB531"/>
    <mergeCell ref="A532:H532"/>
    <mergeCell ref="I532:BB532"/>
    <mergeCell ref="A531:E531"/>
    <mergeCell ref="F531:K531"/>
    <mergeCell ref="L531:Q531"/>
    <mergeCell ref="R531:V531"/>
    <mergeCell ref="W531:AC531"/>
    <mergeCell ref="AD531:AL531"/>
    <mergeCell ref="A529:BB529"/>
    <mergeCell ref="A530:E530"/>
    <mergeCell ref="F530:K530"/>
    <mergeCell ref="L530:Q530"/>
    <mergeCell ref="R530:V530"/>
    <mergeCell ref="W530:AC530"/>
    <mergeCell ref="AD530:AL530"/>
    <mergeCell ref="AM530:AT530"/>
    <mergeCell ref="AU530:BB530"/>
    <mergeCell ref="AS804:BB804"/>
    <mergeCell ref="A805:N805"/>
    <mergeCell ref="O805:X805"/>
    <mergeCell ref="Y805:AH805"/>
    <mergeCell ref="A806:N806"/>
    <mergeCell ref="O806:X806"/>
    <mergeCell ref="Y806:AH806"/>
    <mergeCell ref="A765:L765"/>
    <mergeCell ref="A766:L766"/>
    <mergeCell ref="M765:BB765"/>
    <mergeCell ref="M766:BB766"/>
    <mergeCell ref="AS791:BB791"/>
    <mergeCell ref="AI791:AR791"/>
    <mergeCell ref="Y791:AH791"/>
    <mergeCell ref="O791:X791"/>
    <mergeCell ref="A791:N791"/>
    <mergeCell ref="AN785:BB785"/>
    <mergeCell ref="A790:N790"/>
    <mergeCell ref="AI805:AR805"/>
    <mergeCell ref="AS805:BB805"/>
    <mergeCell ref="O801:X801"/>
    <mergeCell ref="Y801:AH801"/>
    <mergeCell ref="AI801:AR801"/>
    <mergeCell ref="AS801:BB801"/>
    <mergeCell ref="A781:BB781"/>
    <mergeCell ref="Q775:AJ775"/>
    <mergeCell ref="AK775:BB775"/>
    <mergeCell ref="Q777:AJ777"/>
    <mergeCell ref="AK777:BB777"/>
    <mergeCell ref="A776:P776"/>
    <mergeCell ref="Q776:AJ776"/>
    <mergeCell ref="AK776:BB776"/>
    <mergeCell ref="M760:Z760"/>
    <mergeCell ref="AA760:AN760"/>
    <mergeCell ref="AO760:BB760"/>
    <mergeCell ref="M761:Z761"/>
    <mergeCell ref="AA761:AN761"/>
    <mergeCell ref="A760:L760"/>
    <mergeCell ref="A761:L761"/>
    <mergeCell ref="A762:L762"/>
    <mergeCell ref="A763:L763"/>
    <mergeCell ref="X782:AM782"/>
    <mergeCell ref="AN782:BB782"/>
    <mergeCell ref="A786:W786"/>
    <mergeCell ref="X786:BB786"/>
    <mergeCell ref="A792:N792"/>
    <mergeCell ref="A787:W787"/>
    <mergeCell ref="X787:BB787"/>
    <mergeCell ref="A783:W783"/>
    <mergeCell ref="A789:BB789"/>
    <mergeCell ref="AN783:BB783"/>
    <mergeCell ref="M762:Z762"/>
    <mergeCell ref="AA762:AN762"/>
    <mergeCell ref="AO761:BB761"/>
    <mergeCell ref="X785:AM785"/>
    <mergeCell ref="O790:AH790"/>
    <mergeCell ref="AI790:BB790"/>
    <mergeCell ref="O792:X792"/>
    <mergeCell ref="Y792:AH792"/>
    <mergeCell ref="Q778:BB778"/>
    <mergeCell ref="Q779:BB779"/>
    <mergeCell ref="AO762:BB762"/>
    <mergeCell ref="AO764:BB764"/>
    <mergeCell ref="AO763:BB763"/>
    <mergeCell ref="DX766:EF766"/>
    <mergeCell ref="A768:BB768"/>
    <mergeCell ref="A784:W784"/>
    <mergeCell ref="A802:N802"/>
    <mergeCell ref="O802:X802"/>
    <mergeCell ref="Y802:AH802"/>
    <mergeCell ref="AI802:AR802"/>
    <mergeCell ref="AS802:BB802"/>
    <mergeCell ref="A785:W785"/>
    <mergeCell ref="X784:AM784"/>
    <mergeCell ref="A803:N803"/>
    <mergeCell ref="O803:X803"/>
    <mergeCell ref="Y803:AH803"/>
    <mergeCell ref="AI803:AR803"/>
    <mergeCell ref="AS803:BB803"/>
    <mergeCell ref="M763:Z763"/>
    <mergeCell ref="AA763:AN763"/>
    <mergeCell ref="M764:Z764"/>
    <mergeCell ref="AA764:AN764"/>
    <mergeCell ref="X783:AM783"/>
    <mergeCell ref="A764:L764"/>
    <mergeCell ref="AN784:BB784"/>
    <mergeCell ref="A771:P771"/>
    <mergeCell ref="A772:P772"/>
    <mergeCell ref="A773:P773"/>
    <mergeCell ref="A774:P774"/>
    <mergeCell ref="A782:W782"/>
    <mergeCell ref="A775:P775"/>
    <mergeCell ref="A777:P777"/>
    <mergeCell ref="A778:P778"/>
    <mergeCell ref="A779:P779"/>
    <mergeCell ref="A801:N801"/>
    <mergeCell ref="AK771:BB771"/>
    <mergeCell ref="Q772:AJ772"/>
    <mergeCell ref="AK772:BB772"/>
    <mergeCell ref="Q773:AJ773"/>
    <mergeCell ref="AK773:BB773"/>
    <mergeCell ref="Q774:AJ774"/>
    <mergeCell ref="AK774:BB774"/>
    <mergeCell ref="Q770:AJ770"/>
    <mergeCell ref="AK770:BB770"/>
    <mergeCell ref="A769:P769"/>
    <mergeCell ref="Q769:AJ769"/>
    <mergeCell ref="AK769:BB769"/>
    <mergeCell ref="Q771:AJ771"/>
    <mergeCell ref="A770:P770"/>
    <mergeCell ref="A795:N795"/>
    <mergeCell ref="O795:AH795"/>
    <mergeCell ref="AI795:BB795"/>
    <mergeCell ref="A800:N800"/>
    <mergeCell ref="O800:X800"/>
    <mergeCell ref="Y800:AH800"/>
    <mergeCell ref="AI800:AR800"/>
    <mergeCell ref="AS800:BB800"/>
    <mergeCell ref="A796:N796"/>
    <mergeCell ref="O796:AH796"/>
    <mergeCell ref="A794:N794"/>
    <mergeCell ref="O794:X794"/>
    <mergeCell ref="Y794:AH794"/>
    <mergeCell ref="AI794:AR794"/>
    <mergeCell ref="AS794:BB794"/>
    <mergeCell ref="A793:N793"/>
    <mergeCell ref="AI792:AR792"/>
    <mergeCell ref="AS792:BB792"/>
    <mergeCell ref="O793:X793"/>
    <mergeCell ref="Y793:AH793"/>
    <mergeCell ref="AI793:AR793"/>
    <mergeCell ref="AS793:BB793"/>
    <mergeCell ref="A898:L898"/>
    <mergeCell ref="M898:BB898"/>
    <mergeCell ref="A810:BB810"/>
    <mergeCell ref="A900:BB900"/>
    <mergeCell ref="A895:L895"/>
    <mergeCell ref="M895:Z895"/>
    <mergeCell ref="AA895:AN895"/>
    <mergeCell ref="AO895:BB895"/>
    <mergeCell ref="A896:L896"/>
    <mergeCell ref="M896:Z896"/>
    <mergeCell ref="AI796:BB796"/>
    <mergeCell ref="A798:BB798"/>
    <mergeCell ref="A799:N799"/>
    <mergeCell ref="O799:AH799"/>
    <mergeCell ref="AI799:BB799"/>
    <mergeCell ref="A897:L897"/>
    <mergeCell ref="M897:BB897"/>
    <mergeCell ref="AA896:AN896"/>
    <mergeCell ref="AO896:BB896"/>
    <mergeCell ref="A811:W811"/>
    <mergeCell ref="A807:N807"/>
    <mergeCell ref="O807:AH807"/>
    <mergeCell ref="AI807:BB807"/>
    <mergeCell ref="A804:N804"/>
    <mergeCell ref="O804:X804"/>
    <mergeCell ref="Y804:AH804"/>
    <mergeCell ref="AI804:AR804"/>
    <mergeCell ref="AI806:AR806"/>
    <mergeCell ref="AS806:BB806"/>
    <mergeCell ref="A808:N808"/>
    <mergeCell ref="O808:AH808"/>
    <mergeCell ref="AI808:BB808"/>
    <mergeCell ref="A816:W816"/>
    <mergeCell ref="X816:AM816"/>
    <mergeCell ref="AN816:BB816"/>
    <mergeCell ref="A817:W817"/>
    <mergeCell ref="X817:AM817"/>
    <mergeCell ref="AN817:BB817"/>
    <mergeCell ref="A814:W814"/>
    <mergeCell ref="X814:AM814"/>
    <mergeCell ref="AN814:BB814"/>
    <mergeCell ref="A815:W815"/>
    <mergeCell ref="X815:AM815"/>
    <mergeCell ref="AN815:BB815"/>
    <mergeCell ref="X811:AM811"/>
    <mergeCell ref="AN811:BB811"/>
    <mergeCell ref="A812:W812"/>
    <mergeCell ref="X812:AM812"/>
    <mergeCell ref="AN812:BB812"/>
    <mergeCell ref="X813:AM813"/>
    <mergeCell ref="AN813:BB813"/>
    <mergeCell ref="A813:W813"/>
    <mergeCell ref="A893:L893"/>
    <mergeCell ref="M893:Z893"/>
    <mergeCell ref="AA893:AN893"/>
    <mergeCell ref="AO893:BB893"/>
    <mergeCell ref="A823:R823"/>
    <mergeCell ref="A889:R889"/>
    <mergeCell ref="A891:BB891"/>
    <mergeCell ref="A892:L892"/>
    <mergeCell ref="M892:Z892"/>
    <mergeCell ref="AA892:AN892"/>
    <mergeCell ref="A894:L894"/>
    <mergeCell ref="M894:Z894"/>
    <mergeCell ref="AA894:AN894"/>
    <mergeCell ref="AO894:BB894"/>
    <mergeCell ref="A818:W818"/>
    <mergeCell ref="X818:AM818"/>
    <mergeCell ref="A820:W820"/>
    <mergeCell ref="A821:W821"/>
    <mergeCell ref="X820:BB820"/>
    <mergeCell ref="X821:BB821"/>
    <mergeCell ref="AN818:BB818"/>
    <mergeCell ref="A819:W819"/>
    <mergeCell ref="X819:AM819"/>
    <mergeCell ref="AN819:BB819"/>
    <mergeCell ref="M829:Z829"/>
    <mergeCell ref="AA829:AN829"/>
    <mergeCell ref="AO829:BB829"/>
    <mergeCell ref="A830:L830"/>
    <mergeCell ref="M830:Z830"/>
    <mergeCell ref="AA830:AN830"/>
    <mergeCell ref="AO830:BB830"/>
    <mergeCell ref="AO892:BB892"/>
    <mergeCell ref="A827:L827"/>
    <mergeCell ref="M827:Z827"/>
    <mergeCell ref="AA827:AN827"/>
    <mergeCell ref="AO827:BB827"/>
    <mergeCell ref="A828:L828"/>
    <mergeCell ref="M828:Z828"/>
    <mergeCell ref="AA828:AN828"/>
    <mergeCell ref="AO828:BB828"/>
    <mergeCell ref="A829:L829"/>
    <mergeCell ref="A838:P838"/>
    <mergeCell ref="Q838:AJ838"/>
    <mergeCell ref="AK838:BB838"/>
    <mergeCell ref="A839:P839"/>
    <mergeCell ref="Q839:AJ839"/>
    <mergeCell ref="AK839:BB839"/>
    <mergeCell ref="A836:P836"/>
    <mergeCell ref="Q836:AJ836"/>
    <mergeCell ref="AK836:BB836"/>
    <mergeCell ref="A837:P837"/>
    <mergeCell ref="Q837:AJ837"/>
    <mergeCell ref="AK837:BB837"/>
    <mergeCell ref="A834:BB834"/>
    <mergeCell ref="A835:P835"/>
    <mergeCell ref="Q835:AJ835"/>
    <mergeCell ref="AK835:BB835"/>
    <mergeCell ref="A831:L831"/>
    <mergeCell ref="M831:BB831"/>
    <mergeCell ref="A832:L832"/>
    <mergeCell ref="M832:BB832"/>
    <mergeCell ref="A844:P844"/>
    <mergeCell ref="Q844:BB844"/>
    <mergeCell ref="A845:P845"/>
    <mergeCell ref="Q845:BB845"/>
    <mergeCell ref="A847:BB847"/>
    <mergeCell ref="A848:W848"/>
    <mergeCell ref="X848:AM848"/>
    <mergeCell ref="AN848:BB848"/>
    <mergeCell ref="A842:P842"/>
    <mergeCell ref="Q842:AJ842"/>
    <mergeCell ref="AK842:BB842"/>
    <mergeCell ref="A843:P843"/>
    <mergeCell ref="Q843:AJ843"/>
    <mergeCell ref="AK843:BB843"/>
    <mergeCell ref="A840:P840"/>
    <mergeCell ref="Q840:AJ840"/>
    <mergeCell ref="AK840:BB840"/>
    <mergeCell ref="A841:P841"/>
    <mergeCell ref="Q841:AJ841"/>
    <mergeCell ref="AK841:BB841"/>
    <mergeCell ref="A855:BB855"/>
    <mergeCell ref="A856:N856"/>
    <mergeCell ref="O856:AH856"/>
    <mergeCell ref="AI856:BB856"/>
    <mergeCell ref="A857:N857"/>
    <mergeCell ref="O857:X857"/>
    <mergeCell ref="Y857:AH857"/>
    <mergeCell ref="AI857:AR857"/>
    <mergeCell ref="AS857:BB857"/>
    <mergeCell ref="A851:W851"/>
    <mergeCell ref="X851:AM851"/>
    <mergeCell ref="AN851:BB851"/>
    <mergeCell ref="A852:W852"/>
    <mergeCell ref="X852:BB852"/>
    <mergeCell ref="A853:W853"/>
    <mergeCell ref="X853:BB853"/>
    <mergeCell ref="A849:W849"/>
    <mergeCell ref="X849:AM849"/>
    <mergeCell ref="AN849:BB849"/>
    <mergeCell ref="A850:W850"/>
    <mergeCell ref="X850:AM850"/>
    <mergeCell ref="AN850:BB850"/>
    <mergeCell ref="A862:N862"/>
    <mergeCell ref="O862:AH862"/>
    <mergeCell ref="AI862:BB862"/>
    <mergeCell ref="A864:BB864"/>
    <mergeCell ref="A865:N865"/>
    <mergeCell ref="O865:AH865"/>
    <mergeCell ref="AI865:BB865"/>
    <mergeCell ref="A860:N860"/>
    <mergeCell ref="O860:X860"/>
    <mergeCell ref="Y860:AH860"/>
    <mergeCell ref="AI860:AR860"/>
    <mergeCell ref="AS860:BB860"/>
    <mergeCell ref="A861:N861"/>
    <mergeCell ref="O861:AH861"/>
    <mergeCell ref="AI861:BB861"/>
    <mergeCell ref="A858:N858"/>
    <mergeCell ref="O858:X858"/>
    <mergeCell ref="Y858:AH858"/>
    <mergeCell ref="AI858:AR858"/>
    <mergeCell ref="AS858:BB858"/>
    <mergeCell ref="A859:N859"/>
    <mergeCell ref="O859:X859"/>
    <mergeCell ref="Y859:AH859"/>
    <mergeCell ref="AI859:AR859"/>
    <mergeCell ref="AS859:BB859"/>
    <mergeCell ref="A868:N868"/>
    <mergeCell ref="O868:X868"/>
    <mergeCell ref="Y868:AH868"/>
    <mergeCell ref="AI868:AR868"/>
    <mergeCell ref="AS868:BB868"/>
    <mergeCell ref="A869:N869"/>
    <mergeCell ref="O869:X869"/>
    <mergeCell ref="Y869:AH869"/>
    <mergeCell ref="AI869:AR869"/>
    <mergeCell ref="AS869:BB869"/>
    <mergeCell ref="A866:N866"/>
    <mergeCell ref="O866:X866"/>
    <mergeCell ref="Y866:AH866"/>
    <mergeCell ref="AI866:AR866"/>
    <mergeCell ref="AS866:BB866"/>
    <mergeCell ref="A867:N867"/>
    <mergeCell ref="O867:X867"/>
    <mergeCell ref="Y867:AH867"/>
    <mergeCell ref="AI867:AR867"/>
    <mergeCell ref="AS867:BB867"/>
    <mergeCell ref="A872:N872"/>
    <mergeCell ref="O872:X872"/>
    <mergeCell ref="Y872:AH872"/>
    <mergeCell ref="AI872:AR872"/>
    <mergeCell ref="AS872:BB872"/>
    <mergeCell ref="A873:N873"/>
    <mergeCell ref="O873:AH873"/>
    <mergeCell ref="AI873:BB873"/>
    <mergeCell ref="A870:N870"/>
    <mergeCell ref="O870:X870"/>
    <mergeCell ref="Y870:AH870"/>
    <mergeCell ref="AI870:AR870"/>
    <mergeCell ref="AS870:BB870"/>
    <mergeCell ref="A871:N871"/>
    <mergeCell ref="O871:X871"/>
    <mergeCell ref="Y871:AH871"/>
    <mergeCell ref="AI871:AR871"/>
    <mergeCell ref="AS871:BB871"/>
    <mergeCell ref="AN883:BB883"/>
    <mergeCell ref="A880:W880"/>
    <mergeCell ref="X880:AM880"/>
    <mergeCell ref="AN880:BB880"/>
    <mergeCell ref="A881:W881"/>
    <mergeCell ref="X881:AM881"/>
    <mergeCell ref="AN881:BB881"/>
    <mergeCell ref="A878:W878"/>
    <mergeCell ref="X878:AM878"/>
    <mergeCell ref="AN878:BB878"/>
    <mergeCell ref="A879:W879"/>
    <mergeCell ref="X879:AM879"/>
    <mergeCell ref="AN879:BB879"/>
    <mergeCell ref="A874:N874"/>
    <mergeCell ref="O874:AH874"/>
    <mergeCell ref="AI874:BB874"/>
    <mergeCell ref="A876:BB876"/>
    <mergeCell ref="A877:W877"/>
    <mergeCell ref="X877:AM877"/>
    <mergeCell ref="AN877:BB877"/>
    <mergeCell ref="A903:P903"/>
    <mergeCell ref="Q903:AJ903"/>
    <mergeCell ref="AK903:BB903"/>
    <mergeCell ref="A904:P904"/>
    <mergeCell ref="Q904:AJ904"/>
    <mergeCell ref="AK904:BB904"/>
    <mergeCell ref="A901:P901"/>
    <mergeCell ref="Q901:AJ901"/>
    <mergeCell ref="AK901:BB901"/>
    <mergeCell ref="A902:P902"/>
    <mergeCell ref="Q902:AJ902"/>
    <mergeCell ref="AK902:BB902"/>
    <mergeCell ref="A886:W886"/>
    <mergeCell ref="X886:BB886"/>
    <mergeCell ref="A887:W887"/>
    <mergeCell ref="X887:BB887"/>
    <mergeCell ref="A825:BB825"/>
    <mergeCell ref="A826:L826"/>
    <mergeCell ref="M826:Z826"/>
    <mergeCell ref="AA826:AN826"/>
    <mergeCell ref="AO826:BB826"/>
    <mergeCell ref="A884:W884"/>
    <mergeCell ref="X884:AM884"/>
    <mergeCell ref="AN884:BB884"/>
    <mergeCell ref="A885:W885"/>
    <mergeCell ref="X885:AM885"/>
    <mergeCell ref="AN885:BB885"/>
    <mergeCell ref="A882:W882"/>
    <mergeCell ref="X882:AM882"/>
    <mergeCell ref="AN882:BB882"/>
    <mergeCell ref="A883:W883"/>
    <mergeCell ref="X883:AM883"/>
    <mergeCell ref="A909:P909"/>
    <mergeCell ref="Q909:AJ909"/>
    <mergeCell ref="AK909:BB909"/>
    <mergeCell ref="A910:P910"/>
    <mergeCell ref="Q910:BB910"/>
    <mergeCell ref="A911:P911"/>
    <mergeCell ref="Q911:BB911"/>
    <mergeCell ref="A907:P907"/>
    <mergeCell ref="Q907:AJ907"/>
    <mergeCell ref="AK907:BB907"/>
    <mergeCell ref="A908:P908"/>
    <mergeCell ref="Q908:AJ908"/>
    <mergeCell ref="AK908:BB908"/>
    <mergeCell ref="A905:P905"/>
    <mergeCell ref="Q905:AJ905"/>
    <mergeCell ref="AK905:BB905"/>
    <mergeCell ref="A906:P906"/>
    <mergeCell ref="Q906:AJ906"/>
    <mergeCell ref="AK906:BB906"/>
    <mergeCell ref="A918:W918"/>
    <mergeCell ref="X918:BB918"/>
    <mergeCell ref="A919:W919"/>
    <mergeCell ref="X919:BB919"/>
    <mergeCell ref="A921:BB921"/>
    <mergeCell ref="A922:N922"/>
    <mergeCell ref="O922:AH922"/>
    <mergeCell ref="AI922:BB922"/>
    <mergeCell ref="A916:W916"/>
    <mergeCell ref="X916:AM916"/>
    <mergeCell ref="AN916:BB916"/>
    <mergeCell ref="A917:W917"/>
    <mergeCell ref="X917:AM917"/>
    <mergeCell ref="AN917:BB917"/>
    <mergeCell ref="A913:BB913"/>
    <mergeCell ref="A914:W914"/>
    <mergeCell ref="X914:AM914"/>
    <mergeCell ref="AN914:BB914"/>
    <mergeCell ref="A915:W915"/>
    <mergeCell ref="X915:AM915"/>
    <mergeCell ref="AN915:BB915"/>
    <mergeCell ref="A927:N927"/>
    <mergeCell ref="O927:AH927"/>
    <mergeCell ref="AI927:BB927"/>
    <mergeCell ref="A928:N928"/>
    <mergeCell ref="O928:AH928"/>
    <mergeCell ref="AI928:BB928"/>
    <mergeCell ref="A925:N925"/>
    <mergeCell ref="O925:X925"/>
    <mergeCell ref="Y925:AH925"/>
    <mergeCell ref="AI925:AR925"/>
    <mergeCell ref="AS925:BB925"/>
    <mergeCell ref="A926:N926"/>
    <mergeCell ref="O926:X926"/>
    <mergeCell ref="Y926:AH926"/>
    <mergeCell ref="AI926:AR926"/>
    <mergeCell ref="AS926:BB926"/>
    <mergeCell ref="A923:N923"/>
    <mergeCell ref="O923:X923"/>
    <mergeCell ref="Y923:AH923"/>
    <mergeCell ref="AI923:AR923"/>
    <mergeCell ref="AS923:BB923"/>
    <mergeCell ref="A924:N924"/>
    <mergeCell ref="O924:X924"/>
    <mergeCell ref="Y924:AH924"/>
    <mergeCell ref="AI924:AR924"/>
    <mergeCell ref="AS924:BB924"/>
    <mergeCell ref="A933:N933"/>
    <mergeCell ref="O933:X933"/>
    <mergeCell ref="Y933:AH933"/>
    <mergeCell ref="AI933:AR933"/>
    <mergeCell ref="AS933:BB933"/>
    <mergeCell ref="A934:N934"/>
    <mergeCell ref="O934:X934"/>
    <mergeCell ref="Y934:AH934"/>
    <mergeCell ref="AI934:AR934"/>
    <mergeCell ref="AS934:BB934"/>
    <mergeCell ref="A930:BB930"/>
    <mergeCell ref="A931:N931"/>
    <mergeCell ref="O931:AH931"/>
    <mergeCell ref="AI931:BB931"/>
    <mergeCell ref="A932:N932"/>
    <mergeCell ref="O932:X932"/>
    <mergeCell ref="Y932:AH932"/>
    <mergeCell ref="AI932:AR932"/>
    <mergeCell ref="AS932:BB932"/>
    <mergeCell ref="A937:N937"/>
    <mergeCell ref="O937:X937"/>
    <mergeCell ref="Y937:AH937"/>
    <mergeCell ref="AI937:AR937"/>
    <mergeCell ref="AS937:BB937"/>
    <mergeCell ref="A938:N938"/>
    <mergeCell ref="O938:X938"/>
    <mergeCell ref="Y938:AH938"/>
    <mergeCell ref="AI938:AR938"/>
    <mergeCell ref="AS938:BB938"/>
    <mergeCell ref="A935:N935"/>
    <mergeCell ref="O935:X935"/>
    <mergeCell ref="Y935:AH935"/>
    <mergeCell ref="AI935:AR935"/>
    <mergeCell ref="AS935:BB935"/>
    <mergeCell ref="A936:N936"/>
    <mergeCell ref="O936:X936"/>
    <mergeCell ref="Y936:AH936"/>
    <mergeCell ref="AI936:AR936"/>
    <mergeCell ref="AS936:BB936"/>
    <mergeCell ref="A945:W945"/>
    <mergeCell ref="X945:AM945"/>
    <mergeCell ref="AN945:BB945"/>
    <mergeCell ref="A946:W946"/>
    <mergeCell ref="X946:AM946"/>
    <mergeCell ref="AN946:BB946"/>
    <mergeCell ref="A942:BB942"/>
    <mergeCell ref="A943:W943"/>
    <mergeCell ref="X943:AM943"/>
    <mergeCell ref="AN943:BB943"/>
    <mergeCell ref="A944:W944"/>
    <mergeCell ref="X944:AM944"/>
    <mergeCell ref="AN944:BB944"/>
    <mergeCell ref="A939:N939"/>
    <mergeCell ref="O939:AH939"/>
    <mergeCell ref="AI939:BB939"/>
    <mergeCell ref="A940:N940"/>
    <mergeCell ref="O940:AH940"/>
    <mergeCell ref="AI940:BB940"/>
    <mergeCell ref="A951:W951"/>
    <mergeCell ref="X951:AM951"/>
    <mergeCell ref="AN951:BB951"/>
    <mergeCell ref="A952:W952"/>
    <mergeCell ref="X952:BB952"/>
    <mergeCell ref="A953:W953"/>
    <mergeCell ref="X953:BB953"/>
    <mergeCell ref="A949:W949"/>
    <mergeCell ref="X949:AM949"/>
    <mergeCell ref="AN949:BB949"/>
    <mergeCell ref="A950:W950"/>
    <mergeCell ref="X950:AM950"/>
    <mergeCell ref="AN950:BB950"/>
    <mergeCell ref="A947:W947"/>
    <mergeCell ref="X947:AM947"/>
    <mergeCell ref="AN947:BB947"/>
    <mergeCell ref="A948:W948"/>
    <mergeCell ref="X948:AM948"/>
    <mergeCell ref="AN948:BB948"/>
    <mergeCell ref="A961:L961"/>
    <mergeCell ref="M961:Z961"/>
    <mergeCell ref="AA961:AN961"/>
    <mergeCell ref="AO961:BB961"/>
    <mergeCell ref="A962:L962"/>
    <mergeCell ref="M962:Z962"/>
    <mergeCell ref="AA962:AN962"/>
    <mergeCell ref="AO962:BB962"/>
    <mergeCell ref="A959:L959"/>
    <mergeCell ref="M959:Z959"/>
    <mergeCell ref="AA959:AN959"/>
    <mergeCell ref="AO959:BB959"/>
    <mergeCell ref="A960:L960"/>
    <mergeCell ref="M960:Z960"/>
    <mergeCell ref="AA960:AN960"/>
    <mergeCell ref="AO960:BB960"/>
    <mergeCell ref="A955:R955"/>
    <mergeCell ref="A957:BB957"/>
    <mergeCell ref="A958:L958"/>
    <mergeCell ref="M958:Z958"/>
    <mergeCell ref="AA958:AN958"/>
    <mergeCell ref="AO958:BB958"/>
    <mergeCell ref="A970:P970"/>
    <mergeCell ref="Q970:AJ970"/>
    <mergeCell ref="AK970:BB970"/>
    <mergeCell ref="A971:P971"/>
    <mergeCell ref="Q971:AJ971"/>
    <mergeCell ref="AK971:BB971"/>
    <mergeCell ref="A968:P968"/>
    <mergeCell ref="Q968:AJ968"/>
    <mergeCell ref="AK968:BB968"/>
    <mergeCell ref="A969:P969"/>
    <mergeCell ref="Q969:AJ969"/>
    <mergeCell ref="AK969:BB969"/>
    <mergeCell ref="A966:BB966"/>
    <mergeCell ref="A967:P967"/>
    <mergeCell ref="Q967:AJ967"/>
    <mergeCell ref="AK967:BB967"/>
    <mergeCell ref="A963:L963"/>
    <mergeCell ref="M963:BB963"/>
    <mergeCell ref="A964:L964"/>
    <mergeCell ref="M964:BB964"/>
    <mergeCell ref="A976:P976"/>
    <mergeCell ref="Q976:BB976"/>
    <mergeCell ref="A977:P977"/>
    <mergeCell ref="Q977:BB977"/>
    <mergeCell ref="A979:BB979"/>
    <mergeCell ref="A980:W980"/>
    <mergeCell ref="X980:AM980"/>
    <mergeCell ref="AN980:BB980"/>
    <mergeCell ref="A974:P974"/>
    <mergeCell ref="Q974:AJ974"/>
    <mergeCell ref="AK974:BB974"/>
    <mergeCell ref="A975:P975"/>
    <mergeCell ref="Q975:AJ975"/>
    <mergeCell ref="AK975:BB975"/>
    <mergeCell ref="A972:P972"/>
    <mergeCell ref="Q972:AJ972"/>
    <mergeCell ref="AK972:BB972"/>
    <mergeCell ref="A973:P973"/>
    <mergeCell ref="Q973:AJ973"/>
    <mergeCell ref="AK973:BB973"/>
    <mergeCell ref="A987:BB987"/>
    <mergeCell ref="A988:N988"/>
    <mergeCell ref="O988:AH988"/>
    <mergeCell ref="AI988:BB988"/>
    <mergeCell ref="A989:N989"/>
    <mergeCell ref="O989:X989"/>
    <mergeCell ref="Y989:AH989"/>
    <mergeCell ref="AI989:AR989"/>
    <mergeCell ref="AS989:BB989"/>
    <mergeCell ref="A983:W983"/>
    <mergeCell ref="X983:AM983"/>
    <mergeCell ref="AN983:BB983"/>
    <mergeCell ref="A984:W984"/>
    <mergeCell ref="X984:BB984"/>
    <mergeCell ref="A985:W985"/>
    <mergeCell ref="X985:BB985"/>
    <mergeCell ref="A981:W981"/>
    <mergeCell ref="X981:AM981"/>
    <mergeCell ref="AN981:BB981"/>
    <mergeCell ref="A982:W982"/>
    <mergeCell ref="X982:AM982"/>
    <mergeCell ref="AN982:BB982"/>
    <mergeCell ref="A994:N994"/>
    <mergeCell ref="O994:AH994"/>
    <mergeCell ref="AI994:BB994"/>
    <mergeCell ref="A996:BB996"/>
    <mergeCell ref="A997:N997"/>
    <mergeCell ref="O997:AH997"/>
    <mergeCell ref="AI997:BB997"/>
    <mergeCell ref="A992:N992"/>
    <mergeCell ref="O992:X992"/>
    <mergeCell ref="Y992:AH992"/>
    <mergeCell ref="AI992:AR992"/>
    <mergeCell ref="AS992:BB992"/>
    <mergeCell ref="A993:N993"/>
    <mergeCell ref="O993:AH993"/>
    <mergeCell ref="AI993:BB993"/>
    <mergeCell ref="A990:N990"/>
    <mergeCell ref="O990:X990"/>
    <mergeCell ref="Y990:AH990"/>
    <mergeCell ref="AI990:AR990"/>
    <mergeCell ref="AS990:BB990"/>
    <mergeCell ref="A991:N991"/>
    <mergeCell ref="O991:X991"/>
    <mergeCell ref="Y991:AH991"/>
    <mergeCell ref="AI991:AR991"/>
    <mergeCell ref="AS991:BB991"/>
    <mergeCell ref="A1000:N1000"/>
    <mergeCell ref="O1000:X1000"/>
    <mergeCell ref="Y1000:AH1000"/>
    <mergeCell ref="AI1000:AR1000"/>
    <mergeCell ref="AS1000:BB1000"/>
    <mergeCell ref="A1001:N1001"/>
    <mergeCell ref="O1001:X1001"/>
    <mergeCell ref="Y1001:AH1001"/>
    <mergeCell ref="AI1001:AR1001"/>
    <mergeCell ref="AS1001:BB1001"/>
    <mergeCell ref="A998:N998"/>
    <mergeCell ref="O998:X998"/>
    <mergeCell ref="Y998:AH998"/>
    <mergeCell ref="AI998:AR998"/>
    <mergeCell ref="AS998:BB998"/>
    <mergeCell ref="A999:N999"/>
    <mergeCell ref="O999:X999"/>
    <mergeCell ref="Y999:AH999"/>
    <mergeCell ref="AI999:AR999"/>
    <mergeCell ref="AS999:BB999"/>
    <mergeCell ref="A1004:N1004"/>
    <mergeCell ref="O1004:X1004"/>
    <mergeCell ref="Y1004:AH1004"/>
    <mergeCell ref="AI1004:AR1004"/>
    <mergeCell ref="AS1004:BB1004"/>
    <mergeCell ref="A1005:N1005"/>
    <mergeCell ref="O1005:AH1005"/>
    <mergeCell ref="AI1005:BB1005"/>
    <mergeCell ref="A1002:N1002"/>
    <mergeCell ref="O1002:X1002"/>
    <mergeCell ref="Y1002:AH1002"/>
    <mergeCell ref="AI1002:AR1002"/>
    <mergeCell ref="AS1002:BB1002"/>
    <mergeCell ref="A1003:N1003"/>
    <mergeCell ref="O1003:X1003"/>
    <mergeCell ref="Y1003:AH1003"/>
    <mergeCell ref="AI1003:AR1003"/>
    <mergeCell ref="AS1003:BB1003"/>
    <mergeCell ref="A1012:W1012"/>
    <mergeCell ref="X1012:AM1012"/>
    <mergeCell ref="AN1012:BB1012"/>
    <mergeCell ref="A1013:W1013"/>
    <mergeCell ref="X1013:AM1013"/>
    <mergeCell ref="AN1013:BB1013"/>
    <mergeCell ref="A1010:W1010"/>
    <mergeCell ref="X1010:AM1010"/>
    <mergeCell ref="AN1010:BB1010"/>
    <mergeCell ref="A1011:W1011"/>
    <mergeCell ref="X1011:AM1011"/>
    <mergeCell ref="AN1011:BB1011"/>
    <mergeCell ref="A1006:N1006"/>
    <mergeCell ref="O1006:AH1006"/>
    <mergeCell ref="AI1006:BB1006"/>
    <mergeCell ref="A1008:BB1008"/>
    <mergeCell ref="A1009:W1009"/>
    <mergeCell ref="X1009:AM1009"/>
    <mergeCell ref="AN1009:BB1009"/>
    <mergeCell ref="A1018:W1018"/>
    <mergeCell ref="X1018:BB1018"/>
    <mergeCell ref="A1019:W1019"/>
    <mergeCell ref="X1019:BB1019"/>
    <mergeCell ref="A1021:R1021"/>
    <mergeCell ref="A1023:BB1023"/>
    <mergeCell ref="A1016:W1016"/>
    <mergeCell ref="X1016:AM1016"/>
    <mergeCell ref="AN1016:BB1016"/>
    <mergeCell ref="A1017:W1017"/>
    <mergeCell ref="X1017:AM1017"/>
    <mergeCell ref="AN1017:BB1017"/>
    <mergeCell ref="A1014:W1014"/>
    <mergeCell ref="X1014:AM1014"/>
    <mergeCell ref="AN1014:BB1014"/>
    <mergeCell ref="A1015:W1015"/>
    <mergeCell ref="X1015:AM1015"/>
    <mergeCell ref="AN1015:BB1015"/>
    <mergeCell ref="A1028:L1028"/>
    <mergeCell ref="M1028:Z1028"/>
    <mergeCell ref="AA1028:AN1028"/>
    <mergeCell ref="AO1028:BB1028"/>
    <mergeCell ref="A1029:L1029"/>
    <mergeCell ref="M1029:BB1029"/>
    <mergeCell ref="A1026:L1026"/>
    <mergeCell ref="M1026:Z1026"/>
    <mergeCell ref="AA1026:AN1026"/>
    <mergeCell ref="AO1026:BB1026"/>
    <mergeCell ref="A1027:L1027"/>
    <mergeCell ref="M1027:Z1027"/>
    <mergeCell ref="AA1027:AN1027"/>
    <mergeCell ref="AO1027:BB1027"/>
    <mergeCell ref="A1024:L1024"/>
    <mergeCell ref="M1024:Z1024"/>
    <mergeCell ref="AA1024:AN1024"/>
    <mergeCell ref="AO1024:BB1024"/>
    <mergeCell ref="A1025:L1025"/>
    <mergeCell ref="M1025:Z1025"/>
    <mergeCell ref="AA1025:AN1025"/>
    <mergeCell ref="AO1025:BB1025"/>
    <mergeCell ref="A1036:P1036"/>
    <mergeCell ref="Q1036:AJ1036"/>
    <mergeCell ref="AK1036:BB1036"/>
    <mergeCell ref="A1037:P1037"/>
    <mergeCell ref="Q1037:AJ1037"/>
    <mergeCell ref="AK1037:BB1037"/>
    <mergeCell ref="A1034:P1034"/>
    <mergeCell ref="Q1034:AJ1034"/>
    <mergeCell ref="AK1034:BB1034"/>
    <mergeCell ref="A1035:P1035"/>
    <mergeCell ref="Q1035:AJ1035"/>
    <mergeCell ref="AK1035:BB1035"/>
    <mergeCell ref="A1030:L1030"/>
    <mergeCell ref="M1030:BB1030"/>
    <mergeCell ref="DO1030:DW1030"/>
    <mergeCell ref="DX1030:EF1030"/>
    <mergeCell ref="A1032:BB1032"/>
    <mergeCell ref="A1033:P1033"/>
    <mergeCell ref="Q1033:AJ1033"/>
    <mergeCell ref="AK1033:BB1033"/>
    <mergeCell ref="A1042:P1042"/>
    <mergeCell ref="Q1042:BB1042"/>
    <mergeCell ref="A1043:P1043"/>
    <mergeCell ref="Q1043:BB1043"/>
    <mergeCell ref="A1045:BB1045"/>
    <mergeCell ref="A1046:W1046"/>
    <mergeCell ref="X1046:AM1046"/>
    <mergeCell ref="AN1046:BB1046"/>
    <mergeCell ref="A1040:P1040"/>
    <mergeCell ref="Q1040:AJ1040"/>
    <mergeCell ref="AK1040:BB1040"/>
    <mergeCell ref="A1041:P1041"/>
    <mergeCell ref="Q1041:AJ1041"/>
    <mergeCell ref="AK1041:BB1041"/>
    <mergeCell ref="A1038:P1038"/>
    <mergeCell ref="Q1038:AJ1038"/>
    <mergeCell ref="AK1038:BB1038"/>
    <mergeCell ref="A1039:P1039"/>
    <mergeCell ref="Q1039:AJ1039"/>
    <mergeCell ref="AK1039:BB1039"/>
    <mergeCell ref="A1053:BB1053"/>
    <mergeCell ref="A1054:N1054"/>
    <mergeCell ref="O1054:AH1054"/>
    <mergeCell ref="AI1054:BB1054"/>
    <mergeCell ref="A1055:N1055"/>
    <mergeCell ref="O1055:X1055"/>
    <mergeCell ref="Y1055:AH1055"/>
    <mergeCell ref="AI1055:AR1055"/>
    <mergeCell ref="AS1055:BB1055"/>
    <mergeCell ref="A1049:W1049"/>
    <mergeCell ref="X1049:AM1049"/>
    <mergeCell ref="AN1049:BB1049"/>
    <mergeCell ref="A1050:W1050"/>
    <mergeCell ref="X1050:BB1050"/>
    <mergeCell ref="A1051:W1051"/>
    <mergeCell ref="X1051:BB1051"/>
    <mergeCell ref="A1047:W1047"/>
    <mergeCell ref="X1047:AM1047"/>
    <mergeCell ref="AN1047:BB1047"/>
    <mergeCell ref="A1048:W1048"/>
    <mergeCell ref="X1048:AM1048"/>
    <mergeCell ref="AN1048:BB1048"/>
    <mergeCell ref="A1058:N1058"/>
    <mergeCell ref="O1058:X1058"/>
    <mergeCell ref="Y1058:AH1058"/>
    <mergeCell ref="AI1058:AR1058"/>
    <mergeCell ref="AS1058:BB1058"/>
    <mergeCell ref="A1059:N1059"/>
    <mergeCell ref="O1059:AH1059"/>
    <mergeCell ref="AI1059:BB1059"/>
    <mergeCell ref="A1056:N1056"/>
    <mergeCell ref="O1056:X1056"/>
    <mergeCell ref="Y1056:AH1056"/>
    <mergeCell ref="AI1056:AR1056"/>
    <mergeCell ref="AS1056:BB1056"/>
    <mergeCell ref="A1057:N1057"/>
    <mergeCell ref="O1057:X1057"/>
    <mergeCell ref="Y1057:AH1057"/>
    <mergeCell ref="AI1057:AR1057"/>
    <mergeCell ref="AS1057:BB1057"/>
    <mergeCell ref="A1064:N1064"/>
    <mergeCell ref="O1064:X1064"/>
    <mergeCell ref="Y1064:AH1064"/>
    <mergeCell ref="AI1064:AR1064"/>
    <mergeCell ref="AS1064:BB1064"/>
    <mergeCell ref="A1065:N1065"/>
    <mergeCell ref="O1065:X1065"/>
    <mergeCell ref="Y1065:AH1065"/>
    <mergeCell ref="AI1065:AR1065"/>
    <mergeCell ref="AS1065:BB1065"/>
    <mergeCell ref="A1060:N1060"/>
    <mergeCell ref="O1060:AH1060"/>
    <mergeCell ref="AI1060:BB1060"/>
    <mergeCell ref="A1062:BB1062"/>
    <mergeCell ref="A1063:N1063"/>
    <mergeCell ref="O1063:AH1063"/>
    <mergeCell ref="AI1063:BB1063"/>
    <mergeCell ref="A1068:N1068"/>
    <mergeCell ref="O1068:X1068"/>
    <mergeCell ref="Y1068:AH1068"/>
    <mergeCell ref="AI1068:AR1068"/>
    <mergeCell ref="AS1068:BB1068"/>
    <mergeCell ref="A1069:N1069"/>
    <mergeCell ref="O1069:X1069"/>
    <mergeCell ref="Y1069:AH1069"/>
    <mergeCell ref="AI1069:AR1069"/>
    <mergeCell ref="AS1069:BB1069"/>
    <mergeCell ref="A1066:N1066"/>
    <mergeCell ref="O1066:X1066"/>
    <mergeCell ref="Y1066:AH1066"/>
    <mergeCell ref="AI1066:AR1066"/>
    <mergeCell ref="AS1066:BB1066"/>
    <mergeCell ref="A1067:N1067"/>
    <mergeCell ref="O1067:X1067"/>
    <mergeCell ref="Y1067:AH1067"/>
    <mergeCell ref="AI1067:AR1067"/>
    <mergeCell ref="AS1067:BB1067"/>
    <mergeCell ref="A1076:W1076"/>
    <mergeCell ref="X1076:AM1076"/>
    <mergeCell ref="AN1076:BB1076"/>
    <mergeCell ref="A1077:W1077"/>
    <mergeCell ref="X1077:AM1077"/>
    <mergeCell ref="AN1077:BB1077"/>
    <mergeCell ref="A1072:N1072"/>
    <mergeCell ref="O1072:AH1072"/>
    <mergeCell ref="AI1072:BB1072"/>
    <mergeCell ref="A1074:BB1074"/>
    <mergeCell ref="A1075:W1075"/>
    <mergeCell ref="X1075:AM1075"/>
    <mergeCell ref="AN1075:BB1075"/>
    <mergeCell ref="A1070:N1070"/>
    <mergeCell ref="O1070:X1070"/>
    <mergeCell ref="Y1070:AH1070"/>
    <mergeCell ref="AI1070:AR1070"/>
    <mergeCell ref="AS1070:BB1070"/>
    <mergeCell ref="A1071:N1071"/>
    <mergeCell ref="O1071:AH1071"/>
    <mergeCell ref="AI1071:BB1071"/>
    <mergeCell ref="A1084:W1084"/>
    <mergeCell ref="X1084:BB1084"/>
    <mergeCell ref="A1085:W1085"/>
    <mergeCell ref="X1085:BB1085"/>
    <mergeCell ref="A1082:W1082"/>
    <mergeCell ref="X1082:AM1082"/>
    <mergeCell ref="AN1082:BB1082"/>
    <mergeCell ref="A1083:W1083"/>
    <mergeCell ref="X1083:AM1083"/>
    <mergeCell ref="AN1083:BB1083"/>
    <mergeCell ref="A1080:W1080"/>
    <mergeCell ref="X1080:AM1080"/>
    <mergeCell ref="AN1080:BB1080"/>
    <mergeCell ref="A1081:W1081"/>
    <mergeCell ref="X1081:AM1081"/>
    <mergeCell ref="AN1081:BB1081"/>
    <mergeCell ref="A1078:W1078"/>
    <mergeCell ref="X1078:AM1078"/>
    <mergeCell ref="AN1078:BB1078"/>
    <mergeCell ref="A1079:W1079"/>
    <mergeCell ref="X1079:AM1079"/>
    <mergeCell ref="AN1079:BB1079"/>
  </mergeCells>
  <conditionalFormatting sqref="AW317:BC317">
    <cfRule type="containsText" dxfId="163" priority="185" stopIfTrue="1" operator="containsText" text="Non conforme">
      <formula>NOT(ISERROR(SEARCH("Non conforme",AW317)))</formula>
    </cfRule>
    <cfRule type="containsText" dxfId="162" priority="186" stopIfTrue="1" operator="containsText" text="Non conforme">
      <formula>NOT(ISERROR(SEARCH("Non conforme",AW317)))</formula>
    </cfRule>
    <cfRule type="cellIs" dxfId="161" priority="187" stopIfTrue="1" operator="equal">
      <formula>"""Non conforme"""</formula>
    </cfRule>
    <cfRule type="cellIs" dxfId="160" priority="188" stopIfTrue="1" operator="equal">
      <formula>"""Non conforme"""</formula>
    </cfRule>
  </conditionalFormatting>
  <conditionalFormatting sqref="AW318:BC325">
    <cfRule type="containsText" dxfId="159" priority="181" stopIfTrue="1" operator="containsText" text="Non conforme">
      <formula>NOT(ISERROR(SEARCH("Non conforme",AW318)))</formula>
    </cfRule>
    <cfRule type="containsText" dxfId="158" priority="182" stopIfTrue="1" operator="containsText" text="Non conforme">
      <formula>NOT(ISERROR(SEARCH("Non conforme",AW318)))</formula>
    </cfRule>
    <cfRule type="cellIs" dxfId="157" priority="183" stopIfTrue="1" operator="equal">
      <formula>"""Non conforme"""</formula>
    </cfRule>
    <cfRule type="cellIs" dxfId="156" priority="184" stopIfTrue="1" operator="equal">
      <formula>"""Non conforme"""</formula>
    </cfRule>
  </conditionalFormatting>
  <conditionalFormatting sqref="AW326:BC326">
    <cfRule type="containsText" dxfId="155" priority="177" stopIfTrue="1" operator="containsText" text="Non conforme">
      <formula>NOT(ISERROR(SEARCH("Non conforme",AW326)))</formula>
    </cfRule>
    <cfRule type="containsText" dxfId="154" priority="178" stopIfTrue="1" operator="containsText" text="Non conforme">
      <formula>NOT(ISERROR(SEARCH("Non conforme",AW326)))</formula>
    </cfRule>
    <cfRule type="cellIs" dxfId="153" priority="179" stopIfTrue="1" operator="equal">
      <formula>"""Non conforme"""</formula>
    </cfRule>
    <cfRule type="cellIs" dxfId="152" priority="180" stopIfTrue="1" operator="equal">
      <formula>"""Non conforme"""</formula>
    </cfRule>
  </conditionalFormatting>
  <conditionalFormatting sqref="M254:BC254">
    <cfRule type="containsText" dxfId="151" priority="173" stopIfTrue="1" operator="containsText" text="Non conforme">
      <formula>NOT(ISERROR(SEARCH("Non conforme",M254)))</formula>
    </cfRule>
    <cfRule type="containsText" dxfId="150" priority="176" stopIfTrue="1" operator="containsText" text="Non conforme">
      <formula>NOT(ISERROR(SEARCH("Non conforme",M254)))</formula>
    </cfRule>
  </conditionalFormatting>
  <conditionalFormatting sqref="AA344:BC344">
    <cfRule type="containsText" dxfId="149" priority="175" stopIfTrue="1" operator="containsText" text="Non conforme">
      <formula>NOT(ISERROR(SEARCH("Non conforme",AA344)))</formula>
    </cfRule>
  </conditionalFormatting>
  <conditionalFormatting sqref="AH344:BC344">
    <cfRule type="containsText" dxfId="148" priority="174" stopIfTrue="1" operator="containsText" text="Non conforme">
      <formula>NOT(ISERROR(SEARCH("Non conforme",AH344)))</formula>
    </cfRule>
  </conditionalFormatting>
  <conditionalFormatting sqref="AA348:AG348">
    <cfRule type="containsText" dxfId="147" priority="172" stopIfTrue="1" operator="containsText" text="Non conforme">
      <formula>NOT(ISERROR(SEARCH("Non conforme",AA348)))</formula>
    </cfRule>
  </conditionalFormatting>
  <conditionalFormatting sqref="AA348:AG348">
    <cfRule type="containsText" dxfId="146" priority="171" stopIfTrue="1" operator="containsText" text="Non conforme">
      <formula>NOT(ISERROR(SEARCH("Non conforme",AA348)))</formula>
    </cfRule>
  </conditionalFormatting>
  <conditionalFormatting sqref="AH348:AU348">
    <cfRule type="containsText" dxfId="145" priority="170" stopIfTrue="1" operator="containsText" text="Non conforme">
      <formula>NOT(ISERROR(SEARCH("Non conforme",AH348)))</formula>
    </cfRule>
  </conditionalFormatting>
  <conditionalFormatting sqref="AH348:AU348">
    <cfRule type="containsText" dxfId="144" priority="169" stopIfTrue="1" operator="containsText" text="Non conforme">
      <formula>NOT(ISERROR(SEARCH("Non conforme",AH348)))</formula>
    </cfRule>
  </conditionalFormatting>
  <conditionalFormatting sqref="AV348:BC348">
    <cfRule type="containsText" dxfId="143" priority="168" stopIfTrue="1" operator="containsText" text="Non conforme">
      <formula>NOT(ISERROR(SEARCH("Non conforme",AV348)))</formula>
    </cfRule>
  </conditionalFormatting>
  <conditionalFormatting sqref="AA353:AU353">
    <cfRule type="containsText" dxfId="142" priority="167" stopIfTrue="1" operator="containsText" text="Non conforme">
      <formula>NOT(ISERROR(SEARCH("Non conforme",AA353)))</formula>
    </cfRule>
  </conditionalFormatting>
  <conditionalFormatting sqref="AA353:AU353">
    <cfRule type="containsText" dxfId="141" priority="166" stopIfTrue="1" operator="containsText" text="Non conforme">
      <formula>NOT(ISERROR(SEARCH("Non conforme",AA353)))</formula>
    </cfRule>
  </conditionalFormatting>
  <conditionalFormatting sqref="AV353:BC353">
    <cfRule type="containsText" dxfId="140" priority="165" stopIfTrue="1" operator="containsText" text="Non conforme">
      <formula>NOT(ISERROR(SEARCH("Non conforme",AV353)))</formula>
    </cfRule>
  </conditionalFormatting>
  <conditionalFormatting sqref="Z363:AN363">
    <cfRule type="containsText" dxfId="139" priority="160" stopIfTrue="1" operator="containsText" text="Non conforme">
      <formula>NOT(ISERROR(SEARCH("Non conforme",Z363)))</formula>
    </cfRule>
    <cfRule type="containsText" dxfId="138" priority="164" stopIfTrue="1" operator="containsText" text="Non conforme">
      <formula>NOT(ISERROR(SEARCH("Non conforme",Z363)))</formula>
    </cfRule>
  </conditionalFormatting>
  <conditionalFormatting sqref="AO363:BC363">
    <cfRule type="containsText" dxfId="137" priority="159" stopIfTrue="1" operator="containsText" text="Non conforme">
      <formula>NOT(ISERROR(SEARCH("Non conforme",AO363)))</formula>
    </cfRule>
    <cfRule type="containsText" dxfId="136" priority="163" stopIfTrue="1" operator="containsText" text="Non conforme">
      <formula>NOT(ISERROR(SEARCH("Non conforme",AO363)))</formula>
    </cfRule>
  </conditionalFormatting>
  <conditionalFormatting sqref="AA375:BC375">
    <cfRule type="containsText" dxfId="135" priority="162" stopIfTrue="1" operator="containsText" text="Non conforme">
      <formula>NOT(ISERROR(SEARCH("Non conforme",AA375)))</formula>
    </cfRule>
  </conditionalFormatting>
  <conditionalFormatting sqref="AH375:BC375">
    <cfRule type="containsText" dxfId="134" priority="161" stopIfTrue="1" operator="containsText" text="Non conforme">
      <formula>NOT(ISERROR(SEARCH("Non conforme",AH375)))</formula>
    </cfRule>
  </conditionalFormatting>
  <conditionalFormatting sqref="AA379:AG379">
    <cfRule type="containsText" dxfId="133" priority="158" stopIfTrue="1" operator="containsText" text="Non conforme">
      <formula>NOT(ISERROR(SEARCH("Non conforme",AA379)))</formula>
    </cfRule>
  </conditionalFormatting>
  <conditionalFormatting sqref="AA379:AG379">
    <cfRule type="containsText" dxfId="132" priority="157" stopIfTrue="1" operator="containsText" text="Non conforme">
      <formula>NOT(ISERROR(SEARCH("Non conforme",AA379)))</formula>
    </cfRule>
  </conditionalFormatting>
  <conditionalFormatting sqref="AH379:AU379">
    <cfRule type="containsText" dxfId="131" priority="156" stopIfTrue="1" operator="containsText" text="Non conforme">
      <formula>NOT(ISERROR(SEARCH("Non conforme",AH379)))</formula>
    </cfRule>
  </conditionalFormatting>
  <conditionalFormatting sqref="AH379:AU379">
    <cfRule type="containsText" dxfId="130" priority="155" stopIfTrue="1" operator="containsText" text="Non conforme">
      <formula>NOT(ISERROR(SEARCH("Non conforme",AH379)))</formula>
    </cfRule>
  </conditionalFormatting>
  <conditionalFormatting sqref="AV379:BC379">
    <cfRule type="containsText" dxfId="129" priority="154" stopIfTrue="1" operator="containsText" text="Non conforme">
      <formula>NOT(ISERROR(SEARCH("Non conforme",AV379)))</formula>
    </cfRule>
  </conditionalFormatting>
  <conditionalFormatting sqref="AA384:AU384">
    <cfRule type="containsText" dxfId="128" priority="153" stopIfTrue="1" operator="containsText" text="Non conforme">
      <formula>NOT(ISERROR(SEARCH("Non conforme",AA384)))</formula>
    </cfRule>
  </conditionalFormatting>
  <conditionalFormatting sqref="AA384:AU384">
    <cfRule type="containsText" dxfId="127" priority="152" stopIfTrue="1" operator="containsText" text="Non conforme">
      <formula>NOT(ISERROR(SEARCH("Non conforme",AA384)))</formula>
    </cfRule>
  </conditionalFormatting>
  <conditionalFormatting sqref="AV384:BC384">
    <cfRule type="containsText" dxfId="126" priority="151" stopIfTrue="1" operator="containsText" text="Non conforme">
      <formula>NOT(ISERROR(SEARCH("Non conforme",AV384)))</formula>
    </cfRule>
  </conditionalFormatting>
  <conditionalFormatting sqref="Z394:AN394">
    <cfRule type="containsText" dxfId="125" priority="148" stopIfTrue="1" operator="containsText" text="Non conforme">
      <formula>NOT(ISERROR(SEARCH("Non conforme",Z394)))</formula>
    </cfRule>
    <cfRule type="containsText" dxfId="124" priority="150" stopIfTrue="1" operator="containsText" text="Non conforme">
      <formula>NOT(ISERROR(SEARCH("Non conforme",Z394)))</formula>
    </cfRule>
  </conditionalFormatting>
  <conditionalFormatting sqref="AO394:BC394">
    <cfRule type="containsText" dxfId="123" priority="147" stopIfTrue="1" operator="containsText" text="Non conforme">
      <formula>NOT(ISERROR(SEARCH("Non conforme",AO394)))</formula>
    </cfRule>
    <cfRule type="containsText" dxfId="122" priority="149" stopIfTrue="1" operator="containsText" text="Non conforme">
      <formula>NOT(ISERROR(SEARCH("Non conforme",AO394)))</formula>
    </cfRule>
  </conditionalFormatting>
  <conditionalFormatting sqref="AA406:BC406">
    <cfRule type="containsText" dxfId="121" priority="146" stopIfTrue="1" operator="containsText" text="Non conforme">
      <formula>NOT(ISERROR(SEARCH("Non conforme",AA406)))</formula>
    </cfRule>
  </conditionalFormatting>
  <conditionalFormatting sqref="AH406:BC406">
    <cfRule type="containsText" dxfId="120" priority="145" stopIfTrue="1" operator="containsText" text="Non conforme">
      <formula>NOT(ISERROR(SEARCH("Non conforme",AH406)))</formula>
    </cfRule>
  </conditionalFormatting>
  <conditionalFormatting sqref="AA410:AG410">
    <cfRule type="containsText" dxfId="119" priority="144" stopIfTrue="1" operator="containsText" text="Non conforme">
      <formula>NOT(ISERROR(SEARCH("Non conforme",AA410)))</formula>
    </cfRule>
  </conditionalFormatting>
  <conditionalFormatting sqref="AA410:AG410">
    <cfRule type="containsText" dxfId="118" priority="143" stopIfTrue="1" operator="containsText" text="Non conforme">
      <formula>NOT(ISERROR(SEARCH("Non conforme",AA410)))</formula>
    </cfRule>
  </conditionalFormatting>
  <conditionalFormatting sqref="AH410:AU410">
    <cfRule type="containsText" dxfId="117" priority="142" stopIfTrue="1" operator="containsText" text="Non conforme">
      <formula>NOT(ISERROR(SEARCH("Non conforme",AH410)))</formula>
    </cfRule>
  </conditionalFormatting>
  <conditionalFormatting sqref="AH410:AU410">
    <cfRule type="containsText" dxfId="116" priority="141" stopIfTrue="1" operator="containsText" text="Non conforme">
      <formula>NOT(ISERROR(SEARCH("Non conforme",AH410)))</formula>
    </cfRule>
  </conditionalFormatting>
  <conditionalFormatting sqref="AV410:BC410">
    <cfRule type="containsText" dxfId="115" priority="140" stopIfTrue="1" operator="containsText" text="Non conforme">
      <formula>NOT(ISERROR(SEARCH("Non conforme",AV410)))</formula>
    </cfRule>
  </conditionalFormatting>
  <conditionalFormatting sqref="AA415:AU415">
    <cfRule type="containsText" dxfId="114" priority="139" stopIfTrue="1" operator="containsText" text="Non conforme">
      <formula>NOT(ISERROR(SEARCH("Non conforme",AA415)))</formula>
    </cfRule>
  </conditionalFormatting>
  <conditionalFormatting sqref="AA415:AU415">
    <cfRule type="containsText" dxfId="113" priority="138" stopIfTrue="1" operator="containsText" text="Non conforme">
      <formula>NOT(ISERROR(SEARCH("Non conforme",AA415)))</formula>
    </cfRule>
  </conditionalFormatting>
  <conditionalFormatting sqref="AV415:BC415">
    <cfRule type="containsText" dxfId="112" priority="137" stopIfTrue="1" operator="containsText" text="Non conforme">
      <formula>NOT(ISERROR(SEARCH("Non conforme",AV415)))</formula>
    </cfRule>
  </conditionalFormatting>
  <conditionalFormatting sqref="Z425:AN425">
    <cfRule type="containsText" dxfId="111" priority="134" stopIfTrue="1" operator="containsText" text="Non conforme">
      <formula>NOT(ISERROR(SEARCH("Non conforme",Z425)))</formula>
    </cfRule>
    <cfRule type="containsText" dxfId="110" priority="136" stopIfTrue="1" operator="containsText" text="Non conforme">
      <formula>NOT(ISERROR(SEARCH("Non conforme",Z425)))</formula>
    </cfRule>
  </conditionalFormatting>
  <conditionalFormatting sqref="AO425:BC425">
    <cfRule type="containsText" dxfId="109" priority="133" stopIfTrue="1" operator="containsText" text="Non conforme">
      <formula>NOT(ISERROR(SEARCH("Non conforme",AO425)))</formula>
    </cfRule>
    <cfRule type="containsText" dxfId="108" priority="135" stopIfTrue="1" operator="containsText" text="Non conforme">
      <formula>NOT(ISERROR(SEARCH("Non conforme",AO425)))</formula>
    </cfRule>
  </conditionalFormatting>
  <conditionalFormatting sqref="AT434:BB434">
    <cfRule type="containsText" dxfId="107" priority="132" stopIfTrue="1" operator="containsText" text="Non conforme">
      <formula>NOT(ISERROR(SEARCH("Non conforme",AT434)))</formula>
    </cfRule>
  </conditionalFormatting>
  <conditionalFormatting sqref="AT435:BB435">
    <cfRule type="containsText" dxfId="106" priority="131" stopIfTrue="1" operator="containsText" text="Non conforme">
      <formula>NOT(ISERROR(SEARCH("Non conforme",AT435)))</formula>
    </cfRule>
  </conditionalFormatting>
  <conditionalFormatting sqref="AT436:BB436 AT438:BB438 AT440:BB440">
    <cfRule type="containsText" dxfId="105" priority="130" stopIfTrue="1" operator="containsText" text="Non conforme">
      <formula>NOT(ISERROR(SEARCH("Non conforme",AT436)))</formula>
    </cfRule>
  </conditionalFormatting>
  <conditionalFormatting sqref="AT437:BB437 AT439:BB439 AT441:BB441">
    <cfRule type="containsText" dxfId="104" priority="129" stopIfTrue="1" operator="containsText" text="Non conforme">
      <formula>NOT(ISERROR(SEARCH("Non conforme",AT437)))</formula>
    </cfRule>
  </conditionalFormatting>
  <conditionalFormatting sqref="S472:BB472">
    <cfRule type="containsText" dxfId="103" priority="128" stopIfTrue="1" operator="containsText" text="Non conforme">
      <formula>NOT(ISERROR(SEARCH("Non conforme",S472)))</formula>
    </cfRule>
  </conditionalFormatting>
  <conditionalFormatting sqref="O489:BB489">
    <cfRule type="containsText" dxfId="102" priority="127" stopIfTrue="1" operator="containsText" text="Non conforme">
      <formula>NOT(ISERROR(SEARCH("Non conforme",O489)))</formula>
    </cfRule>
  </conditionalFormatting>
  <conditionalFormatting sqref="AS501:BB501">
    <cfRule type="containsText" dxfId="101" priority="126" stopIfTrue="1" operator="containsText" text="Non conforme">
      <formula>NOT(ISERROR(SEARCH("Non conforme",AS501)))</formula>
    </cfRule>
  </conditionalFormatting>
  <conditionalFormatting sqref="I544:BB546">
    <cfRule type="containsText" dxfId="100" priority="125" stopIfTrue="1" operator="containsText" text="Non conforme">
      <formula>NOT(ISERROR(SEARCH("Non conforme",I544)))</formula>
    </cfRule>
  </conditionalFormatting>
  <conditionalFormatting sqref="I559:BB561">
    <cfRule type="containsText" dxfId="99" priority="124" stopIfTrue="1" operator="containsText" text="Non conforme">
      <formula>NOT(ISERROR(SEARCH("Non conforme",I559)))</formula>
    </cfRule>
  </conditionalFormatting>
  <conditionalFormatting sqref="W575:BB575">
    <cfRule type="containsText" dxfId="98" priority="123" stopIfTrue="1" operator="containsText" text="Non conforme">
      <formula>NOT(ISERROR(SEARCH("Non conforme",W575)))</formula>
    </cfRule>
  </conditionalFormatting>
  <conditionalFormatting sqref="W587:BB587">
    <cfRule type="containsText" dxfId="97" priority="122" stopIfTrue="1" operator="containsText" text="Non conforme">
      <formula>NOT(ISERROR(SEARCH("Non conforme",W587)))</formula>
    </cfRule>
  </conditionalFormatting>
  <conditionalFormatting sqref="T602:BB602">
    <cfRule type="containsText" dxfId="96" priority="121" stopIfTrue="1" operator="containsText" text="Non">
      <formula>NOT(ISERROR(SEARCH("Non",T602)))</formula>
    </cfRule>
  </conditionalFormatting>
  <conditionalFormatting sqref="T618:BB618">
    <cfRule type="containsText" dxfId="95" priority="120" stopIfTrue="1" operator="containsText" text="Non">
      <formula>NOT(ISERROR(SEARCH("Non",T618)))</formula>
    </cfRule>
  </conditionalFormatting>
  <conditionalFormatting sqref="S681:BB681">
    <cfRule type="containsText" dxfId="94" priority="119" stopIfTrue="1" operator="containsText" text="Non">
      <formula>NOT(ISERROR(SEARCH("Non",S681)))</formula>
    </cfRule>
  </conditionalFormatting>
  <conditionalFormatting sqref="S693:BB693">
    <cfRule type="containsText" dxfId="93" priority="118" stopIfTrue="1" operator="containsText" text="Non">
      <formula>NOT(ISERROR(SEARCH("Non",S693)))</formula>
    </cfRule>
  </conditionalFormatting>
  <conditionalFormatting sqref="M709:AG709">
    <cfRule type="containsText" dxfId="92" priority="117" stopIfTrue="1" operator="containsText" text="Non">
      <formula>NOT(ISERROR(SEARCH("Non",M709)))</formula>
    </cfRule>
  </conditionalFormatting>
  <conditionalFormatting sqref="M710:AB710">
    <cfRule type="containsText" dxfId="91" priority="116" stopIfTrue="1" operator="containsText" text="Non">
      <formula>NOT(ISERROR(SEARCH("Non",M710)))</formula>
    </cfRule>
  </conditionalFormatting>
  <conditionalFormatting sqref="M711:AG712">
    <cfRule type="containsText" dxfId="90" priority="115" stopIfTrue="1" operator="containsText" text="Non conforme">
      <formula>NOT(ISERROR(SEARCH("Non conforme",M711)))</formula>
    </cfRule>
  </conditionalFormatting>
  <conditionalFormatting sqref="AH709:BB709">
    <cfRule type="containsText" dxfId="89" priority="114" stopIfTrue="1" operator="containsText" text="Non">
      <formula>NOT(ISERROR(SEARCH("Non",AH709)))</formula>
    </cfRule>
  </conditionalFormatting>
  <conditionalFormatting sqref="AH710:AW710">
    <cfRule type="containsText" dxfId="88" priority="113" stopIfTrue="1" operator="containsText" text="Non">
      <formula>NOT(ISERROR(SEARCH("Non",AH710)))</formula>
    </cfRule>
  </conditionalFormatting>
  <conditionalFormatting sqref="AH711:BB712">
    <cfRule type="containsText" dxfId="87" priority="111" stopIfTrue="1" operator="containsText" text="Non conforme">
      <formula>NOT(ISERROR(SEARCH("Non conforme",AH711)))</formula>
    </cfRule>
  </conditionalFormatting>
  <conditionalFormatting sqref="M724:AG724">
    <cfRule type="containsText" dxfId="86" priority="110" stopIfTrue="1" operator="containsText" text="Non">
      <formula>NOT(ISERROR(SEARCH("Non",M724)))</formula>
    </cfRule>
  </conditionalFormatting>
  <conditionalFormatting sqref="M725:AB725">
    <cfRule type="containsText" dxfId="85" priority="109" stopIfTrue="1" operator="containsText" text="Non">
      <formula>NOT(ISERROR(SEARCH("Non",M725)))</formula>
    </cfRule>
  </conditionalFormatting>
  <conditionalFormatting sqref="AH724:BB724">
    <cfRule type="containsText" dxfId="84" priority="107" stopIfTrue="1" operator="containsText" text="Non">
      <formula>NOT(ISERROR(SEARCH("Non",AH724)))</formula>
    </cfRule>
  </conditionalFormatting>
  <conditionalFormatting sqref="AH725:AW725">
    <cfRule type="containsText" dxfId="83" priority="106" stopIfTrue="1" operator="containsText" text="Non">
      <formula>NOT(ISERROR(SEARCH("Non",AH725)))</formula>
    </cfRule>
  </conditionalFormatting>
  <conditionalFormatting sqref="M739:AG739">
    <cfRule type="containsText" dxfId="82" priority="104" stopIfTrue="1" operator="containsText" text="Non">
      <formula>NOT(ISERROR(SEARCH("Non",M739)))</formula>
    </cfRule>
  </conditionalFormatting>
  <conditionalFormatting sqref="M740:AB740">
    <cfRule type="containsText" dxfId="81" priority="103" stopIfTrue="1" operator="containsText" text="Non">
      <formula>NOT(ISERROR(SEARCH("Non",M740)))</formula>
    </cfRule>
  </conditionalFormatting>
  <conditionalFormatting sqref="AH739:BB739">
    <cfRule type="containsText" dxfId="80" priority="101" stopIfTrue="1" operator="containsText" text="Non">
      <formula>NOT(ISERROR(SEARCH("Non",AH739)))</formula>
    </cfRule>
  </conditionalFormatting>
  <conditionalFormatting sqref="AH740:AW740">
    <cfRule type="containsText" dxfId="79" priority="100" stopIfTrue="1" operator="containsText" text="Non">
      <formula>NOT(ISERROR(SEARCH("Non",AH740)))</formula>
    </cfRule>
  </conditionalFormatting>
  <conditionalFormatting sqref="AH726:BB727">
    <cfRule type="containsText" dxfId="78" priority="97" stopIfTrue="1" operator="containsText" text="Non conforme">
      <formula>NOT(ISERROR(SEARCH("Non conforme",AH726)))</formula>
    </cfRule>
  </conditionalFormatting>
  <conditionalFormatting sqref="M726:AG727">
    <cfRule type="containsText" dxfId="77" priority="98" stopIfTrue="1" operator="containsText" text="Non conforme">
      <formula>NOT(ISERROR(SEARCH("Non conforme",M726)))</formula>
    </cfRule>
  </conditionalFormatting>
  <conditionalFormatting sqref="M741:AG742">
    <cfRule type="containsText" dxfId="76" priority="96" stopIfTrue="1" operator="containsText" text="Non conforme">
      <formula>NOT(ISERROR(SEARCH("Non conforme",M741)))</formula>
    </cfRule>
  </conditionalFormatting>
  <conditionalFormatting sqref="AH741:BB742">
    <cfRule type="containsText" dxfId="75" priority="95" stopIfTrue="1" operator="containsText" text="Non conforme">
      <formula>NOT(ISERROR(SEARCH("Non conforme",AH741)))</formula>
    </cfRule>
  </conditionalFormatting>
  <conditionalFormatting sqref="Q777:BB777">
    <cfRule type="containsText" dxfId="74" priority="94" stopIfTrue="1" operator="containsText" text="Non conforme">
      <formula>NOT(ISERROR(SEARCH("Non conforme",Q777)))</formula>
    </cfRule>
  </conditionalFormatting>
  <conditionalFormatting sqref="M764:BB764">
    <cfRule type="containsText" dxfId="73" priority="93" stopIfTrue="1" operator="containsText" text="Non conforme">
      <formula>NOT(ISERROR(SEARCH("Non conforme",M764)))</formula>
    </cfRule>
  </conditionalFormatting>
  <conditionalFormatting sqref="X785:BB785">
    <cfRule type="containsText" dxfId="72" priority="91" stopIfTrue="1" operator="containsText" text="Non conforme">
      <formula>NOT(ISERROR(SEARCH("Non conforme",X785)))</formula>
    </cfRule>
  </conditionalFormatting>
  <conditionalFormatting sqref="O794:AH794">
    <cfRule type="containsText" dxfId="71" priority="89" stopIfTrue="1" operator="containsText" text="Non conforme">
      <formula>NOT(ISERROR(SEARCH("Non conforme",O794)))</formula>
    </cfRule>
  </conditionalFormatting>
  <conditionalFormatting sqref="AI794:BB794">
    <cfRule type="containsText" dxfId="70" priority="87" stopIfTrue="1" operator="containsText" text="Non conforme">
      <formula>NOT(ISERROR(SEARCH("Non conforme",AI794)))</formula>
    </cfRule>
  </conditionalFormatting>
  <conditionalFormatting sqref="O802:AH802">
    <cfRule type="containsText" dxfId="69" priority="84" stopIfTrue="1" operator="containsText" text="Non conforme">
      <formula>NOT(ISERROR(SEARCH("Non conforme",O802)))</formula>
    </cfRule>
  </conditionalFormatting>
  <conditionalFormatting sqref="O804:AH804">
    <cfRule type="containsText" dxfId="68" priority="83" stopIfTrue="1" operator="containsText" text="Non conforme">
      <formula>NOT(ISERROR(SEARCH("Non conforme",O804)))</formula>
    </cfRule>
  </conditionalFormatting>
  <conditionalFormatting sqref="O806:AH806">
    <cfRule type="containsText" dxfId="67" priority="82" stopIfTrue="1" operator="containsText" text="Non conforme">
      <formula>NOT(ISERROR(SEARCH("Non conforme",O806)))</formula>
    </cfRule>
  </conditionalFormatting>
  <conditionalFormatting sqref="AI802:BB802">
    <cfRule type="containsText" dxfId="66" priority="81" stopIfTrue="1" operator="containsText" text="Non conforme">
      <formula>NOT(ISERROR(SEARCH("Non conforme",AI802)))</formula>
    </cfRule>
  </conditionalFormatting>
  <conditionalFormatting sqref="AI804:BB804">
    <cfRule type="containsText" dxfId="65" priority="80" stopIfTrue="1" operator="containsText" text="Non conforme">
      <formula>NOT(ISERROR(SEARCH("Non conforme",AI804)))</formula>
    </cfRule>
  </conditionalFormatting>
  <conditionalFormatting sqref="AI806:BB806">
    <cfRule type="containsText" dxfId="64" priority="79" stopIfTrue="1" operator="containsText" text="Non conforme">
      <formula>NOT(ISERROR(SEARCH("Non conforme",AI806)))</formula>
    </cfRule>
  </conditionalFormatting>
  <conditionalFormatting sqref="Q843:BB843">
    <cfRule type="containsText" dxfId="63" priority="64" stopIfTrue="1" operator="containsText" text="Non conforme">
      <formula>NOT(ISERROR(SEARCH("Non conforme",Q843)))</formula>
    </cfRule>
  </conditionalFormatting>
  <conditionalFormatting sqref="M830:BB830">
    <cfRule type="containsText" dxfId="62" priority="63" stopIfTrue="1" operator="containsText" text="Non conforme">
      <formula>NOT(ISERROR(SEARCH("Non conforme",M830)))</formula>
    </cfRule>
  </conditionalFormatting>
  <conditionalFormatting sqref="X851:BB851">
    <cfRule type="containsText" dxfId="61" priority="62" stopIfTrue="1" operator="containsText" text="Non conforme">
      <formula>NOT(ISERROR(SEARCH("Non conforme",X851)))</formula>
    </cfRule>
  </conditionalFormatting>
  <conditionalFormatting sqref="O860:AH860">
    <cfRule type="containsText" dxfId="60" priority="61" stopIfTrue="1" operator="containsText" text="Non conforme">
      <formula>NOT(ISERROR(SEARCH("Non conforme",O860)))</formula>
    </cfRule>
  </conditionalFormatting>
  <conditionalFormatting sqref="AI860:BB860">
    <cfRule type="containsText" dxfId="59" priority="60" stopIfTrue="1" operator="containsText" text="Non conforme">
      <formula>NOT(ISERROR(SEARCH("Non conforme",AI860)))</formula>
    </cfRule>
  </conditionalFormatting>
  <conditionalFormatting sqref="O868:AH868">
    <cfRule type="containsText" dxfId="58" priority="59" stopIfTrue="1" operator="containsText" text="Non conforme">
      <formula>NOT(ISERROR(SEARCH("Non conforme",O868)))</formula>
    </cfRule>
  </conditionalFormatting>
  <conditionalFormatting sqref="O870:AH870">
    <cfRule type="containsText" dxfId="57" priority="58" stopIfTrue="1" operator="containsText" text="Non conforme">
      <formula>NOT(ISERROR(SEARCH("Non conforme",O870)))</formula>
    </cfRule>
  </conditionalFormatting>
  <conditionalFormatting sqref="O872:AH872">
    <cfRule type="containsText" dxfId="56" priority="57" stopIfTrue="1" operator="containsText" text="Non conforme">
      <formula>NOT(ISERROR(SEARCH("Non conforme",O872)))</formula>
    </cfRule>
  </conditionalFormatting>
  <conditionalFormatting sqref="AI868:BB868">
    <cfRule type="containsText" dxfId="55" priority="56" stopIfTrue="1" operator="containsText" text="Non conforme">
      <formula>NOT(ISERROR(SEARCH("Non conforme",AI868)))</formula>
    </cfRule>
  </conditionalFormatting>
  <conditionalFormatting sqref="AI870:BB870">
    <cfRule type="containsText" dxfId="54" priority="55" stopIfTrue="1" operator="containsText" text="Non conforme">
      <formula>NOT(ISERROR(SEARCH("Non conforme",AI870)))</formula>
    </cfRule>
  </conditionalFormatting>
  <conditionalFormatting sqref="AI872:BB872">
    <cfRule type="containsText" dxfId="53" priority="54" stopIfTrue="1" operator="containsText" text="Non conforme">
      <formula>NOT(ISERROR(SEARCH("Non conforme",AI872)))</formula>
    </cfRule>
  </conditionalFormatting>
  <conditionalFormatting sqref="Q909:BB909">
    <cfRule type="containsText" dxfId="52" priority="53" stopIfTrue="1" operator="containsText" text="Non conforme">
      <formula>NOT(ISERROR(SEARCH("Non conforme",Q909)))</formula>
    </cfRule>
  </conditionalFormatting>
  <conditionalFormatting sqref="M896:BB896">
    <cfRule type="containsText" dxfId="51" priority="52" stopIfTrue="1" operator="containsText" text="Non conforme">
      <formula>NOT(ISERROR(SEARCH("Non conforme",M896)))</formula>
    </cfRule>
  </conditionalFormatting>
  <conditionalFormatting sqref="X917:BB917">
    <cfRule type="containsText" dxfId="50" priority="51" stopIfTrue="1" operator="containsText" text="Non conforme">
      <formula>NOT(ISERROR(SEARCH("Non conforme",X917)))</formula>
    </cfRule>
  </conditionalFormatting>
  <conditionalFormatting sqref="O926:AH926">
    <cfRule type="containsText" dxfId="49" priority="50" stopIfTrue="1" operator="containsText" text="Non conforme">
      <formula>NOT(ISERROR(SEARCH("Non conforme",O926)))</formula>
    </cfRule>
  </conditionalFormatting>
  <conditionalFormatting sqref="AI926:BB926">
    <cfRule type="containsText" dxfId="48" priority="49" stopIfTrue="1" operator="containsText" text="Non conforme">
      <formula>NOT(ISERROR(SEARCH("Non conforme",AI926)))</formula>
    </cfRule>
  </conditionalFormatting>
  <conditionalFormatting sqref="O934:AH934">
    <cfRule type="containsText" dxfId="47" priority="48" stopIfTrue="1" operator="containsText" text="Non conforme">
      <formula>NOT(ISERROR(SEARCH("Non conforme",O934)))</formula>
    </cfRule>
  </conditionalFormatting>
  <conditionalFormatting sqref="O936:AH936">
    <cfRule type="containsText" dxfId="46" priority="47" stopIfTrue="1" operator="containsText" text="Non conforme">
      <formula>NOT(ISERROR(SEARCH("Non conforme",O936)))</formula>
    </cfRule>
  </conditionalFormatting>
  <conditionalFormatting sqref="O938:AH938">
    <cfRule type="containsText" dxfId="45" priority="46" stopIfTrue="1" operator="containsText" text="Non conforme">
      <formula>NOT(ISERROR(SEARCH("Non conforme",O938)))</formula>
    </cfRule>
  </conditionalFormatting>
  <conditionalFormatting sqref="AI934:BB934">
    <cfRule type="containsText" dxfId="44" priority="45" stopIfTrue="1" operator="containsText" text="Non conforme">
      <formula>NOT(ISERROR(SEARCH("Non conforme",AI934)))</formula>
    </cfRule>
  </conditionalFormatting>
  <conditionalFormatting sqref="AI936:BB936">
    <cfRule type="containsText" dxfId="43" priority="44" stopIfTrue="1" operator="containsText" text="Non conforme">
      <formula>NOT(ISERROR(SEARCH("Non conforme",AI936)))</formula>
    </cfRule>
  </conditionalFormatting>
  <conditionalFormatting sqref="AI938:BB938">
    <cfRule type="containsText" dxfId="42" priority="43" stopIfTrue="1" operator="containsText" text="Non conforme">
      <formula>NOT(ISERROR(SEARCH("Non conforme",AI938)))</formula>
    </cfRule>
  </conditionalFormatting>
  <conditionalFormatting sqref="X813:BB813">
    <cfRule type="containsText" dxfId="41" priority="42" stopIfTrue="1" operator="containsText" text="Non conforme">
      <formula>NOT(ISERROR(SEARCH("Non conforme",X813)))</formula>
    </cfRule>
  </conditionalFormatting>
  <conditionalFormatting sqref="X815:BB815">
    <cfRule type="containsText" dxfId="40" priority="41" stopIfTrue="1" operator="containsText" text="Non conforme">
      <formula>NOT(ISERROR(SEARCH("Non conforme",X815)))</formula>
    </cfRule>
  </conditionalFormatting>
  <conditionalFormatting sqref="X817:BB817">
    <cfRule type="containsText" dxfId="39" priority="40" stopIfTrue="1" operator="containsText" text="Non conforme">
      <formula>NOT(ISERROR(SEARCH("Non conforme",X817)))</formula>
    </cfRule>
  </conditionalFormatting>
  <conditionalFormatting sqref="X819:BB819">
    <cfRule type="containsText" dxfId="38" priority="39" stopIfTrue="1" operator="containsText" text="Non conforme">
      <formula>NOT(ISERROR(SEARCH("Non conforme",X819)))</formula>
    </cfRule>
  </conditionalFormatting>
  <conditionalFormatting sqref="X879:BB879">
    <cfRule type="containsText" dxfId="37" priority="38" stopIfTrue="1" operator="containsText" text="Non conforme">
      <formula>NOT(ISERROR(SEARCH("Non conforme",X879)))</formula>
    </cfRule>
  </conditionalFormatting>
  <conditionalFormatting sqref="X881:BB881">
    <cfRule type="containsText" dxfId="36" priority="37" stopIfTrue="1" operator="containsText" text="Non conforme">
      <formula>NOT(ISERROR(SEARCH("Non conforme",X881)))</formula>
    </cfRule>
  </conditionalFormatting>
  <conditionalFormatting sqref="X883:BB883">
    <cfRule type="containsText" dxfId="35" priority="36" stopIfTrue="1" operator="containsText" text="Non conforme">
      <formula>NOT(ISERROR(SEARCH("Non conforme",X883)))</formula>
    </cfRule>
  </conditionalFormatting>
  <conditionalFormatting sqref="X885:BB885">
    <cfRule type="containsText" dxfId="34" priority="35" stopIfTrue="1" operator="containsText" text="Non conforme">
      <formula>NOT(ISERROR(SEARCH("Non conforme",X885)))</formula>
    </cfRule>
  </conditionalFormatting>
  <conditionalFormatting sqref="X945:BB945">
    <cfRule type="containsText" dxfId="33" priority="34" stopIfTrue="1" operator="containsText" text="Non conforme">
      <formula>NOT(ISERROR(SEARCH("Non conforme",X945)))</formula>
    </cfRule>
  </conditionalFormatting>
  <conditionalFormatting sqref="X947:BB947">
    <cfRule type="containsText" dxfId="32" priority="33" stopIfTrue="1" operator="containsText" text="Non conforme">
      <formula>NOT(ISERROR(SEARCH("Non conforme",X947)))</formula>
    </cfRule>
  </conditionalFormatting>
  <conditionalFormatting sqref="X949:BB949">
    <cfRule type="containsText" dxfId="31" priority="32" stopIfTrue="1" operator="containsText" text="Non conforme">
      <formula>NOT(ISERROR(SEARCH("Non conforme",X949)))</formula>
    </cfRule>
  </conditionalFormatting>
  <conditionalFormatting sqref="X951:BB951">
    <cfRule type="containsText" dxfId="30" priority="31" stopIfTrue="1" operator="containsText" text="Non conforme">
      <formula>NOT(ISERROR(SEARCH("Non conforme",X951)))</formula>
    </cfRule>
  </conditionalFormatting>
  <conditionalFormatting sqref="Q975:BB975">
    <cfRule type="containsText" dxfId="29" priority="30" stopIfTrue="1" operator="containsText" text="Non conforme">
      <formula>NOT(ISERROR(SEARCH("Non conforme",Q975)))</formula>
    </cfRule>
  </conditionalFormatting>
  <conditionalFormatting sqref="M962:BB962">
    <cfRule type="containsText" dxfId="28" priority="29" stopIfTrue="1" operator="containsText" text="Non conforme">
      <formula>NOT(ISERROR(SEARCH("Non conforme",M962)))</formula>
    </cfRule>
  </conditionalFormatting>
  <conditionalFormatting sqref="X983:BB983">
    <cfRule type="containsText" dxfId="27" priority="28" stopIfTrue="1" operator="containsText" text="Non conforme">
      <formula>NOT(ISERROR(SEARCH("Non conforme",X983)))</formula>
    </cfRule>
  </conditionalFormatting>
  <conditionalFormatting sqref="O992:AH992">
    <cfRule type="containsText" dxfId="26" priority="27" stopIfTrue="1" operator="containsText" text="Non conforme">
      <formula>NOT(ISERROR(SEARCH("Non conforme",O992)))</formula>
    </cfRule>
  </conditionalFormatting>
  <conditionalFormatting sqref="AI992:BB992">
    <cfRule type="containsText" dxfId="25" priority="26" stopIfTrue="1" operator="containsText" text="Non conforme">
      <formula>NOT(ISERROR(SEARCH("Non conforme",AI992)))</formula>
    </cfRule>
  </conditionalFormatting>
  <conditionalFormatting sqref="O1000:AH1000">
    <cfRule type="containsText" dxfId="24" priority="25" stopIfTrue="1" operator="containsText" text="Non conforme">
      <formula>NOT(ISERROR(SEARCH("Non conforme",O1000)))</formula>
    </cfRule>
  </conditionalFormatting>
  <conditionalFormatting sqref="O1002:AH1002">
    <cfRule type="containsText" dxfId="23" priority="24" stopIfTrue="1" operator="containsText" text="Non conforme">
      <formula>NOT(ISERROR(SEARCH("Non conforme",O1002)))</formula>
    </cfRule>
  </conditionalFormatting>
  <conditionalFormatting sqref="O1004:AH1004">
    <cfRule type="containsText" dxfId="22" priority="23" stopIfTrue="1" operator="containsText" text="Non conforme">
      <formula>NOT(ISERROR(SEARCH("Non conforme",O1004)))</formula>
    </cfRule>
  </conditionalFormatting>
  <conditionalFormatting sqref="AI1000:BB1000">
    <cfRule type="containsText" dxfId="21" priority="22" stopIfTrue="1" operator="containsText" text="Non conforme">
      <formula>NOT(ISERROR(SEARCH("Non conforme",AI1000)))</formula>
    </cfRule>
  </conditionalFormatting>
  <conditionalFormatting sqref="AI1002:BB1002">
    <cfRule type="containsText" dxfId="20" priority="21" stopIfTrue="1" operator="containsText" text="Non conforme">
      <formula>NOT(ISERROR(SEARCH("Non conforme",AI1002)))</formula>
    </cfRule>
  </conditionalFormatting>
  <conditionalFormatting sqref="AI1004:BB1004">
    <cfRule type="containsText" dxfId="19" priority="20" stopIfTrue="1" operator="containsText" text="Non conforme">
      <formula>NOT(ISERROR(SEARCH("Non conforme",AI1004)))</formula>
    </cfRule>
  </conditionalFormatting>
  <conditionalFormatting sqref="X1011:BB1011">
    <cfRule type="containsText" dxfId="18" priority="19" stopIfTrue="1" operator="containsText" text="Non conforme">
      <formula>NOT(ISERROR(SEARCH("Non conforme",X1011)))</formula>
    </cfRule>
  </conditionalFormatting>
  <conditionalFormatting sqref="X1013:BB1013">
    <cfRule type="containsText" dxfId="17" priority="18" stopIfTrue="1" operator="containsText" text="Non conforme">
      <formula>NOT(ISERROR(SEARCH("Non conforme",X1013)))</formula>
    </cfRule>
  </conditionalFormatting>
  <conditionalFormatting sqref="X1015:BB1015">
    <cfRule type="containsText" dxfId="16" priority="17" stopIfTrue="1" operator="containsText" text="Non conforme">
      <formula>NOT(ISERROR(SEARCH("Non conforme",X1015)))</formula>
    </cfRule>
  </conditionalFormatting>
  <conditionalFormatting sqref="X1017:BB1017">
    <cfRule type="containsText" dxfId="15" priority="16" stopIfTrue="1" operator="containsText" text="Non conforme">
      <formula>NOT(ISERROR(SEARCH("Non conforme",X1017)))</formula>
    </cfRule>
  </conditionalFormatting>
  <conditionalFormatting sqref="Q1041:BB1041">
    <cfRule type="containsText" dxfId="14" priority="15" stopIfTrue="1" operator="containsText" text="Non conforme">
      <formula>NOT(ISERROR(SEARCH("Non conforme",Q1041)))</formula>
    </cfRule>
  </conditionalFormatting>
  <conditionalFormatting sqref="M1028:BB1028">
    <cfRule type="containsText" dxfId="13" priority="14" stopIfTrue="1" operator="containsText" text="Non conforme">
      <formula>NOT(ISERROR(SEARCH("Non conforme",M1028)))</formula>
    </cfRule>
  </conditionalFormatting>
  <conditionalFormatting sqref="X1049:BB1049">
    <cfRule type="containsText" dxfId="12" priority="13" stopIfTrue="1" operator="containsText" text="Non conforme">
      <formula>NOT(ISERROR(SEARCH("Non conforme",X1049)))</formula>
    </cfRule>
  </conditionalFormatting>
  <conditionalFormatting sqref="O1058:AH1058">
    <cfRule type="containsText" dxfId="11" priority="12" stopIfTrue="1" operator="containsText" text="Non conforme">
      <formula>NOT(ISERROR(SEARCH("Non conforme",O1058)))</formula>
    </cfRule>
  </conditionalFormatting>
  <conditionalFormatting sqref="AI1058:BB1058">
    <cfRule type="containsText" dxfId="10" priority="11" stopIfTrue="1" operator="containsText" text="Non conforme">
      <formula>NOT(ISERROR(SEARCH("Non conforme",AI1058)))</formula>
    </cfRule>
  </conditionalFormatting>
  <conditionalFormatting sqref="O1066:AH1066">
    <cfRule type="containsText" dxfId="9" priority="10" stopIfTrue="1" operator="containsText" text="Non conforme">
      <formula>NOT(ISERROR(SEARCH("Non conforme",O1066)))</formula>
    </cfRule>
  </conditionalFormatting>
  <conditionalFormatting sqref="O1068:AH1068">
    <cfRule type="containsText" dxfId="8" priority="9" stopIfTrue="1" operator="containsText" text="Non conforme">
      <formula>NOT(ISERROR(SEARCH("Non conforme",O1068)))</formula>
    </cfRule>
  </conditionalFormatting>
  <conditionalFormatting sqref="O1070:AH1070">
    <cfRule type="containsText" dxfId="7" priority="8" stopIfTrue="1" operator="containsText" text="Non conforme">
      <formula>NOT(ISERROR(SEARCH("Non conforme",O1070)))</formula>
    </cfRule>
  </conditionalFormatting>
  <conditionalFormatting sqref="AI1066:BB1066">
    <cfRule type="containsText" dxfId="6" priority="7" stopIfTrue="1" operator="containsText" text="Non conforme">
      <formula>NOT(ISERROR(SEARCH("Non conforme",AI1066)))</formula>
    </cfRule>
  </conditionalFormatting>
  <conditionalFormatting sqref="AI1068:BB1068">
    <cfRule type="containsText" dxfId="5" priority="6" stopIfTrue="1" operator="containsText" text="Non conforme">
      <formula>NOT(ISERROR(SEARCH("Non conforme",AI1068)))</formula>
    </cfRule>
  </conditionalFormatting>
  <conditionalFormatting sqref="AI1070:BB1070">
    <cfRule type="containsText" dxfId="4" priority="5" stopIfTrue="1" operator="containsText" text="Non conforme">
      <formula>NOT(ISERROR(SEARCH("Non conforme",AI1070)))</formula>
    </cfRule>
  </conditionalFormatting>
  <conditionalFormatting sqref="X1077:BB1077">
    <cfRule type="containsText" dxfId="3" priority="4" stopIfTrue="1" operator="containsText" text="Non conforme">
      <formula>NOT(ISERROR(SEARCH("Non conforme",X1077)))</formula>
    </cfRule>
  </conditionalFormatting>
  <conditionalFormatting sqref="X1079:BB1079">
    <cfRule type="containsText" dxfId="2" priority="3" stopIfTrue="1" operator="containsText" text="Non conforme">
      <formula>NOT(ISERROR(SEARCH("Non conforme",X1079)))</formula>
    </cfRule>
  </conditionalFormatting>
  <conditionalFormatting sqref="X1081:BB1081">
    <cfRule type="containsText" dxfId="1" priority="2" stopIfTrue="1" operator="containsText" text="Non conforme">
      <formula>NOT(ISERROR(SEARCH("Non conforme",X1081)))</formula>
    </cfRule>
  </conditionalFormatting>
  <conditionalFormatting sqref="X1083:BB1083">
    <cfRule type="containsText" dxfId="0" priority="1" stopIfTrue="1" operator="containsText" text="Non conforme">
      <formula>NOT(ISERROR(SEARCH("Non conforme",X1083)))</formula>
    </cfRule>
  </conditionalFormatting>
  <printOptions horizontalCentered="1"/>
  <pageMargins left="0.51181102362204722" right="0.51181102362204722" top="0.55118110236220474" bottom="0.55118110236220474" header="0.31496062992125984" footer="0.31496062992125984"/>
  <pageSetup scale="79" orientation="portrait" r:id="rId1"/>
  <headerFooter differentFirst="1">
    <oddFooter>&amp;R&amp;9Page &amp;P de &amp;N</oddFooter>
  </headerFooter>
  <rowBreaks count="41" manualBreakCount="41">
    <brk id="33" max="54" man="1"/>
    <brk id="73" max="54" man="1"/>
    <brk id="111" max="54" man="1"/>
    <brk id="145" max="16383" man="1"/>
    <brk id="176" max="54" man="1"/>
    <brk id="251" max="54" man="1"/>
    <brk id="282" max="54" man="1"/>
    <brk id="300" max="54" man="1"/>
    <brk id="328" max="54" man="1"/>
    <brk id="357" max="54" man="1"/>
    <brk id="387" max="54" man="1"/>
    <brk id="418" max="54" man="1"/>
    <brk id="444" max="54" man="1"/>
    <brk id="474" max="54" man="1"/>
    <brk id="503" max="54" man="1"/>
    <brk id="532" max="54" man="1"/>
    <brk id="549" max="54" man="1"/>
    <brk id="577" max="54" man="1"/>
    <brk id="590" max="54" man="1"/>
    <brk id="623" max="54" man="1"/>
    <brk id="648" max="54" man="1"/>
    <brk id="670" max="54" man="1"/>
    <brk id="696" max="54" man="1"/>
    <brk id="712" max="54" man="1"/>
    <brk id="728" max="54" man="1"/>
    <brk id="744" max="54" man="1"/>
    <brk id="766" max="54" man="1"/>
    <brk id="788" max="54" man="1"/>
    <brk id="809" max="54" man="1"/>
    <brk id="833" max="54" man="1"/>
    <brk id="863" max="54" man="1"/>
    <brk id="888" max="54" man="1"/>
    <brk id="941" max="54" man="1"/>
    <brk id="965" max="54" man="1"/>
    <brk id="995" max="54" man="1"/>
    <brk id="1007" max="54" man="1"/>
    <brk id="1031" max="54" man="1"/>
    <brk id="1061" max="54" man="1"/>
    <brk id="1085" max="54" man="1"/>
    <brk id="1102" max="54" man="1"/>
    <brk id="1124" max="54" man="1"/>
  </rowBreaks>
  <ignoredErrors>
    <ignoredError sqref="I545 O545 U545 AB545 AK545 AB599 O793 Y792:Y794 X817 AN817" formula="1"/>
    <ignoredError sqref="I317:I326 W317:W326 AB317:AB326"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AE56"/>
  <sheetViews>
    <sheetView showGridLines="0" zoomScaleNormal="100" zoomScalePageLayoutView="80" workbookViewId="0">
      <selection activeCell="B5" sqref="B5:F5"/>
    </sheetView>
  </sheetViews>
  <sheetFormatPr baseColWidth="10" defaultRowHeight="15"/>
  <cols>
    <col min="1" max="1" width="33.7109375" style="4" customWidth="1"/>
    <col min="2" max="6" width="22.85546875" customWidth="1"/>
    <col min="7" max="7" width="17" customWidth="1"/>
    <col min="31" max="31" width="0" hidden="1" customWidth="1"/>
  </cols>
  <sheetData>
    <row r="1" spans="1:31" ht="30" customHeight="1">
      <c r="A1" s="1699" t="s">
        <v>316</v>
      </c>
      <c r="B1" s="1699"/>
      <c r="C1" s="1699"/>
      <c r="D1" s="1699"/>
      <c r="E1" s="1699"/>
      <c r="F1" s="1699"/>
      <c r="G1" s="100"/>
      <c r="H1" s="76"/>
      <c r="I1" s="76"/>
      <c r="J1" s="76"/>
    </row>
    <row r="2" spans="1:31" ht="13.5" customHeight="1"/>
    <row r="3" spans="1:31" ht="30" customHeight="1">
      <c r="A3" s="1700" t="s">
        <v>127</v>
      </c>
      <c r="B3" s="1700"/>
      <c r="C3" s="1700"/>
      <c r="D3" s="1700"/>
      <c r="E3" s="1700"/>
      <c r="F3" s="1700"/>
      <c r="G3" s="119"/>
    </row>
    <row r="4" spans="1:31" s="75" customFormat="1" ht="13.5" customHeight="1">
      <c r="A4" s="78"/>
      <c r="B4" s="78"/>
      <c r="C4" s="80"/>
      <c r="D4" s="79"/>
      <c r="E4" s="79"/>
      <c r="F4" s="79"/>
      <c r="G4" s="79"/>
    </row>
    <row r="5" spans="1:31" s="75" customFormat="1" ht="18.75" customHeight="1">
      <c r="A5" s="431" t="s">
        <v>758</v>
      </c>
      <c r="B5" s="1702"/>
      <c r="C5" s="1703"/>
      <c r="D5" s="1703"/>
      <c r="E5" s="1703"/>
      <c r="F5" s="1703"/>
      <c r="G5" s="122"/>
    </row>
    <row r="6" spans="1:31" s="75" customFormat="1" ht="13.5" customHeight="1">
      <c r="A6" s="429"/>
      <c r="B6" s="124"/>
      <c r="C6" s="81"/>
      <c r="D6" s="82"/>
      <c r="E6" s="82"/>
      <c r="F6" s="82"/>
      <c r="G6" s="83"/>
    </row>
    <row r="7" spans="1:31" s="75" customFormat="1" ht="18.75" customHeight="1">
      <c r="A7" s="432" t="s">
        <v>1067</v>
      </c>
      <c r="B7" s="1704"/>
      <c r="C7" s="1705"/>
      <c r="D7" s="1705"/>
      <c r="E7" s="1705"/>
      <c r="F7" s="1706"/>
      <c r="G7" s="122"/>
    </row>
    <row r="8" spans="1:31" s="77" customFormat="1" ht="18.75" customHeight="1">
      <c r="A8" s="433" t="s">
        <v>759</v>
      </c>
      <c r="B8" s="1707"/>
      <c r="C8" s="1708"/>
      <c r="D8" s="1708"/>
      <c r="E8" s="1708"/>
      <c r="F8" s="1709"/>
      <c r="G8" s="121"/>
    </row>
    <row r="9" spans="1:31" ht="13.5" customHeight="1">
      <c r="A9"/>
      <c r="AE9" t="s">
        <v>35</v>
      </c>
    </row>
    <row r="10" spans="1:31" ht="15" customHeight="1">
      <c r="A10" s="1701" t="s">
        <v>128</v>
      </c>
      <c r="B10" s="1701"/>
      <c r="C10" s="1701"/>
      <c r="D10" s="1701"/>
      <c r="E10" s="1701"/>
      <c r="F10" s="1701"/>
      <c r="G10" s="123"/>
      <c r="AE10" t="s">
        <v>36</v>
      </c>
    </row>
    <row r="11" spans="1:31" ht="13.5" customHeight="1">
      <c r="A11" s="9"/>
      <c r="AE11" t="s">
        <v>37</v>
      </c>
    </row>
    <row r="12" spans="1:31" ht="18.75" customHeight="1">
      <c r="A12" s="433" t="s">
        <v>760</v>
      </c>
      <c r="B12" s="1704"/>
      <c r="C12" s="1706"/>
      <c r="D12" s="431" t="s">
        <v>991</v>
      </c>
      <c r="E12" s="1704"/>
      <c r="F12" s="1706"/>
      <c r="G12" s="120"/>
      <c r="AE12" s="47" t="s">
        <v>50</v>
      </c>
    </row>
    <row r="13" spans="1:31" ht="18.75" customHeight="1">
      <c r="A13" s="433" t="s">
        <v>761</v>
      </c>
      <c r="B13" s="1710"/>
      <c r="C13" s="1711"/>
      <c r="D13" s="431" t="s">
        <v>763</v>
      </c>
      <c r="E13" s="1710"/>
      <c r="F13" s="1711"/>
      <c r="G13" s="120"/>
    </row>
    <row r="14" spans="1:31" ht="18.75" customHeight="1">
      <c r="A14" s="433" t="s">
        <v>762</v>
      </c>
      <c r="B14" s="1712"/>
      <c r="C14" s="1713"/>
      <c r="D14" s="431" t="s">
        <v>764</v>
      </c>
      <c r="E14" s="1707"/>
      <c r="F14" s="1709"/>
      <c r="G14" s="120"/>
    </row>
    <row r="15" spans="1:31" ht="13.5" customHeight="1">
      <c r="A15"/>
    </row>
    <row r="16" spans="1:31" s="77" customFormat="1" ht="15" customHeight="1">
      <c r="A16" s="1701" t="s">
        <v>222</v>
      </c>
      <c r="B16" s="1701"/>
      <c r="C16" s="1701"/>
      <c r="D16" s="1701"/>
      <c r="E16" s="1701"/>
      <c r="F16" s="1701"/>
      <c r="G16" s="123"/>
    </row>
    <row r="17" spans="1:7" s="77" customFormat="1" ht="13.5" customHeight="1">
      <c r="A17" s="51"/>
      <c r="B17" s="51"/>
      <c r="C17" s="450"/>
      <c r="D17" s="51"/>
      <c r="E17" s="51"/>
      <c r="F17" s="51"/>
      <c r="G17" s="51"/>
    </row>
    <row r="18" spans="1:7" ht="18.75" customHeight="1">
      <c r="A18" s="834" t="s">
        <v>765</v>
      </c>
      <c r="B18" s="835"/>
      <c r="C18" s="835"/>
      <c r="D18" s="1694"/>
      <c r="E18" s="1695"/>
      <c r="F18" s="1696"/>
      <c r="G18" s="133"/>
    </row>
    <row r="19" spans="1:7" ht="18.75" customHeight="1">
      <c r="A19" s="834" t="s">
        <v>1117</v>
      </c>
      <c r="B19" s="835"/>
      <c r="C19" s="835"/>
      <c r="D19" s="1694" t="str">
        <f>IF(D18="","",ROUNDUP(D18/5,0))</f>
        <v/>
      </c>
      <c r="E19" s="1695"/>
      <c r="F19" s="1696"/>
      <c r="G19" s="2"/>
    </row>
    <row r="20" spans="1:7" ht="18.75" customHeight="1">
      <c r="A20" s="433" t="s">
        <v>834</v>
      </c>
      <c r="B20" s="435" t="s">
        <v>145</v>
      </c>
      <c r="C20" s="435" t="s">
        <v>146</v>
      </c>
      <c r="D20" s="435" t="s">
        <v>147</v>
      </c>
      <c r="E20" s="435" t="s">
        <v>148</v>
      </c>
      <c r="F20" s="430" t="s">
        <v>149</v>
      </c>
      <c r="G20" s="134"/>
    </row>
    <row r="21" spans="1:7" ht="18.75" customHeight="1">
      <c r="A21" s="433" t="s">
        <v>766</v>
      </c>
      <c r="B21" s="437"/>
      <c r="C21" s="437"/>
      <c r="D21" s="437"/>
      <c r="E21" s="437"/>
      <c r="F21" s="438"/>
      <c r="G21" s="134"/>
    </row>
    <row r="22" spans="1:7" ht="18.75" customHeight="1">
      <c r="A22" s="433" t="s">
        <v>991</v>
      </c>
      <c r="B22" s="439"/>
      <c r="C22" s="439"/>
      <c r="D22" s="439"/>
      <c r="E22" s="439"/>
      <c r="F22" s="440"/>
      <c r="G22" s="134"/>
    </row>
    <row r="23" spans="1:7" ht="20.25" customHeight="1">
      <c r="A23" s="433" t="s">
        <v>1033</v>
      </c>
      <c r="B23" s="439"/>
      <c r="C23" s="439"/>
      <c r="D23" s="439"/>
      <c r="E23" s="439"/>
      <c r="F23" s="440"/>
      <c r="G23" s="134"/>
    </row>
    <row r="24" spans="1:7" ht="18.75" customHeight="1">
      <c r="A24" s="433" t="s">
        <v>767</v>
      </c>
      <c r="B24" s="439"/>
      <c r="C24" s="439"/>
      <c r="D24" s="439"/>
      <c r="E24" s="439"/>
      <c r="F24" s="440"/>
      <c r="G24" s="134"/>
    </row>
    <row r="25" spans="1:7" ht="18.75" customHeight="1">
      <c r="A25" s="433" t="s">
        <v>768</v>
      </c>
      <c r="B25" s="441"/>
      <c r="C25" s="441"/>
      <c r="D25" s="441"/>
      <c r="E25" s="441"/>
      <c r="F25" s="442"/>
      <c r="G25" s="134"/>
    </row>
    <row r="26" spans="1:7" ht="18.75" customHeight="1">
      <c r="A26" s="434" t="s">
        <v>769</v>
      </c>
      <c r="B26" s="439"/>
      <c r="C26" s="439"/>
      <c r="D26" s="439"/>
      <c r="E26" s="439"/>
      <c r="F26" s="440"/>
      <c r="G26" s="134"/>
    </row>
    <row r="27" spans="1:7" ht="18.75" customHeight="1">
      <c r="A27" s="433" t="s">
        <v>770</v>
      </c>
      <c r="B27" s="439"/>
      <c r="C27" s="439"/>
      <c r="D27" s="439"/>
      <c r="E27" s="439"/>
      <c r="F27" s="440"/>
      <c r="G27" s="135"/>
    </row>
    <row r="28" spans="1:7" ht="13.5" customHeight="1">
      <c r="A28" s="433" t="s">
        <v>771</v>
      </c>
      <c r="B28" s="443"/>
      <c r="C28" s="443"/>
      <c r="D28" s="443"/>
      <c r="E28" s="443"/>
      <c r="F28" s="444"/>
      <c r="G28" s="51"/>
    </row>
    <row r="29" spans="1:7" ht="15" customHeight="1">
      <c r="A29" s="50"/>
      <c r="B29" s="51"/>
      <c r="C29" s="51"/>
      <c r="D29" s="37"/>
      <c r="E29" s="51"/>
      <c r="F29" s="51"/>
      <c r="G29" s="123"/>
    </row>
    <row r="30" spans="1:7" ht="13.5" customHeight="1">
      <c r="A30" s="1701" t="s">
        <v>221</v>
      </c>
      <c r="B30" s="1701"/>
      <c r="C30" s="1701"/>
      <c r="D30" s="1701"/>
      <c r="E30" s="1701"/>
      <c r="F30" s="1701"/>
      <c r="G30" s="51"/>
    </row>
    <row r="31" spans="1:7" s="77" customFormat="1" ht="18.75" customHeight="1">
      <c r="A31" s="88"/>
      <c r="B31" s="51"/>
      <c r="C31" s="51"/>
      <c r="D31" s="50"/>
      <c r="E31" s="51"/>
      <c r="F31" s="51"/>
      <c r="G31" s="51"/>
    </row>
    <row r="32" spans="1:7" s="77" customFormat="1" ht="18.75" customHeight="1">
      <c r="A32" s="433" t="s">
        <v>772</v>
      </c>
      <c r="B32" s="1717"/>
      <c r="C32" s="1718"/>
      <c r="D32" s="431" t="s">
        <v>775</v>
      </c>
      <c r="E32" s="1725"/>
      <c r="F32" s="1726"/>
      <c r="G32" s="51"/>
    </row>
    <row r="33" spans="1:7" s="77" customFormat="1" ht="18.75" customHeight="1">
      <c r="A33" s="433" t="s">
        <v>773</v>
      </c>
      <c r="B33" s="1719"/>
      <c r="C33" s="1720"/>
      <c r="D33" s="431" t="s">
        <v>776</v>
      </c>
      <c r="E33" s="1719"/>
      <c r="F33" s="1720"/>
      <c r="G33" s="51"/>
    </row>
    <row r="34" spans="1:7" s="77" customFormat="1" ht="13.5" customHeight="1">
      <c r="A34" s="433" t="s">
        <v>774</v>
      </c>
      <c r="B34" s="1721"/>
      <c r="C34" s="1722"/>
      <c r="D34" s="1723"/>
      <c r="E34" s="1722"/>
      <c r="F34" s="1724"/>
      <c r="G34" s="51"/>
    </row>
    <row r="35" spans="1:7" ht="15" customHeight="1">
      <c r="A35" s="50"/>
      <c r="B35" s="51"/>
      <c r="C35" s="51"/>
      <c r="D35" s="37"/>
      <c r="E35" s="51"/>
      <c r="F35" s="51"/>
      <c r="G35" s="93"/>
    </row>
    <row r="36" spans="1:7" ht="13.5" customHeight="1">
      <c r="A36" s="1701" t="s">
        <v>130</v>
      </c>
      <c r="B36" s="1701"/>
      <c r="C36" s="1701"/>
      <c r="D36" s="1701"/>
      <c r="E36" s="1701"/>
      <c r="F36" s="1701"/>
      <c r="G36" s="51"/>
    </row>
    <row r="37" spans="1:7" ht="18.75" customHeight="1">
      <c r="A37" s="89"/>
      <c r="B37" s="51"/>
      <c r="C37" s="90"/>
      <c r="D37" s="87"/>
      <c r="E37" s="51"/>
      <c r="F37" s="51"/>
      <c r="G37" s="51"/>
    </row>
    <row r="38" spans="1:7" ht="18.75" customHeight="1">
      <c r="A38" s="433" t="s">
        <v>772</v>
      </c>
      <c r="B38" s="1717"/>
      <c r="C38" s="1718"/>
      <c r="D38" s="431" t="s">
        <v>775</v>
      </c>
      <c r="E38" s="1727"/>
      <c r="F38" s="1718"/>
      <c r="G38" s="51"/>
    </row>
    <row r="39" spans="1:7" ht="18.75" customHeight="1">
      <c r="A39" s="433" t="s">
        <v>946</v>
      </c>
      <c r="B39" s="1719"/>
      <c r="C39" s="1720"/>
      <c r="D39" s="431" t="s">
        <v>776</v>
      </c>
      <c r="E39" s="1728"/>
      <c r="F39" s="1729"/>
      <c r="G39" s="51"/>
    </row>
    <row r="40" spans="1:7" s="77" customFormat="1" ht="13.5" customHeight="1">
      <c r="A40" s="433" t="s">
        <v>777</v>
      </c>
      <c r="B40" s="1721"/>
      <c r="C40" s="1722"/>
      <c r="D40" s="1723"/>
      <c r="E40" s="1722"/>
      <c r="F40" s="1724"/>
      <c r="G40" s="51"/>
    </row>
    <row r="41" spans="1:7" ht="15" customHeight="1">
      <c r="A41" s="50"/>
      <c r="B41" s="51"/>
      <c r="C41" s="51"/>
      <c r="D41" s="37"/>
      <c r="E41" s="51"/>
      <c r="F41" s="51"/>
      <c r="G41" s="93"/>
    </row>
    <row r="42" spans="1:7" ht="13.5" customHeight="1">
      <c r="A42" s="1701" t="s">
        <v>129</v>
      </c>
      <c r="B42" s="1701"/>
      <c r="C42" s="1701"/>
      <c r="D42" s="1701"/>
      <c r="E42" s="1701"/>
      <c r="F42" s="1701"/>
      <c r="G42" s="51"/>
    </row>
    <row r="43" spans="1:7" ht="18.75" customHeight="1">
      <c r="A43" s="91"/>
      <c r="B43" s="92"/>
      <c r="C43" s="51"/>
      <c r="D43" s="51"/>
      <c r="E43" s="37"/>
      <c r="F43" s="51"/>
      <c r="G43" s="51"/>
    </row>
    <row r="44" spans="1:7" ht="18.75" customHeight="1">
      <c r="A44" s="1697" t="s">
        <v>329</v>
      </c>
      <c r="B44" s="1698"/>
      <c r="C44" s="753" t="s">
        <v>991</v>
      </c>
      <c r="D44" s="753" t="s">
        <v>75</v>
      </c>
      <c r="E44" s="753" t="s">
        <v>76</v>
      </c>
      <c r="F44" s="436" t="s">
        <v>13</v>
      </c>
      <c r="G44" s="51"/>
    </row>
    <row r="45" spans="1:7" ht="18.75" customHeight="1">
      <c r="A45" s="1697" t="s">
        <v>778</v>
      </c>
      <c r="B45" s="1698"/>
      <c r="C45" s="445"/>
      <c r="D45" s="446"/>
      <c r="E45" s="446"/>
      <c r="F45" s="447"/>
      <c r="G45" s="51"/>
    </row>
    <row r="46" spans="1:7" ht="18.75" customHeight="1">
      <c r="A46" s="1697" t="s">
        <v>779</v>
      </c>
      <c r="B46" s="1698"/>
      <c r="C46" s="448"/>
      <c r="D46" s="448"/>
      <c r="E46" s="448"/>
      <c r="F46" s="449"/>
      <c r="G46" s="51"/>
    </row>
    <row r="47" spans="1:7" ht="18.75" customHeight="1">
      <c r="A47" s="1697" t="s">
        <v>780</v>
      </c>
      <c r="B47" s="1698"/>
      <c r="C47" s="448"/>
      <c r="D47" s="448"/>
      <c r="E47" s="448"/>
      <c r="F47" s="449"/>
      <c r="G47" s="51"/>
    </row>
    <row r="48" spans="1:7" ht="18.75" customHeight="1">
      <c r="A48" s="1697" t="s">
        <v>781</v>
      </c>
      <c r="B48" s="1698"/>
      <c r="C48" s="448"/>
      <c r="D48" s="448"/>
      <c r="E48" s="448"/>
      <c r="F48" s="775"/>
      <c r="G48" s="51"/>
    </row>
    <row r="49" spans="1:7" ht="18.75" customHeight="1">
      <c r="A49" s="1697" t="s">
        <v>782</v>
      </c>
      <c r="B49" s="1698"/>
      <c r="C49" s="448"/>
      <c r="D49" s="448"/>
      <c r="E49" s="448"/>
      <c r="F49" s="775"/>
      <c r="G49" s="51"/>
    </row>
    <row r="50" spans="1:7" ht="18.75" customHeight="1">
      <c r="A50" s="1697" t="s">
        <v>783</v>
      </c>
      <c r="B50" s="1698"/>
      <c r="C50" s="448"/>
      <c r="D50" s="448"/>
      <c r="E50" s="448"/>
      <c r="F50" s="775"/>
      <c r="G50" s="51"/>
    </row>
    <row r="51" spans="1:7" ht="18.75" customHeight="1">
      <c r="A51" s="1697" t="s">
        <v>784</v>
      </c>
      <c r="B51" s="1698"/>
      <c r="C51" s="448"/>
      <c r="D51" s="448"/>
      <c r="E51" s="448"/>
      <c r="F51" s="775"/>
      <c r="G51" s="51"/>
    </row>
    <row r="52" spans="1:7" s="77" customFormat="1" ht="18.75" customHeight="1">
      <c r="A52" s="1697" t="s">
        <v>785</v>
      </c>
      <c r="B52" s="1698"/>
      <c r="C52" s="448"/>
      <c r="D52" s="448"/>
      <c r="E52" s="448"/>
      <c r="F52" s="775"/>
      <c r="G52" s="152"/>
    </row>
    <row r="53" spans="1:7" s="77" customFormat="1" ht="18.75" customHeight="1">
      <c r="A53" s="1697" t="s">
        <v>786</v>
      </c>
      <c r="B53" s="1698"/>
      <c r="C53" s="448"/>
      <c r="D53" s="448"/>
      <c r="E53" s="448"/>
      <c r="F53" s="775"/>
      <c r="G53" s="152"/>
    </row>
    <row r="54" spans="1:7" s="77" customFormat="1" ht="18.75" customHeight="1">
      <c r="A54" s="1697" t="s">
        <v>787</v>
      </c>
      <c r="B54" s="1698"/>
      <c r="C54" s="448"/>
      <c r="D54" s="448"/>
      <c r="E54" s="448"/>
      <c r="F54" s="775"/>
      <c r="G54" s="152"/>
    </row>
    <row r="55" spans="1:7" ht="37.5" customHeight="1">
      <c r="A55" s="1697" t="s">
        <v>788</v>
      </c>
      <c r="B55" s="1698"/>
      <c r="C55" s="448"/>
      <c r="D55" s="448"/>
      <c r="E55" s="448"/>
      <c r="F55" s="775"/>
      <c r="G55" s="51"/>
    </row>
    <row r="56" spans="1:7">
      <c r="A56" s="1697" t="s">
        <v>789</v>
      </c>
      <c r="B56" s="1698"/>
      <c r="C56" s="1714"/>
      <c r="D56" s="1715"/>
      <c r="E56" s="1715"/>
      <c r="F56" s="1716"/>
    </row>
  </sheetData>
  <sheetProtection password="DDA1" sheet="1" objects="1" scenarios="1" selectLockedCells="1"/>
  <customSheetViews>
    <customSheetView guid="{2C6D84F3-4E4D-4EC1-83BA-EBD5E2349E23}" showRuler="0">
      <selection activeCell="A15" sqref="A15"/>
      <pageMargins left="0.78740157499999996" right="0.78740157499999996" top="0.984251969" bottom="0.984251969" header="0.4921259845" footer="0.4921259845"/>
      <pageSetup orientation="portrait" r:id="rId1"/>
      <headerFooter alignWithMargins="0"/>
    </customSheetView>
  </customSheetViews>
  <mergeCells count="44">
    <mergeCell ref="C56:F56"/>
    <mergeCell ref="B32:C32"/>
    <mergeCell ref="B33:C33"/>
    <mergeCell ref="B34:F34"/>
    <mergeCell ref="E32:F32"/>
    <mergeCell ref="E33:F33"/>
    <mergeCell ref="B38:C38"/>
    <mergeCell ref="E38:F38"/>
    <mergeCell ref="A44:B44"/>
    <mergeCell ref="A45:B45"/>
    <mergeCell ref="A42:F42"/>
    <mergeCell ref="B39:C39"/>
    <mergeCell ref="B40:F40"/>
    <mergeCell ref="E39:F39"/>
    <mergeCell ref="A36:F36"/>
    <mergeCell ref="A56:B56"/>
    <mergeCell ref="A1:F1"/>
    <mergeCell ref="A3:F3"/>
    <mergeCell ref="A10:F10"/>
    <mergeCell ref="A16:F16"/>
    <mergeCell ref="A30:F30"/>
    <mergeCell ref="B5:F5"/>
    <mergeCell ref="B7:F7"/>
    <mergeCell ref="B8:F8"/>
    <mergeCell ref="B12:C12"/>
    <mergeCell ref="B13:C13"/>
    <mergeCell ref="B14:C14"/>
    <mergeCell ref="E12:F12"/>
    <mergeCell ref="E13:F13"/>
    <mergeCell ref="E14:F14"/>
    <mergeCell ref="A19:C19"/>
    <mergeCell ref="D19:F19"/>
    <mergeCell ref="A18:C18"/>
    <mergeCell ref="D18:F18"/>
    <mergeCell ref="A53:B53"/>
    <mergeCell ref="A54:B54"/>
    <mergeCell ref="A55:B55"/>
    <mergeCell ref="A46:B46"/>
    <mergeCell ref="A47:B47"/>
    <mergeCell ref="A48:B48"/>
    <mergeCell ref="A49:B49"/>
    <mergeCell ref="A50:B50"/>
    <mergeCell ref="A51:B51"/>
    <mergeCell ref="A52:B52"/>
  </mergeCells>
  <phoneticPr fontId="19" type="noConversion"/>
  <printOptions horizontalCentered="1" verticalCentered="1"/>
  <pageMargins left="0.23622047244094491" right="0.23622047244094491" top="0.74803149606299213" bottom="0.74803149606299213" header="0.31496062992125984" footer="0.31496062992125984"/>
  <pageSetup scale="66" orientation="portrait" r:id="rId2"/>
  <headerFooter>
    <oddFooter>&amp;L&amp;10CECR - Outil de compilation des données
Gabarit disponible au www.chus.qc.ca/cecr&amp;C&amp;10
&amp;A&amp;R&amp;10Contrôle de qualité TDM - volet physicien ou ingénieur</oddFooter>
  </headerFooter>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Y16"/>
  <sheetViews>
    <sheetView showGridLines="0" showRuler="0" zoomScaleNormal="100" zoomScaleSheetLayoutView="85" workbookViewId="0">
      <selection activeCell="B13" sqref="B13:D13"/>
    </sheetView>
  </sheetViews>
  <sheetFormatPr baseColWidth="10" defaultRowHeight="15"/>
  <cols>
    <col min="1" max="1" width="28" customWidth="1"/>
    <col min="2" max="2" width="73.7109375" customWidth="1"/>
    <col min="3" max="3" width="8.28515625" customWidth="1"/>
    <col min="4" max="4" width="7.85546875" customWidth="1"/>
    <col min="5" max="5" width="24.42578125" customWidth="1"/>
    <col min="6" max="6" width="15.7109375" customWidth="1"/>
    <col min="12" max="13" width="11.42578125" hidden="1" customWidth="1"/>
    <col min="14" max="19" width="11.42578125" customWidth="1"/>
  </cols>
  <sheetData>
    <row r="1" spans="1:25" s="77" customFormat="1" ht="30" customHeight="1">
      <c r="A1" s="1699" t="s">
        <v>316</v>
      </c>
      <c r="B1" s="1699"/>
      <c r="C1" s="1699"/>
      <c r="D1" s="1699"/>
      <c r="E1" s="100"/>
      <c r="F1" s="100"/>
      <c r="G1" s="100"/>
      <c r="H1" s="76"/>
      <c r="I1" s="76"/>
      <c r="J1" s="76"/>
      <c r="K1" s="3"/>
      <c r="L1" s="3"/>
      <c r="M1" s="3"/>
      <c r="N1" s="3"/>
      <c r="O1" s="3"/>
      <c r="P1" s="3"/>
      <c r="Q1" s="3"/>
      <c r="R1" s="3"/>
      <c r="S1" s="3"/>
      <c r="T1" s="3"/>
      <c r="U1" s="3"/>
      <c r="V1" s="3"/>
      <c r="W1" s="3"/>
      <c r="X1" s="3"/>
      <c r="Y1" s="3"/>
    </row>
    <row r="2" spans="1:25" s="3" customFormat="1" ht="13.5" customHeight="1">
      <c r="A2" s="99"/>
      <c r="B2" s="99"/>
      <c r="C2" s="99"/>
      <c r="D2" s="99"/>
      <c r="E2" s="99"/>
      <c r="F2" s="99"/>
      <c r="G2" s="99"/>
      <c r="H2" s="76"/>
      <c r="I2" s="76"/>
      <c r="J2" s="76"/>
    </row>
    <row r="3" spans="1:25" ht="30" customHeight="1">
      <c r="A3" s="1740" t="s">
        <v>69</v>
      </c>
      <c r="B3" s="1740"/>
      <c r="C3" s="1740"/>
      <c r="D3" s="1740"/>
      <c r="E3" s="36"/>
      <c r="F3" s="5"/>
    </row>
    <row r="4" spans="1:25" ht="9" customHeight="1">
      <c r="A4" s="95"/>
      <c r="B4" s="95"/>
      <c r="C4" s="95"/>
      <c r="D4" s="36"/>
      <c r="E4" s="5"/>
      <c r="F4" s="5"/>
    </row>
    <row r="5" spans="1:25">
      <c r="A5" s="1741" t="s">
        <v>235</v>
      </c>
      <c r="B5" s="1741"/>
      <c r="C5" s="1741"/>
      <c r="D5" s="1741"/>
    </row>
    <row r="6" spans="1:25" s="77" customFormat="1" ht="0.75" customHeight="1">
      <c r="A6" s="147" t="s">
        <v>123</v>
      </c>
      <c r="B6" s="136"/>
      <c r="C6" s="136"/>
      <c r="D6" s="84"/>
    </row>
    <row r="7" spans="1:25" ht="7.5" customHeight="1">
      <c r="A7" s="95"/>
      <c r="B7" s="95"/>
      <c r="C7" s="95"/>
      <c r="D7" s="85"/>
      <c r="E7" s="5"/>
      <c r="F7" s="5"/>
    </row>
    <row r="8" spans="1:25" ht="15" customHeight="1">
      <c r="A8" s="1742" t="s">
        <v>234</v>
      </c>
      <c r="B8" s="1742"/>
      <c r="C8" s="1742"/>
      <c r="D8" s="1742"/>
      <c r="E8" s="5"/>
      <c r="F8" s="5"/>
    </row>
    <row r="9" spans="1:25" ht="7.5" customHeight="1">
      <c r="A9" s="98"/>
      <c r="B9" s="96"/>
      <c r="C9" s="96"/>
      <c r="D9" s="85"/>
      <c r="E9" s="5"/>
      <c r="F9" s="5"/>
      <c r="L9" s="44" t="s">
        <v>3</v>
      </c>
      <c r="M9" s="44"/>
      <c r="N9" s="77"/>
      <c r="O9" s="77"/>
      <c r="P9" s="77"/>
      <c r="Q9" s="77"/>
      <c r="R9" s="77"/>
      <c r="S9" s="77"/>
      <c r="T9" s="77"/>
    </row>
    <row r="10" spans="1:25">
      <c r="A10" s="1742" t="s">
        <v>236</v>
      </c>
      <c r="B10" s="1742"/>
      <c r="C10" s="1742"/>
      <c r="D10" s="1742"/>
      <c r="L10" s="46" t="s">
        <v>131</v>
      </c>
      <c r="M10" s="45"/>
      <c r="N10" s="77"/>
      <c r="O10" s="77"/>
      <c r="P10" s="77"/>
      <c r="Q10" s="77"/>
      <c r="R10" s="77"/>
      <c r="S10" s="77"/>
      <c r="T10" s="77"/>
    </row>
    <row r="11" spans="1:25" ht="30" customHeight="1">
      <c r="A11" s="1730" t="s">
        <v>300</v>
      </c>
      <c r="B11" s="1730"/>
      <c r="C11" s="1730"/>
      <c r="D11" s="1730"/>
      <c r="L11" s="46" t="s">
        <v>132</v>
      </c>
      <c r="M11" s="45"/>
      <c r="N11" s="77"/>
      <c r="O11" s="77"/>
      <c r="P11" s="77"/>
      <c r="Q11" s="77"/>
      <c r="R11" s="77"/>
      <c r="S11" s="77"/>
      <c r="T11" s="77"/>
    </row>
    <row r="12" spans="1:25" ht="15" customHeight="1">
      <c r="A12" s="39"/>
      <c r="B12" s="39"/>
      <c r="C12" s="39"/>
      <c r="D12" s="86"/>
    </row>
    <row r="13" spans="1:25" ht="32.25" customHeight="1">
      <c r="A13" s="462" t="s">
        <v>818</v>
      </c>
      <c r="B13" s="1731"/>
      <c r="C13" s="1732"/>
      <c r="D13" s="1733"/>
      <c r="E13" s="3"/>
    </row>
    <row r="14" spans="1:25" ht="37.5" customHeight="1">
      <c r="A14" s="462" t="s">
        <v>819</v>
      </c>
      <c r="B14" s="1734"/>
      <c r="C14" s="1735"/>
      <c r="D14" s="1736"/>
    </row>
    <row r="15" spans="1:25" s="77" customFormat="1" ht="37.5" customHeight="1">
      <c r="A15" s="462" t="s">
        <v>805</v>
      </c>
      <c r="B15" s="1734"/>
      <c r="C15" s="1735"/>
      <c r="D15" s="1736"/>
      <c r="E15" s="3"/>
    </row>
    <row r="16" spans="1:25" ht="37.5" customHeight="1">
      <c r="A16" s="462" t="s">
        <v>738</v>
      </c>
      <c r="B16" s="1737"/>
      <c r="C16" s="1738"/>
      <c r="D16" s="1739"/>
    </row>
  </sheetData>
  <sheetProtection password="DDA1" sheet="1" objects="1" scenarios="1" selectLockedCells="1"/>
  <mergeCells count="10">
    <mergeCell ref="A11:D11"/>
    <mergeCell ref="B13:D13"/>
    <mergeCell ref="B14:D14"/>
    <mergeCell ref="B16:D16"/>
    <mergeCell ref="A1:D1"/>
    <mergeCell ref="A3:D3"/>
    <mergeCell ref="A5:D5"/>
    <mergeCell ref="A8:D8"/>
    <mergeCell ref="A10:D10"/>
    <mergeCell ref="B15:D15"/>
  </mergeCells>
  <dataValidations count="1">
    <dataValidation type="list" allowBlank="1" showInputMessage="1" showErrorMessage="1" sqref="B13">
      <formula1>$L$10:$L$11</formula1>
    </dataValidation>
  </dataValidations>
  <printOptions horizontalCentered="1" verticalCentered="1"/>
  <pageMargins left="0.31496062992125984" right="0.31496062992125984" top="0.55118110236220474" bottom="0.35433070866141736" header="0.31496062992125984" footer="0.31496062992125984"/>
  <pageSetup orientation="landscape" r:id="rId1"/>
  <headerFooter>
    <oddFooter>&amp;L&amp;10CECR - Outil de compilation des données
Gabarit disponible au www.chus.qc.ca/cecr&amp;C&amp;10&amp;A&amp;R&amp;10Contrôle de qualité TDM - volet physicien ou ingénieur</oddFooter>
  </headerFooter>
  <rowBreaks count="1" manualBreakCount="1">
    <brk id="16" max="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AN100"/>
  <sheetViews>
    <sheetView showGridLines="0" zoomScaleNormal="100" zoomScaleSheetLayoutView="40" workbookViewId="0">
      <selection activeCell="C23" sqref="C23:K23"/>
    </sheetView>
  </sheetViews>
  <sheetFormatPr baseColWidth="10" defaultRowHeight="15"/>
  <cols>
    <col min="1" max="1" width="22.85546875" customWidth="1"/>
    <col min="2" max="11" width="19.28515625" customWidth="1"/>
    <col min="12" max="19" width="0" hidden="1" customWidth="1"/>
    <col min="20" max="20" width="28" customWidth="1"/>
    <col min="21" max="21" width="23.7109375" customWidth="1"/>
    <col min="22" max="22" width="34.28515625" customWidth="1"/>
    <col min="23" max="23" width="20.28515625" customWidth="1"/>
    <col min="28" max="28" width="31.28515625" customWidth="1"/>
    <col min="35" max="35" width="3.7109375" hidden="1" customWidth="1"/>
    <col min="36" max="36" width="0" hidden="1" customWidth="1"/>
    <col min="37" max="38" width="11.42578125" hidden="1" customWidth="1"/>
    <col min="39" max="39" width="50.140625" hidden="1" customWidth="1"/>
    <col min="40" max="40" width="11.42578125" hidden="1" customWidth="1"/>
    <col min="41" max="57" width="0" hidden="1" customWidth="1"/>
  </cols>
  <sheetData>
    <row r="1" spans="1:40" s="77" customFormat="1" ht="30" customHeight="1">
      <c r="A1" s="1699" t="s">
        <v>316</v>
      </c>
      <c r="B1" s="1699"/>
      <c r="C1" s="1699"/>
      <c r="D1" s="1699"/>
      <c r="E1" s="1699"/>
      <c r="F1" s="1699"/>
      <c r="G1" s="1699"/>
      <c r="H1" s="1699"/>
      <c r="I1" s="1699"/>
      <c r="J1" s="1699"/>
      <c r="K1" s="1699"/>
    </row>
    <row r="2" spans="1:40" s="77" customFormat="1" ht="13.5" customHeight="1"/>
    <row r="3" spans="1:40" s="51" customFormat="1" ht="30" customHeight="1">
      <c r="A3" s="1777" t="s">
        <v>947</v>
      </c>
      <c r="B3" s="1777"/>
      <c r="C3" s="1777"/>
      <c r="D3" s="1777"/>
      <c r="E3" s="1777"/>
      <c r="F3" s="1777"/>
      <c r="G3" s="1777"/>
      <c r="H3" s="1777"/>
      <c r="I3" s="1777"/>
      <c r="J3" s="1777"/>
      <c r="K3" s="1777"/>
    </row>
    <row r="4" spans="1:40" s="51" customFormat="1" ht="9" customHeight="1">
      <c r="A4" s="95"/>
      <c r="B4" s="95"/>
      <c r="C4" s="95"/>
      <c r="D4" s="38"/>
      <c r="E4" s="39"/>
      <c r="F4" s="39"/>
    </row>
    <row r="5" spans="1:40" s="51" customFormat="1" ht="45" customHeight="1">
      <c r="A5" s="1778" t="s">
        <v>536</v>
      </c>
      <c r="B5" s="1778"/>
      <c r="C5" s="1778"/>
      <c r="D5" s="1778"/>
      <c r="E5" s="1778"/>
      <c r="F5" s="1778"/>
      <c r="G5" s="1778"/>
      <c r="H5" s="1778"/>
      <c r="I5" s="1778"/>
      <c r="J5" s="1778"/>
      <c r="K5" s="1778"/>
    </row>
    <row r="6" spans="1:40" s="51" customFormat="1" ht="7.5" customHeight="1">
      <c r="A6" s="95"/>
      <c r="B6" s="95"/>
      <c r="C6" s="95"/>
      <c r="D6" s="38"/>
    </row>
    <row r="7" spans="1:40" s="51" customFormat="1">
      <c r="A7" s="1779" t="s">
        <v>237</v>
      </c>
      <c r="B7" s="1779"/>
      <c r="C7" s="1779"/>
      <c r="D7" s="1779"/>
      <c r="E7" s="1779"/>
      <c r="F7" s="1779"/>
      <c r="G7" s="1779"/>
      <c r="H7" s="1779"/>
      <c r="I7" s="1779"/>
      <c r="J7" s="1779"/>
      <c r="K7" s="1779"/>
    </row>
    <row r="8" spans="1:40" s="51" customFormat="1" ht="7.5" customHeight="1">
      <c r="A8" s="98"/>
      <c r="B8" s="96"/>
      <c r="C8" s="96"/>
      <c r="D8" s="38"/>
      <c r="AM8" s="51" t="s">
        <v>49</v>
      </c>
    </row>
    <row r="9" spans="1:40" s="152" customFormat="1" ht="47.25" customHeight="1">
      <c r="A9" s="1780" t="s">
        <v>948</v>
      </c>
      <c r="B9" s="1780"/>
      <c r="C9" s="1780"/>
      <c r="D9" s="1780"/>
      <c r="E9" s="1780"/>
      <c r="F9" s="1780"/>
      <c r="G9" s="1780"/>
      <c r="H9" s="1780"/>
      <c r="I9" s="1780"/>
      <c r="J9" s="1780"/>
      <c r="K9" s="1780"/>
    </row>
    <row r="10" spans="1:40" s="152" customFormat="1" ht="7.5" customHeight="1">
      <c r="A10" s="312"/>
      <c r="B10" s="96"/>
      <c r="C10" s="96"/>
      <c r="D10" s="190"/>
    </row>
    <row r="11" spans="1:40" s="51" customFormat="1" ht="30" customHeight="1">
      <c r="A11" s="1756" t="s">
        <v>537</v>
      </c>
      <c r="B11" s="1756"/>
      <c r="C11" s="1756"/>
      <c r="D11" s="1756"/>
      <c r="E11" s="1756"/>
      <c r="F11" s="1756"/>
      <c r="G11" s="1756"/>
      <c r="H11" s="1756"/>
      <c r="I11" s="1756"/>
      <c r="J11" s="1756"/>
      <c r="K11" s="1756"/>
      <c r="AM11" s="51" t="s">
        <v>50</v>
      </c>
    </row>
    <row r="12" spans="1:40" s="51" customFormat="1" ht="15" customHeight="1">
      <c r="A12" s="1781" t="s">
        <v>238</v>
      </c>
      <c r="B12" s="1782"/>
      <c r="C12" s="1782"/>
      <c r="D12" s="1782"/>
      <c r="E12" s="1782"/>
      <c r="F12" s="1782"/>
      <c r="G12" s="1782"/>
      <c r="H12" s="1782"/>
      <c r="I12" s="1782"/>
      <c r="J12" s="1782"/>
      <c r="K12" s="1782"/>
      <c r="AM12" s="47" t="s">
        <v>137</v>
      </c>
    </row>
    <row r="13" spans="1:40" s="51" customFormat="1" ht="7.5" customHeight="1">
      <c r="AM13" s="47" t="s">
        <v>241</v>
      </c>
      <c r="AN13" s="47"/>
    </row>
    <row r="14" spans="1:40" s="51" customFormat="1" ht="15" customHeight="1">
      <c r="A14" s="1756" t="s">
        <v>538</v>
      </c>
      <c r="B14" s="1756"/>
      <c r="C14" s="1756"/>
      <c r="D14" s="1756"/>
      <c r="E14" s="1756"/>
      <c r="F14" s="1756"/>
      <c r="G14" s="1756"/>
      <c r="H14" s="1756"/>
      <c r="I14" s="1756"/>
      <c r="J14" s="1756"/>
      <c r="K14" s="1756"/>
      <c r="AM14" s="47" t="s">
        <v>107</v>
      </c>
      <c r="AN14" s="47"/>
    </row>
    <row r="15" spans="1:40" s="51" customFormat="1" ht="7.5" customHeight="1">
      <c r="AM15" s="47" t="s">
        <v>223</v>
      </c>
      <c r="AN15" s="47"/>
    </row>
    <row r="16" spans="1:40" s="5" customFormat="1" ht="15" customHeight="1">
      <c r="A16" s="1783" t="s">
        <v>239</v>
      </c>
      <c r="B16" s="1783"/>
      <c r="C16" s="1783"/>
      <c r="D16" s="1783"/>
      <c r="E16" s="1783"/>
      <c r="F16" s="1783"/>
      <c r="G16" s="1783"/>
      <c r="H16" s="1783"/>
      <c r="I16" s="1783"/>
      <c r="J16" s="1783"/>
      <c r="K16" s="1783"/>
      <c r="L16" s="77"/>
      <c r="M16" s="77"/>
      <c r="N16" s="77"/>
      <c r="O16" s="77"/>
      <c r="P16" s="77"/>
      <c r="Q16" s="77"/>
      <c r="R16" s="77"/>
      <c r="AI16" s="139"/>
      <c r="AJ16" s="140"/>
      <c r="AK16" s="140"/>
    </row>
    <row r="17" spans="1:40" s="5" customFormat="1" ht="15" customHeight="1">
      <c r="A17" s="1784" t="s">
        <v>514</v>
      </c>
      <c r="B17" s="1785"/>
      <c r="C17" s="1785"/>
      <c r="D17" s="1785"/>
      <c r="E17" s="1785"/>
      <c r="F17" s="1785"/>
      <c r="G17" s="1785"/>
      <c r="H17" s="1785"/>
      <c r="I17" s="1785"/>
      <c r="J17" s="1785"/>
      <c r="K17" s="1785"/>
      <c r="L17" s="30"/>
      <c r="M17" s="30"/>
      <c r="N17" s="30"/>
      <c r="O17" s="30"/>
      <c r="P17" s="30"/>
      <c r="Q17" s="30"/>
      <c r="R17" s="30"/>
      <c r="U17" s="48"/>
      <c r="W17" s="48"/>
      <c r="AM17" s="51" t="s">
        <v>49</v>
      </c>
    </row>
    <row r="18" spans="1:40" s="5" customFormat="1" ht="15" customHeight="1">
      <c r="A18" s="1778" t="s">
        <v>539</v>
      </c>
      <c r="B18" s="1730"/>
      <c r="C18" s="1730"/>
      <c r="D18" s="1730"/>
      <c r="E18" s="1730"/>
      <c r="F18" s="1730"/>
      <c r="G18" s="1730"/>
      <c r="H18" s="1730"/>
      <c r="I18" s="1730"/>
      <c r="J18" s="1730"/>
      <c r="K18" s="1730"/>
      <c r="L18" s="30"/>
      <c r="M18" s="30"/>
      <c r="N18" s="30"/>
      <c r="O18" s="30"/>
      <c r="P18" s="30"/>
      <c r="Q18" s="30"/>
      <c r="R18" s="30"/>
      <c r="U18" s="48"/>
      <c r="W18" s="47"/>
      <c r="X18" s="77"/>
      <c r="Y18" s="77"/>
      <c r="Z18" s="77"/>
      <c r="AA18" s="77"/>
      <c r="AB18" s="77"/>
      <c r="AC18" s="77"/>
      <c r="AM18" s="51" t="s">
        <v>50</v>
      </c>
    </row>
    <row r="19" spans="1:40" s="5" customFormat="1" ht="16.5" customHeight="1">
      <c r="A19" s="1778" t="s">
        <v>540</v>
      </c>
      <c r="B19" s="1730"/>
      <c r="C19" s="1730"/>
      <c r="D19" s="1730"/>
      <c r="E19" s="1730"/>
      <c r="F19" s="1730"/>
      <c r="G19" s="1730"/>
      <c r="H19" s="1730"/>
      <c r="I19" s="1730"/>
      <c r="J19" s="1730"/>
      <c r="K19" s="1730"/>
      <c r="L19" s="30"/>
      <c r="M19" s="30"/>
      <c r="N19" s="30"/>
      <c r="O19" s="30"/>
      <c r="P19" s="30"/>
      <c r="Q19" s="30"/>
      <c r="R19" s="30"/>
      <c r="U19" s="48"/>
      <c r="W19" s="48"/>
      <c r="AM19" s="30" t="s">
        <v>227</v>
      </c>
    </row>
    <row r="20" spans="1:40" s="51" customFormat="1" ht="17.25" customHeight="1">
      <c r="A20" s="1778" t="s">
        <v>833</v>
      </c>
      <c r="B20" s="1778"/>
      <c r="C20" s="1778"/>
      <c r="D20" s="1778"/>
      <c r="E20" s="1778"/>
      <c r="F20" s="1778"/>
      <c r="G20" s="1778"/>
      <c r="H20" s="1778"/>
      <c r="I20" s="1778"/>
      <c r="J20" s="1778"/>
      <c r="K20" s="1778"/>
      <c r="AM20" s="47"/>
      <c r="AN20" s="47"/>
    </row>
    <row r="21" spans="1:40" s="51" customFormat="1" ht="13.5" customHeight="1">
      <c r="AM21" s="47" t="s">
        <v>224</v>
      </c>
    </row>
    <row r="22" spans="1:40" s="51" customFormat="1" ht="18.75" customHeight="1">
      <c r="A22" s="1786" t="s">
        <v>138</v>
      </c>
      <c r="B22" s="1786"/>
      <c r="C22" s="1786"/>
      <c r="D22" s="1786"/>
      <c r="E22" s="1786"/>
      <c r="F22" s="1786"/>
      <c r="G22" s="1786"/>
      <c r="H22" s="1786"/>
      <c r="I22" s="1786"/>
      <c r="J22" s="1786"/>
      <c r="K22" s="1786"/>
      <c r="AM22" s="47" t="s">
        <v>225</v>
      </c>
    </row>
    <row r="23" spans="1:40" s="51" customFormat="1" ht="37.5" customHeight="1">
      <c r="A23" s="1789" t="s">
        <v>790</v>
      </c>
      <c r="B23" s="1790"/>
      <c r="C23" s="1760"/>
      <c r="D23" s="1761"/>
      <c r="E23" s="1761"/>
      <c r="F23" s="1761"/>
      <c r="G23" s="1761"/>
      <c r="H23" s="1761"/>
      <c r="I23" s="1761"/>
      <c r="J23" s="1761"/>
      <c r="K23" s="1762"/>
      <c r="AM23" s="47" t="s">
        <v>226</v>
      </c>
    </row>
    <row r="24" spans="1:40" s="51" customFormat="1" ht="37.5" customHeight="1">
      <c r="A24" s="1791" t="s">
        <v>791</v>
      </c>
      <c r="B24" s="1792"/>
      <c r="C24" s="1805"/>
      <c r="D24" s="1806"/>
      <c r="E24" s="1806"/>
      <c r="F24" s="1806"/>
      <c r="G24" s="1806"/>
      <c r="H24" s="1806"/>
      <c r="I24" s="1806"/>
      <c r="J24" s="1806"/>
      <c r="K24" s="1807"/>
    </row>
    <row r="25" spans="1:40" hidden="1">
      <c r="A25" s="51"/>
      <c r="B25" s="51"/>
      <c r="C25" s="51"/>
      <c r="D25" s="51"/>
      <c r="E25" s="51"/>
      <c r="F25" s="51"/>
      <c r="G25" s="51"/>
      <c r="H25" s="51"/>
      <c r="I25" s="51"/>
      <c r="J25" s="51"/>
      <c r="K25" s="51"/>
    </row>
    <row r="26" spans="1:40" hidden="1"/>
    <row r="27" spans="1:40" hidden="1"/>
    <row r="28" spans="1:40" hidden="1"/>
    <row r="29" spans="1:40" hidden="1"/>
    <row r="30" spans="1:40" hidden="1"/>
    <row r="31" spans="1:40" hidden="1"/>
    <row r="32" spans="1:40" hidden="1"/>
    <row r="33" spans="1:39" hidden="1"/>
    <row r="34" spans="1:39" hidden="1"/>
    <row r="35" spans="1:39" hidden="1"/>
    <row r="36" spans="1:39" hidden="1"/>
    <row r="37" spans="1:39" hidden="1"/>
    <row r="38" spans="1:39" s="51" customFormat="1" ht="13.5" customHeight="1">
      <c r="A38"/>
      <c r="B38"/>
      <c r="C38"/>
      <c r="D38"/>
      <c r="E38"/>
      <c r="F38"/>
      <c r="G38"/>
      <c r="H38"/>
      <c r="I38"/>
      <c r="J38"/>
      <c r="K38"/>
    </row>
    <row r="39" spans="1:39" s="51" customFormat="1" ht="18.75" customHeight="1">
      <c r="A39" s="1786" t="s">
        <v>199</v>
      </c>
      <c r="B39" s="1786"/>
      <c r="C39" s="1786"/>
      <c r="D39" s="1786"/>
      <c r="E39" s="1786"/>
      <c r="F39" s="1786"/>
      <c r="G39" s="1786"/>
      <c r="H39" s="1786"/>
      <c r="I39" s="1786"/>
      <c r="J39" s="1786"/>
      <c r="K39" s="1786"/>
    </row>
    <row r="40" spans="1:39" s="51" customFormat="1" ht="18.75" customHeight="1">
      <c r="A40" s="1808" t="s">
        <v>515</v>
      </c>
      <c r="B40" s="1809"/>
      <c r="C40" s="1810"/>
      <c r="D40" s="1787" t="s">
        <v>792</v>
      </c>
      <c r="E40" s="1787" t="s">
        <v>793</v>
      </c>
      <c r="F40" s="1787" t="s">
        <v>994</v>
      </c>
      <c r="G40" s="1787"/>
      <c r="H40" s="1787"/>
      <c r="I40" s="1787" t="s">
        <v>829</v>
      </c>
      <c r="J40" s="1787"/>
      <c r="K40" s="1788"/>
      <c r="AM40" s="51" t="s">
        <v>49</v>
      </c>
    </row>
    <row r="41" spans="1:39" s="51" customFormat="1" ht="18.75" customHeight="1">
      <c r="A41" s="1811"/>
      <c r="B41" s="1812"/>
      <c r="C41" s="1813"/>
      <c r="D41" s="1787"/>
      <c r="E41" s="1787"/>
      <c r="F41" s="1787"/>
      <c r="G41" s="1787"/>
      <c r="H41" s="1787"/>
      <c r="I41" s="1787"/>
      <c r="J41" s="1787"/>
      <c r="K41" s="1788"/>
      <c r="AM41" s="51" t="s">
        <v>50</v>
      </c>
    </row>
    <row r="42" spans="1:39" s="51" customFormat="1" ht="18.75" customHeight="1">
      <c r="A42" s="1811"/>
      <c r="B42" s="1812"/>
      <c r="C42" s="1813"/>
      <c r="D42" s="1787"/>
      <c r="E42" s="1787"/>
      <c r="F42" s="1759" t="s">
        <v>516</v>
      </c>
      <c r="G42" s="1759" t="s">
        <v>133</v>
      </c>
      <c r="H42" s="1759"/>
      <c r="I42" s="1759" t="s">
        <v>516</v>
      </c>
      <c r="J42" s="1759" t="s">
        <v>133</v>
      </c>
      <c r="K42" s="1831"/>
      <c r="AM42" s="51" t="s">
        <v>369</v>
      </c>
    </row>
    <row r="43" spans="1:39" s="51" customFormat="1" ht="18.75" customHeight="1">
      <c r="A43" s="1811"/>
      <c r="B43" s="1812"/>
      <c r="C43" s="1813"/>
      <c r="D43" s="1787"/>
      <c r="E43" s="1787"/>
      <c r="F43" s="1759"/>
      <c r="G43" s="1759"/>
      <c r="H43" s="1759"/>
      <c r="I43" s="1759"/>
      <c r="J43" s="1759"/>
      <c r="K43" s="1831"/>
      <c r="AM43" s="152" t="s">
        <v>517</v>
      </c>
    </row>
    <row r="44" spans="1:39" s="51" customFormat="1" ht="37.5" customHeight="1">
      <c r="A44" s="1811"/>
      <c r="B44" s="1812"/>
      <c r="C44" s="1813"/>
      <c r="D44" s="749"/>
      <c r="E44" s="749"/>
      <c r="F44" s="749"/>
      <c r="G44" s="1827"/>
      <c r="H44" s="1827"/>
      <c r="I44" s="750"/>
      <c r="J44" s="1767"/>
      <c r="K44" s="1768"/>
      <c r="AM44" s="152" t="s">
        <v>1093</v>
      </c>
    </row>
    <row r="45" spans="1:39" s="51" customFormat="1" ht="37.5" customHeight="1">
      <c r="A45" s="1814"/>
      <c r="B45" s="1815"/>
      <c r="C45" s="1816"/>
      <c r="D45" s="452" t="s">
        <v>134</v>
      </c>
      <c r="E45" s="452" t="s">
        <v>135</v>
      </c>
      <c r="F45" s="452" t="s">
        <v>949</v>
      </c>
      <c r="G45" s="452" t="s">
        <v>301</v>
      </c>
      <c r="H45" s="453" t="s">
        <v>301</v>
      </c>
      <c r="I45" s="453" t="s">
        <v>301</v>
      </c>
      <c r="J45" s="453" t="s">
        <v>301</v>
      </c>
      <c r="K45" s="454" t="s">
        <v>301</v>
      </c>
      <c r="AM45" s="152" t="s">
        <v>522</v>
      </c>
    </row>
    <row r="46" spans="1:39" s="51" customFormat="1" ht="37.5" customHeight="1">
      <c r="A46" s="1770" t="s">
        <v>795</v>
      </c>
      <c r="B46" s="1828"/>
      <c r="C46" s="1829"/>
      <c r="D46" s="455"/>
      <c r="E46" s="455"/>
      <c r="F46" s="455"/>
      <c r="G46" s="455"/>
      <c r="H46" s="456"/>
      <c r="I46" s="456"/>
      <c r="J46" s="456"/>
      <c r="K46" s="457"/>
      <c r="AM46" s="152" t="s">
        <v>544</v>
      </c>
    </row>
    <row r="47" spans="1:39" s="51" customFormat="1" ht="37.5" customHeight="1">
      <c r="A47" s="1769" t="s">
        <v>796</v>
      </c>
      <c r="B47" s="1769"/>
      <c r="C47" s="1770"/>
      <c r="D47" s="458"/>
      <c r="E47" s="458"/>
      <c r="F47" s="458"/>
      <c r="G47" s="458"/>
      <c r="H47" s="459"/>
      <c r="I47" s="459"/>
      <c r="J47" s="459"/>
      <c r="K47" s="460"/>
      <c r="AM47" s="152" t="s">
        <v>523</v>
      </c>
    </row>
    <row r="48" spans="1:39" s="51" customFormat="1" ht="37.5" customHeight="1">
      <c r="A48" s="1769" t="s">
        <v>797</v>
      </c>
      <c r="B48" s="1769"/>
      <c r="C48" s="1770"/>
      <c r="D48" s="458"/>
      <c r="E48" s="458"/>
      <c r="F48" s="458"/>
      <c r="G48" s="458"/>
      <c r="H48" s="459"/>
      <c r="I48" s="459"/>
      <c r="J48" s="459"/>
      <c r="K48" s="460"/>
      <c r="AM48" s="152" t="s">
        <v>524</v>
      </c>
    </row>
    <row r="49" spans="1:39" s="51" customFormat="1" ht="37.5" customHeight="1">
      <c r="A49" s="1769" t="s">
        <v>993</v>
      </c>
      <c r="B49" s="1769"/>
      <c r="C49" s="1770"/>
      <c r="D49" s="458"/>
      <c r="E49" s="458"/>
      <c r="F49" s="458"/>
      <c r="G49" s="458"/>
      <c r="H49" s="459"/>
      <c r="I49" s="459"/>
      <c r="J49" s="459"/>
      <c r="K49" s="460"/>
    </row>
    <row r="50" spans="1:39" s="51" customFormat="1" ht="37.5" customHeight="1">
      <c r="A50" s="1769" t="s">
        <v>799</v>
      </c>
      <c r="B50" s="1769"/>
      <c r="C50" s="1770"/>
      <c r="D50" s="458"/>
      <c r="E50" s="458"/>
      <c r="F50" s="458"/>
      <c r="G50" s="458"/>
      <c r="H50" s="459"/>
      <c r="I50" s="459"/>
      <c r="J50" s="459"/>
      <c r="K50" s="460"/>
    </row>
    <row r="51" spans="1:39" s="51" customFormat="1" ht="37.5" customHeight="1">
      <c r="A51" s="1769" t="s">
        <v>800</v>
      </c>
      <c r="B51" s="1769"/>
      <c r="C51" s="1770"/>
      <c r="D51" s="1748"/>
      <c r="E51" s="1749"/>
      <c r="F51" s="1749"/>
      <c r="G51" s="1749"/>
      <c r="H51" s="1749"/>
      <c r="I51" s="1749"/>
      <c r="J51" s="1749"/>
      <c r="K51" s="1749"/>
    </row>
    <row r="52" spans="1:39" s="51" customFormat="1" ht="13.5" customHeight="1">
      <c r="AM52" t="s">
        <v>228</v>
      </c>
    </row>
    <row r="53" spans="1:39" s="51" customFormat="1" ht="28.5" customHeight="1">
      <c r="A53" s="1830" t="s">
        <v>541</v>
      </c>
      <c r="B53" s="1830"/>
      <c r="C53" s="1830"/>
      <c r="D53" s="1830"/>
      <c r="E53" s="1830"/>
      <c r="F53" s="1830"/>
      <c r="G53" s="1830"/>
      <c r="H53" s="1830"/>
      <c r="I53" s="1830"/>
      <c r="J53" s="1830"/>
      <c r="K53" s="1830"/>
      <c r="AM53" t="s">
        <v>229</v>
      </c>
    </row>
    <row r="54" spans="1:39" s="51" customFormat="1" ht="18.75" customHeight="1">
      <c r="A54" s="1825"/>
      <c r="B54" s="1825"/>
      <c r="C54" s="1825"/>
      <c r="D54" s="1825"/>
      <c r="E54" s="1826"/>
      <c r="F54" s="1832" t="s">
        <v>1090</v>
      </c>
      <c r="G54" s="1833"/>
      <c r="H54" s="1819" t="s">
        <v>133</v>
      </c>
      <c r="I54" s="1820"/>
      <c r="J54" s="1820"/>
      <c r="K54" s="1821"/>
      <c r="AM54" t="s">
        <v>230</v>
      </c>
    </row>
    <row r="55" spans="1:39" s="51" customFormat="1" ht="37.5" customHeight="1">
      <c r="A55" s="1793" t="s">
        <v>1092</v>
      </c>
      <c r="B55" s="1793"/>
      <c r="C55" s="1793"/>
      <c r="D55" s="1793"/>
      <c r="E55" s="1794"/>
      <c r="F55" s="1746"/>
      <c r="G55" s="1747"/>
      <c r="H55" s="1753"/>
      <c r="I55" s="1751"/>
      <c r="J55" s="1751"/>
      <c r="K55" s="1751"/>
      <c r="AM55" t="s">
        <v>231</v>
      </c>
    </row>
    <row r="56" spans="1:39" s="311" customFormat="1" ht="31.5" customHeight="1">
      <c r="A56" s="1793" t="s">
        <v>1089</v>
      </c>
      <c r="B56" s="1793"/>
      <c r="C56" s="1793"/>
      <c r="D56" s="1793"/>
      <c r="E56" s="1794"/>
      <c r="F56" s="1835"/>
      <c r="G56" s="1836"/>
      <c r="H56" s="1837"/>
      <c r="I56" s="1838"/>
      <c r="J56" s="1838"/>
      <c r="K56" s="1838"/>
    </row>
    <row r="57" spans="1:39" s="152" customFormat="1" ht="37.5" customHeight="1">
      <c r="A57" s="1793" t="s">
        <v>1091</v>
      </c>
      <c r="B57" s="1793"/>
      <c r="C57" s="1793"/>
      <c r="D57" s="1793"/>
      <c r="E57" s="1794"/>
      <c r="F57" s="1763"/>
      <c r="G57" s="1764"/>
      <c r="H57" s="1753"/>
      <c r="I57" s="1751"/>
      <c r="J57" s="1751"/>
      <c r="K57" s="1751"/>
      <c r="AM57" s="311" t="s">
        <v>231</v>
      </c>
    </row>
    <row r="58" spans="1:39" s="51" customFormat="1" ht="32.25" customHeight="1">
      <c r="A58" s="837" t="s">
        <v>1074</v>
      </c>
      <c r="B58" s="837"/>
      <c r="C58" s="837"/>
      <c r="D58" s="837"/>
      <c r="E58" s="834"/>
      <c r="F58" s="1763"/>
      <c r="G58" s="1764"/>
      <c r="H58" s="1753"/>
      <c r="I58" s="1751"/>
      <c r="J58" s="1751"/>
      <c r="K58" s="1751"/>
    </row>
    <row r="59" spans="1:39" s="51" customFormat="1" ht="37.5" customHeight="1">
      <c r="A59" s="837" t="s">
        <v>1094</v>
      </c>
      <c r="B59" s="837"/>
      <c r="C59" s="837"/>
      <c r="D59" s="837"/>
      <c r="E59" s="834"/>
      <c r="F59" s="1798"/>
      <c r="G59" s="1799"/>
      <c r="H59" s="1765"/>
      <c r="I59" s="1766"/>
      <c r="J59" s="1766"/>
      <c r="K59" s="1766"/>
      <c r="AM59" s="152" t="s">
        <v>525</v>
      </c>
    </row>
    <row r="60" spans="1:39" s="51" customFormat="1" ht="15" customHeight="1">
      <c r="A60" s="152"/>
      <c r="B60" s="152"/>
      <c r="C60" s="152"/>
      <c r="D60" s="152"/>
      <c r="E60" s="152"/>
      <c r="F60" s="152"/>
      <c r="G60" s="152"/>
      <c r="H60" s="152"/>
      <c r="I60" s="152"/>
      <c r="J60" s="152"/>
      <c r="K60" s="152"/>
      <c r="AM60" s="152" t="s">
        <v>526</v>
      </c>
    </row>
    <row r="61" spans="1:39" s="51" customFormat="1" ht="18.75" customHeight="1">
      <c r="A61" s="1800" t="s">
        <v>1098</v>
      </c>
      <c r="B61" s="1800"/>
      <c r="C61" s="1800"/>
      <c r="D61" s="1800"/>
      <c r="E61" s="1800"/>
      <c r="F61" s="1800"/>
      <c r="G61" s="1800"/>
      <c r="H61" s="1800"/>
      <c r="I61" s="1800"/>
      <c r="J61" s="1800"/>
      <c r="K61" s="1800"/>
      <c r="AM61" s="152" t="s">
        <v>527</v>
      </c>
    </row>
    <row r="62" spans="1:39" s="51" customFormat="1" ht="37.5" customHeight="1">
      <c r="A62" s="1800"/>
      <c r="B62" s="1800"/>
      <c r="C62" s="1800"/>
      <c r="D62" s="1800"/>
      <c r="E62" s="1834"/>
      <c r="F62" s="1771" t="s">
        <v>543</v>
      </c>
      <c r="G62" s="1772"/>
      <c r="H62" s="1822" t="s">
        <v>133</v>
      </c>
      <c r="I62" s="1823"/>
      <c r="J62" s="1823"/>
      <c r="K62" s="1824"/>
      <c r="AM62" s="152" t="s">
        <v>528</v>
      </c>
    </row>
    <row r="63" spans="1:39" s="51" customFormat="1" ht="37.5" customHeight="1">
      <c r="A63" s="837" t="s">
        <v>801</v>
      </c>
      <c r="B63" s="837"/>
      <c r="C63" s="837"/>
      <c r="D63" s="837"/>
      <c r="E63" s="834"/>
      <c r="F63" s="1817"/>
      <c r="G63" s="1818"/>
      <c r="H63" s="1801"/>
      <c r="I63" s="1802"/>
      <c r="J63" s="1802"/>
      <c r="K63" s="1802"/>
    </row>
    <row r="64" spans="1:39" s="51" customFormat="1" ht="37.5" customHeight="1">
      <c r="A64" s="837" t="s">
        <v>1095</v>
      </c>
      <c r="B64" s="837"/>
      <c r="C64" s="837"/>
      <c r="D64" s="837"/>
      <c r="E64" s="834"/>
      <c r="F64" s="1746"/>
      <c r="G64" s="1747"/>
      <c r="H64" s="1753"/>
      <c r="I64" s="1751"/>
      <c r="J64" s="1751"/>
      <c r="K64" s="1751"/>
      <c r="AM64" s="152" t="s">
        <v>529</v>
      </c>
    </row>
    <row r="65" spans="1:39" s="51" customFormat="1" ht="37.5" customHeight="1">
      <c r="A65" s="837" t="s">
        <v>1096</v>
      </c>
      <c r="B65" s="837"/>
      <c r="C65" s="837"/>
      <c r="D65" s="837"/>
      <c r="E65" s="834"/>
      <c r="F65" s="1746"/>
      <c r="G65" s="1747"/>
      <c r="H65" s="1753"/>
      <c r="I65" s="1751"/>
      <c r="J65" s="1751"/>
      <c r="K65" s="1751"/>
      <c r="AM65" s="152" t="s">
        <v>530</v>
      </c>
    </row>
    <row r="66" spans="1:39" s="51" customFormat="1" ht="38.25" customHeight="1">
      <c r="A66" s="837" t="s">
        <v>1097</v>
      </c>
      <c r="B66" s="837"/>
      <c r="C66" s="837"/>
      <c r="D66" s="837"/>
      <c r="E66" s="834"/>
      <c r="F66" s="1746"/>
      <c r="G66" s="1747"/>
      <c r="H66" s="1753"/>
      <c r="I66" s="1751"/>
      <c r="J66" s="1751"/>
      <c r="K66" s="1751"/>
      <c r="AM66" s="152" t="s">
        <v>531</v>
      </c>
    </row>
    <row r="67" spans="1:39" s="152" customFormat="1" ht="38.25" customHeight="1">
      <c r="A67" s="837" t="s">
        <v>803</v>
      </c>
      <c r="B67" s="837"/>
      <c r="C67" s="837"/>
      <c r="D67" s="837"/>
      <c r="E67" s="834"/>
      <c r="F67" s="1746"/>
      <c r="G67" s="1747"/>
      <c r="H67" s="1753"/>
      <c r="I67" s="1751"/>
      <c r="J67" s="1751"/>
      <c r="K67" s="1751"/>
      <c r="AM67" s="153" t="s">
        <v>1100</v>
      </c>
    </row>
    <row r="68" spans="1:39" s="153" customFormat="1" ht="29.25" customHeight="1">
      <c r="A68" s="837" t="s">
        <v>802</v>
      </c>
      <c r="B68" s="837"/>
      <c r="C68" s="837"/>
      <c r="D68" s="837"/>
      <c r="E68" s="834"/>
      <c r="F68" s="1757"/>
      <c r="G68" s="1758"/>
      <c r="H68" s="1803"/>
      <c r="I68" s="1804"/>
      <c r="J68" s="1804"/>
      <c r="K68" s="1804"/>
      <c r="AM68" s="51"/>
    </row>
    <row r="69" spans="1:39" s="51" customFormat="1" ht="18" customHeight="1">
      <c r="A69" s="152"/>
      <c r="B69" s="152"/>
      <c r="C69" s="152"/>
      <c r="D69" s="152"/>
      <c r="E69" s="152"/>
      <c r="F69" s="152"/>
      <c r="G69" s="152"/>
      <c r="H69" s="152"/>
      <c r="I69" s="152"/>
      <c r="J69" s="152"/>
      <c r="K69" s="152"/>
      <c r="AM69" s="152" t="s">
        <v>532</v>
      </c>
    </row>
    <row r="70" spans="1:39" s="152" customFormat="1" ht="37.5" customHeight="1">
      <c r="A70" s="1800" t="s">
        <v>1104</v>
      </c>
      <c r="B70" s="1800"/>
      <c r="C70" s="1800"/>
      <c r="D70" s="1800"/>
      <c r="E70" s="1800"/>
      <c r="F70" s="1800"/>
      <c r="G70" s="1800"/>
      <c r="H70" s="1800"/>
      <c r="I70" s="1800"/>
      <c r="J70" s="1800"/>
      <c r="K70" s="1800"/>
      <c r="AM70" s="152" t="s">
        <v>533</v>
      </c>
    </row>
    <row r="71" spans="1:39" s="152" customFormat="1" ht="37.5" customHeight="1">
      <c r="A71" s="837" t="s">
        <v>1113</v>
      </c>
      <c r="B71" s="837"/>
      <c r="C71" s="837"/>
      <c r="D71" s="837"/>
      <c r="E71" s="834"/>
      <c r="F71" s="1746"/>
      <c r="G71" s="1747"/>
      <c r="H71" s="1753"/>
      <c r="I71" s="1751"/>
      <c r="J71" s="1751"/>
      <c r="K71" s="1751"/>
      <c r="AM71" s="152" t="s">
        <v>534</v>
      </c>
    </row>
    <row r="72" spans="1:39" s="152" customFormat="1" ht="37.5" customHeight="1">
      <c r="A72" s="837" t="s">
        <v>1099</v>
      </c>
      <c r="B72" s="837"/>
      <c r="C72" s="837"/>
      <c r="D72" s="837"/>
      <c r="E72" s="834"/>
      <c r="F72" s="1746"/>
      <c r="G72" s="1747"/>
      <c r="H72" s="1753"/>
      <c r="I72" s="1751"/>
      <c r="J72" s="1751"/>
      <c r="K72" s="1751"/>
      <c r="AM72" s="152" t="s">
        <v>535</v>
      </c>
    </row>
    <row r="73" spans="1:39" s="51" customFormat="1" ht="37.5" customHeight="1">
      <c r="A73" s="837" t="s">
        <v>950</v>
      </c>
      <c r="B73" s="837"/>
      <c r="C73" s="837"/>
      <c r="D73" s="837"/>
      <c r="E73" s="834"/>
      <c r="F73" s="1746"/>
      <c r="G73" s="1747"/>
      <c r="H73" s="1753"/>
      <c r="I73" s="1751"/>
      <c r="J73" s="1751"/>
      <c r="K73" s="1751"/>
      <c r="AM73" s="152"/>
    </row>
    <row r="74" spans="1:39" s="152" customFormat="1" ht="37.5" customHeight="1">
      <c r="A74" s="837" t="s">
        <v>804</v>
      </c>
      <c r="B74" s="837"/>
      <c r="C74" s="837"/>
      <c r="D74" s="837"/>
      <c r="E74" s="834"/>
      <c r="F74" s="1746"/>
      <c r="G74" s="1747"/>
      <c r="H74" s="1753"/>
      <c r="I74" s="1751"/>
      <c r="J74" s="1751"/>
      <c r="K74" s="1751"/>
    </row>
    <row r="75" spans="1:39" s="152" customFormat="1" ht="37.5" customHeight="1">
      <c r="A75" s="1795" t="s">
        <v>521</v>
      </c>
      <c r="B75" s="837" t="s">
        <v>1107</v>
      </c>
      <c r="C75" s="837"/>
      <c r="D75" s="837"/>
      <c r="E75" s="834"/>
      <c r="F75" s="1746"/>
      <c r="G75" s="1747"/>
      <c r="H75" s="1753"/>
      <c r="I75" s="1751"/>
      <c r="J75" s="1751"/>
      <c r="K75" s="1751"/>
    </row>
    <row r="76" spans="1:39" s="152" customFormat="1" ht="37.5" customHeight="1">
      <c r="A76" s="1796"/>
      <c r="B76" s="837" t="s">
        <v>817</v>
      </c>
      <c r="C76" s="837"/>
      <c r="D76" s="837"/>
      <c r="E76" s="834"/>
      <c r="F76" s="1746"/>
      <c r="G76" s="1747"/>
      <c r="H76" s="1753"/>
      <c r="I76" s="1751"/>
      <c r="J76" s="1751"/>
      <c r="K76" s="1751"/>
      <c r="AM76" s="51"/>
    </row>
    <row r="77" spans="1:39" s="51" customFormat="1" ht="37.5" customHeight="1">
      <c r="A77" s="1796"/>
      <c r="B77" s="837" t="s">
        <v>1105</v>
      </c>
      <c r="C77" s="837"/>
      <c r="D77" s="837"/>
      <c r="E77" s="834"/>
      <c r="F77" s="1746"/>
      <c r="G77" s="1747"/>
      <c r="H77" s="1753"/>
      <c r="I77" s="1751"/>
      <c r="J77" s="1751"/>
      <c r="K77" s="1751"/>
    </row>
    <row r="78" spans="1:39" s="51" customFormat="1" ht="37.5" customHeight="1">
      <c r="A78" s="1796"/>
      <c r="B78" s="837" t="s">
        <v>1106</v>
      </c>
      <c r="C78" s="837"/>
      <c r="D78" s="837"/>
      <c r="E78" s="834"/>
      <c r="F78" s="1746"/>
      <c r="G78" s="1747"/>
      <c r="H78" s="1753"/>
      <c r="I78" s="1751"/>
      <c r="J78" s="1751"/>
      <c r="K78" s="1751"/>
    </row>
    <row r="79" spans="1:39" s="51" customFormat="1" ht="37.5" customHeight="1">
      <c r="A79" s="1797"/>
      <c r="B79" s="1793" t="s">
        <v>1108</v>
      </c>
      <c r="C79" s="1793"/>
      <c r="D79" s="1793"/>
      <c r="E79" s="1794"/>
      <c r="F79" s="1746"/>
      <c r="G79" s="1747"/>
      <c r="H79" s="1753"/>
      <c r="I79" s="1751"/>
      <c r="J79" s="1751"/>
      <c r="K79" s="1751"/>
    </row>
    <row r="80" spans="1:39" s="51" customFormat="1" ht="37.5" customHeight="1">
      <c r="A80" s="1754" t="s">
        <v>730</v>
      </c>
      <c r="B80" s="1754"/>
      <c r="C80" s="1754"/>
      <c r="D80" s="1754"/>
      <c r="E80" s="1773"/>
      <c r="F80" s="1746"/>
      <c r="G80" s="1747"/>
      <c r="H80" s="1750"/>
      <c r="I80" s="1751"/>
      <c r="J80" s="1751"/>
      <c r="K80" s="1751"/>
      <c r="AM80" s="152"/>
    </row>
    <row r="81" spans="1:39" s="152" customFormat="1" ht="37.5" customHeight="1">
      <c r="A81" s="1754" t="s">
        <v>805</v>
      </c>
      <c r="B81" s="1773"/>
      <c r="C81" s="1774"/>
      <c r="D81" s="1775"/>
      <c r="E81" s="1775"/>
      <c r="F81" s="1776"/>
      <c r="G81" s="1776"/>
      <c r="H81" s="1776"/>
      <c r="I81" s="1776"/>
      <c r="J81" s="1776"/>
      <c r="K81" s="1776"/>
    </row>
    <row r="82" spans="1:39" s="152" customFormat="1" ht="37.5" customHeight="1">
      <c r="A82" s="1754" t="s">
        <v>806</v>
      </c>
      <c r="B82" s="1755"/>
      <c r="C82" s="1748"/>
      <c r="D82" s="1749"/>
      <c r="E82" s="1749"/>
      <c r="F82" s="1749"/>
      <c r="G82" s="1749"/>
      <c r="H82" s="1749"/>
      <c r="I82" s="1749"/>
      <c r="J82" s="1749"/>
      <c r="K82" s="1749"/>
    </row>
    <row r="83" spans="1:39" s="152" customFormat="1" ht="25.5" customHeight="1">
      <c r="A83" s="51"/>
      <c r="B83" s="51"/>
      <c r="C83" s="51"/>
      <c r="D83" s="51"/>
      <c r="E83" s="51"/>
      <c r="F83" s="51"/>
      <c r="G83" s="51"/>
      <c r="H83" s="51"/>
      <c r="I83" s="51"/>
      <c r="J83" s="51"/>
      <c r="K83" s="51"/>
      <c r="L83" s="101"/>
      <c r="M83" s="101"/>
      <c r="N83" s="101"/>
      <c r="O83" s="101"/>
      <c r="P83" s="101"/>
      <c r="Q83" s="101"/>
      <c r="AM83"/>
    </row>
    <row r="84" spans="1:39" ht="18.75" customHeight="1" thickBot="1">
      <c r="A84" s="1752" t="s">
        <v>951</v>
      </c>
      <c r="B84" s="1752"/>
      <c r="C84" s="1752"/>
      <c r="D84" s="1752"/>
      <c r="E84" s="1752"/>
      <c r="F84" s="1752"/>
      <c r="G84" s="1752"/>
      <c r="H84" s="1752"/>
      <c r="I84" s="1752"/>
      <c r="J84" s="1752"/>
      <c r="K84" s="1752"/>
      <c r="L84" s="169" t="s">
        <v>232</v>
      </c>
    </row>
    <row r="85" spans="1:39" ht="37.5" customHeight="1">
      <c r="A85" s="837" t="s">
        <v>807</v>
      </c>
      <c r="B85" s="837"/>
      <c r="C85" s="834"/>
      <c r="D85" s="768"/>
      <c r="E85" s="458"/>
      <c r="F85" s="458"/>
      <c r="G85" s="458"/>
      <c r="H85" s="458"/>
      <c r="I85" s="703"/>
      <c r="J85" s="764"/>
      <c r="K85" s="461"/>
    </row>
    <row r="86" spans="1:39" ht="37.5" customHeight="1">
      <c r="A86" s="837" t="s">
        <v>808</v>
      </c>
      <c r="B86" s="837"/>
      <c r="C86" s="834"/>
      <c r="D86" s="768"/>
      <c r="E86" s="458"/>
      <c r="F86" s="458"/>
      <c r="G86" s="458"/>
      <c r="H86" s="458"/>
      <c r="I86" s="703"/>
      <c r="J86" s="764"/>
      <c r="K86" s="461"/>
    </row>
    <row r="87" spans="1:39" ht="37.5" customHeight="1">
      <c r="A87" s="837" t="s">
        <v>996</v>
      </c>
      <c r="B87" s="837"/>
      <c r="C87" s="834"/>
      <c r="D87" s="768"/>
      <c r="E87" s="458"/>
      <c r="F87" s="458"/>
      <c r="G87" s="458"/>
      <c r="H87" s="458"/>
      <c r="I87" s="703"/>
      <c r="J87" s="764"/>
      <c r="K87" s="461"/>
      <c r="AM87" s="311"/>
    </row>
    <row r="88" spans="1:39" s="311" customFormat="1" ht="21.75" customHeight="1">
      <c r="A88" s="837" t="s">
        <v>809</v>
      </c>
      <c r="B88" s="837"/>
      <c r="C88" s="834"/>
      <c r="D88" s="768"/>
      <c r="E88" s="458"/>
      <c r="F88" s="458"/>
      <c r="G88" s="458"/>
      <c r="H88" s="458"/>
      <c r="I88" s="703"/>
      <c r="J88" s="764"/>
      <c r="K88" s="461"/>
      <c r="AM88"/>
    </row>
    <row r="89" spans="1:39" ht="21.75" customHeight="1">
      <c r="A89" s="837" t="s">
        <v>810</v>
      </c>
      <c r="B89" s="837"/>
      <c r="C89" s="834"/>
      <c r="D89" s="768"/>
      <c r="E89" s="458"/>
      <c r="F89" s="458"/>
      <c r="G89" s="458"/>
      <c r="H89" s="458"/>
      <c r="I89" s="703"/>
      <c r="J89" s="764"/>
      <c r="K89" s="461"/>
    </row>
    <row r="90" spans="1:39" ht="31.5" customHeight="1">
      <c r="A90" s="837" t="s">
        <v>811</v>
      </c>
      <c r="B90" s="837"/>
      <c r="C90" s="834"/>
      <c r="D90" s="768"/>
      <c r="E90" s="458"/>
      <c r="F90" s="458"/>
      <c r="G90" s="458"/>
      <c r="H90" s="458"/>
      <c r="I90" s="703"/>
      <c r="J90" s="764"/>
      <c r="K90" s="461"/>
    </row>
    <row r="91" spans="1:39" ht="37.5" customHeight="1">
      <c r="A91" s="837" t="s">
        <v>812</v>
      </c>
      <c r="B91" s="837"/>
      <c r="C91" s="834"/>
      <c r="D91" s="768"/>
      <c r="E91" s="458"/>
      <c r="F91" s="458"/>
      <c r="G91" s="458"/>
      <c r="H91" s="458"/>
      <c r="I91" s="703"/>
      <c r="J91" s="764"/>
      <c r="K91" s="461"/>
    </row>
    <row r="92" spans="1:39" ht="24" customHeight="1">
      <c r="A92" s="837" t="s">
        <v>816</v>
      </c>
      <c r="B92" s="837"/>
      <c r="C92" s="834"/>
      <c r="D92" s="776" t="str">
        <f>IF(OR(D88="",D89="",D91=""),"", D88/(D89*D91))</f>
        <v/>
      </c>
      <c r="E92" s="776" t="str">
        <f t="shared" ref="E92:K92" si="0">IF(OR(E88="",E89="",E91=""),"", E88/(E89*E91))</f>
        <v/>
      </c>
      <c r="F92" s="776" t="str">
        <f t="shared" si="0"/>
        <v/>
      </c>
      <c r="G92" s="776" t="str">
        <f t="shared" si="0"/>
        <v/>
      </c>
      <c r="H92" s="776" t="str">
        <f t="shared" si="0"/>
        <v/>
      </c>
      <c r="I92" s="777" t="str">
        <f t="shared" si="0"/>
        <v/>
      </c>
      <c r="J92" s="776" t="str">
        <f t="shared" si="0"/>
        <v/>
      </c>
      <c r="K92" s="778" t="str">
        <f t="shared" si="0"/>
        <v/>
      </c>
    </row>
    <row r="93" spans="1:39" ht="37.5" customHeight="1">
      <c r="A93" s="837" t="s">
        <v>583</v>
      </c>
      <c r="B93" s="837"/>
      <c r="C93" s="834"/>
      <c r="D93" s="768"/>
      <c r="E93" s="458"/>
      <c r="F93" s="458"/>
      <c r="G93" s="458"/>
      <c r="H93" s="458"/>
      <c r="I93" s="703"/>
      <c r="J93" s="764"/>
      <c r="K93" s="461"/>
    </row>
    <row r="94" spans="1:39" ht="37.5" customHeight="1">
      <c r="A94" s="837" t="s">
        <v>825</v>
      </c>
      <c r="B94" s="837"/>
      <c r="C94" s="834"/>
      <c r="D94" s="768"/>
      <c r="E94" s="458"/>
      <c r="F94" s="458"/>
      <c r="G94" s="458"/>
      <c r="H94" s="458"/>
      <c r="I94" s="703"/>
      <c r="J94" s="764"/>
      <c r="K94" s="461"/>
      <c r="AM94" s="311"/>
    </row>
    <row r="95" spans="1:39" s="311" customFormat="1" ht="20.25" customHeight="1">
      <c r="A95" s="837" t="s">
        <v>813</v>
      </c>
      <c r="B95" s="837"/>
      <c r="C95" s="834"/>
      <c r="D95" s="768"/>
      <c r="E95" s="458"/>
      <c r="F95" s="458"/>
      <c r="G95" s="458"/>
      <c r="H95" s="458"/>
      <c r="I95" s="703"/>
      <c r="J95" s="764"/>
      <c r="K95" s="461"/>
    </row>
    <row r="96" spans="1:39" s="311" customFormat="1" ht="37.5" customHeight="1">
      <c r="A96" s="837" t="s">
        <v>814</v>
      </c>
      <c r="B96" s="837"/>
      <c r="C96" s="834"/>
      <c r="D96" s="797"/>
      <c r="E96" s="798"/>
      <c r="F96" s="798"/>
      <c r="G96" s="798"/>
      <c r="H96" s="798"/>
      <c r="I96" s="799"/>
      <c r="J96" s="800"/>
      <c r="K96" s="801"/>
    </row>
    <row r="97" spans="1:39" s="311" customFormat="1" ht="37.5" customHeight="1">
      <c r="A97" s="837" t="s">
        <v>815</v>
      </c>
      <c r="B97" s="837"/>
      <c r="C97" s="834"/>
      <c r="D97" s="797"/>
      <c r="E97" s="798"/>
      <c r="F97" s="798"/>
      <c r="G97" s="798"/>
      <c r="H97" s="798"/>
      <c r="I97" s="799"/>
      <c r="J97" s="800"/>
      <c r="K97" s="801"/>
      <c r="AM97"/>
    </row>
    <row r="98" spans="1:39" ht="37.5" customHeight="1">
      <c r="A98" s="837" t="s">
        <v>814</v>
      </c>
      <c r="B98" s="837"/>
      <c r="C98" s="834"/>
      <c r="D98" s="797"/>
      <c r="E98" s="798"/>
      <c r="F98" s="798"/>
      <c r="G98" s="798"/>
      <c r="H98" s="798"/>
      <c r="I98" s="799"/>
      <c r="J98" s="800"/>
      <c r="K98" s="801"/>
      <c r="AM98" s="311"/>
    </row>
    <row r="99" spans="1:39" s="311" customFormat="1" ht="41.25" customHeight="1">
      <c r="A99" s="433" t="s">
        <v>71</v>
      </c>
      <c r="B99" s="1743"/>
      <c r="C99" s="1744"/>
      <c r="D99" s="1745"/>
      <c r="E99" s="1745"/>
      <c r="F99" s="1745"/>
      <c r="G99" s="1745"/>
      <c r="H99" s="1745"/>
      <c r="I99" s="1745"/>
      <c r="J99" s="1745"/>
      <c r="K99" s="1745"/>
    </row>
    <row r="100" spans="1:39" s="311" customFormat="1" ht="30" customHeight="1">
      <c r="A100"/>
      <c r="B100"/>
      <c r="C100"/>
      <c r="D100"/>
      <c r="E100"/>
      <c r="F100"/>
      <c r="G100"/>
      <c r="H100"/>
      <c r="I100"/>
      <c r="J100"/>
      <c r="K100"/>
      <c r="AM100"/>
    </row>
  </sheetData>
  <sheetProtection password="DDA1" sheet="1" objects="1" scenarios="1" selectLockedCells="1"/>
  <dataConsolidate/>
  <mergeCells count="130">
    <mergeCell ref="C24:K24"/>
    <mergeCell ref="A56:E56"/>
    <mergeCell ref="A40:C45"/>
    <mergeCell ref="I42:I43"/>
    <mergeCell ref="F63:G63"/>
    <mergeCell ref="H55:K55"/>
    <mergeCell ref="H54:K54"/>
    <mergeCell ref="H62:K62"/>
    <mergeCell ref="A54:E54"/>
    <mergeCell ref="G44:H44"/>
    <mergeCell ref="A46:C46"/>
    <mergeCell ref="A53:K53"/>
    <mergeCell ref="J42:K43"/>
    <mergeCell ref="A55:E55"/>
    <mergeCell ref="A58:E58"/>
    <mergeCell ref="A59:E59"/>
    <mergeCell ref="A57:E57"/>
    <mergeCell ref="F54:G54"/>
    <mergeCell ref="F55:G55"/>
    <mergeCell ref="D51:K51"/>
    <mergeCell ref="A62:E62"/>
    <mergeCell ref="A63:E63"/>
    <mergeCell ref="F56:G56"/>
    <mergeCell ref="H56:K56"/>
    <mergeCell ref="F66:G66"/>
    <mergeCell ref="H73:K73"/>
    <mergeCell ref="H75:K75"/>
    <mergeCell ref="F58:G58"/>
    <mergeCell ref="F59:G59"/>
    <mergeCell ref="H74:K74"/>
    <mergeCell ref="F75:G75"/>
    <mergeCell ref="F64:G64"/>
    <mergeCell ref="F65:G65"/>
    <mergeCell ref="H72:K72"/>
    <mergeCell ref="H66:K66"/>
    <mergeCell ref="H65:K65"/>
    <mergeCell ref="F71:G71"/>
    <mergeCell ref="A61:K61"/>
    <mergeCell ref="H71:K71"/>
    <mergeCell ref="A68:E68"/>
    <mergeCell ref="H63:K63"/>
    <mergeCell ref="H64:K64"/>
    <mergeCell ref="H68:K68"/>
    <mergeCell ref="A64:E64"/>
    <mergeCell ref="A65:E65"/>
    <mergeCell ref="A70:K70"/>
    <mergeCell ref="F67:G67"/>
    <mergeCell ref="F73:G73"/>
    <mergeCell ref="H67:K67"/>
    <mergeCell ref="B79:E79"/>
    <mergeCell ref="H76:K76"/>
    <mergeCell ref="H78:K78"/>
    <mergeCell ref="H79:K79"/>
    <mergeCell ref="B76:E76"/>
    <mergeCell ref="A80:E80"/>
    <mergeCell ref="A67:E67"/>
    <mergeCell ref="A73:E73"/>
    <mergeCell ref="A75:A79"/>
    <mergeCell ref="A72:E72"/>
    <mergeCell ref="A71:E71"/>
    <mergeCell ref="A1:K1"/>
    <mergeCell ref="A3:K3"/>
    <mergeCell ref="A5:K5"/>
    <mergeCell ref="A7:K7"/>
    <mergeCell ref="A9:K9"/>
    <mergeCell ref="A50:C50"/>
    <mergeCell ref="A51:C51"/>
    <mergeCell ref="A92:C92"/>
    <mergeCell ref="A12:K12"/>
    <mergeCell ref="A14:K14"/>
    <mergeCell ref="A16:K16"/>
    <mergeCell ref="A17:K17"/>
    <mergeCell ref="A18:K18"/>
    <mergeCell ref="A19:K19"/>
    <mergeCell ref="A22:K22"/>
    <mergeCell ref="A20:K20"/>
    <mergeCell ref="A39:K39"/>
    <mergeCell ref="I40:K41"/>
    <mergeCell ref="F40:H41"/>
    <mergeCell ref="D40:D43"/>
    <mergeCell ref="E40:E43"/>
    <mergeCell ref="F42:F43"/>
    <mergeCell ref="A23:B23"/>
    <mergeCell ref="A24:B24"/>
    <mergeCell ref="A11:K11"/>
    <mergeCell ref="A93:C93"/>
    <mergeCell ref="A94:C94"/>
    <mergeCell ref="A95:C95"/>
    <mergeCell ref="F72:G72"/>
    <mergeCell ref="F68:G68"/>
    <mergeCell ref="A66:E66"/>
    <mergeCell ref="G42:H43"/>
    <mergeCell ref="C23:K23"/>
    <mergeCell ref="A85:C85"/>
    <mergeCell ref="A87:C87"/>
    <mergeCell ref="H57:K57"/>
    <mergeCell ref="F57:G57"/>
    <mergeCell ref="H58:K58"/>
    <mergeCell ref="H59:K59"/>
    <mergeCell ref="A90:C90"/>
    <mergeCell ref="J44:K44"/>
    <mergeCell ref="A47:C47"/>
    <mergeCell ref="A48:C48"/>
    <mergeCell ref="A49:C49"/>
    <mergeCell ref="A88:C88"/>
    <mergeCell ref="F62:G62"/>
    <mergeCell ref="A81:B81"/>
    <mergeCell ref="C81:K81"/>
    <mergeCell ref="B99:K99"/>
    <mergeCell ref="F74:G74"/>
    <mergeCell ref="F78:G78"/>
    <mergeCell ref="F79:G79"/>
    <mergeCell ref="A86:C86"/>
    <mergeCell ref="A89:C89"/>
    <mergeCell ref="B77:E77"/>
    <mergeCell ref="B75:E75"/>
    <mergeCell ref="A96:C96"/>
    <mergeCell ref="A91:C91"/>
    <mergeCell ref="A98:C98"/>
    <mergeCell ref="C82:K82"/>
    <mergeCell ref="F80:G80"/>
    <mergeCell ref="H80:K80"/>
    <mergeCell ref="B78:E78"/>
    <mergeCell ref="A84:K84"/>
    <mergeCell ref="F77:G77"/>
    <mergeCell ref="F76:G76"/>
    <mergeCell ref="H77:K77"/>
    <mergeCell ref="A74:E74"/>
    <mergeCell ref="A97:C97"/>
    <mergeCell ref="A82:B82"/>
  </mergeCells>
  <dataValidations count="2">
    <dataValidation type="list" allowBlank="1" showInputMessage="1" showErrorMessage="1" sqref="F44 G74 F59:G59 I44 G78:G79 F55:G55 F63:G65 F66:F67 F71:G72 F73:F80 F68:G68">
      <formula1>$AM$40:$AM$44</formula1>
    </dataValidation>
    <dataValidation type="list" allowBlank="1" showInputMessage="1" showErrorMessage="1" sqref="C23:K23">
      <formula1>$AM$64:$AM$67</formula1>
    </dataValidation>
  </dataValidations>
  <printOptions horizontalCentered="1" verticalCentered="1"/>
  <pageMargins left="0.31496062992125984" right="0.31496062992125984" top="0.55118110236220474" bottom="0.35433070866141736" header="0.31496062992125984" footer="0.31496062992125984"/>
  <pageSetup scale="38" orientation="portrait" r:id="rId1"/>
  <headerFooter alignWithMargins="0">
    <oddFooter>&amp;L&amp;10CECR - Outil de compilation des données
Gabarit disponible au www.chus.qc.ca/cecr&amp;C&amp;10&amp;A&amp;R&amp;10Contrôle de qualité TDM - volet physicien ou ingénieur</oddFooter>
  </headerFooter>
  <colBreaks count="1" manualBreakCount="1">
    <brk id="19" max="1048575" man="1"/>
  </colBreaks>
  <ignoredErrors>
    <ignoredError sqref="D92:K9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AN51"/>
  <sheetViews>
    <sheetView showGridLines="0" zoomScale="90" zoomScaleNormal="90" zoomScaleSheetLayoutView="40" workbookViewId="0">
      <selection activeCell="A14" sqref="A14:D14"/>
    </sheetView>
  </sheetViews>
  <sheetFormatPr baseColWidth="10" defaultRowHeight="15"/>
  <cols>
    <col min="1" max="1" width="25.42578125" customWidth="1"/>
    <col min="2" max="2" width="25.7109375" customWidth="1"/>
    <col min="3" max="3" width="39.28515625" customWidth="1"/>
    <col min="4" max="4" width="26.42578125" customWidth="1"/>
    <col min="5" max="5" width="28.42578125" customWidth="1"/>
    <col min="6" max="6" width="31" customWidth="1"/>
    <col min="7" max="7" width="21.7109375" customWidth="1"/>
    <col min="8" max="8" width="20.5703125" customWidth="1"/>
    <col min="9" max="9" width="22.5703125" customWidth="1"/>
    <col min="10" max="10" width="21.28515625" customWidth="1"/>
    <col min="11" max="11" width="32.5703125" customWidth="1"/>
    <col min="12" max="19" width="0" hidden="1" customWidth="1"/>
    <col min="20" max="20" width="28" customWidth="1"/>
    <col min="21" max="21" width="23.7109375" customWidth="1"/>
    <col min="22" max="22" width="34.28515625" customWidth="1"/>
    <col min="23" max="23" width="20.28515625" customWidth="1"/>
    <col min="28" max="28" width="31.28515625" customWidth="1"/>
    <col min="39" max="39" width="11.42578125" hidden="1" customWidth="1"/>
  </cols>
  <sheetData>
    <row r="1" spans="1:40" s="77" customFormat="1" ht="30" customHeight="1">
      <c r="A1" s="1699" t="s">
        <v>316</v>
      </c>
      <c r="B1" s="1699"/>
      <c r="C1" s="1699"/>
      <c r="D1" s="1699"/>
      <c r="E1" s="1699"/>
      <c r="F1" s="1699"/>
    </row>
    <row r="2" spans="1:40" s="77" customFormat="1" ht="13.5" customHeight="1"/>
    <row r="3" spans="1:40" s="51" customFormat="1" ht="30" customHeight="1">
      <c r="A3" s="1777" t="s">
        <v>952</v>
      </c>
      <c r="B3" s="1777"/>
      <c r="C3" s="1777"/>
      <c r="D3" s="1777"/>
      <c r="E3" s="1777"/>
      <c r="F3" s="1777"/>
    </row>
    <row r="4" spans="1:40" ht="9" customHeight="1">
      <c r="A4" s="74"/>
      <c r="B4" s="74"/>
      <c r="C4" s="74"/>
      <c r="D4" s="73"/>
      <c r="E4" s="5"/>
      <c r="F4" s="5"/>
    </row>
    <row r="5" spans="1:40" ht="30" customHeight="1">
      <c r="A5" s="1778" t="s">
        <v>831</v>
      </c>
      <c r="B5" s="1730"/>
      <c r="C5" s="1730"/>
      <c r="D5" s="1730"/>
      <c r="E5" s="1730"/>
      <c r="F5" s="1730"/>
      <c r="G5" s="47"/>
      <c r="H5" s="47"/>
      <c r="I5" s="47"/>
      <c r="J5" s="47"/>
    </row>
    <row r="6" spans="1:40" ht="15.75" customHeight="1">
      <c r="A6" s="74"/>
      <c r="B6" s="74"/>
      <c r="C6" s="74"/>
      <c r="D6" s="73"/>
    </row>
    <row r="7" spans="1:40">
      <c r="A7" s="1742" t="s">
        <v>240</v>
      </c>
      <c r="B7" s="1742"/>
      <c r="C7" s="1742"/>
      <c r="D7" s="1742"/>
      <c r="E7" s="1742"/>
      <c r="F7" s="1742"/>
    </row>
    <row r="8" spans="1:40" ht="15.75" customHeight="1">
      <c r="A8" s="42"/>
      <c r="B8" s="43"/>
      <c r="C8" s="43"/>
      <c r="D8" s="73"/>
      <c r="AM8" t="s">
        <v>49</v>
      </c>
    </row>
    <row r="9" spans="1:40" ht="30" customHeight="1">
      <c r="A9" s="1756" t="s">
        <v>832</v>
      </c>
      <c r="B9" s="1742"/>
      <c r="C9" s="1742"/>
      <c r="D9" s="1742"/>
      <c r="E9" s="1742"/>
      <c r="F9" s="1742"/>
      <c r="AM9" t="s">
        <v>50</v>
      </c>
    </row>
    <row r="10" spans="1:40" ht="21" customHeight="1">
      <c r="A10" s="1782" t="s">
        <v>238</v>
      </c>
      <c r="B10" s="1782"/>
      <c r="C10" s="1782"/>
      <c r="D10" s="1782"/>
      <c r="E10" s="1782"/>
      <c r="F10" s="1782"/>
      <c r="AM10" s="47" t="s">
        <v>137</v>
      </c>
    </row>
    <row r="11" spans="1:40" ht="23.25" customHeight="1">
      <c r="AM11" s="47" t="s">
        <v>241</v>
      </c>
      <c r="AN11" s="47"/>
    </row>
    <row r="12" spans="1:40" ht="18.75" customHeight="1">
      <c r="A12" s="1877" t="s">
        <v>830</v>
      </c>
      <c r="B12" s="1877"/>
      <c r="C12" s="1877"/>
      <c r="D12" s="1877"/>
      <c r="E12" s="1877"/>
      <c r="F12" s="1877"/>
      <c r="AM12" s="47" t="s">
        <v>140</v>
      </c>
    </row>
    <row r="13" spans="1:40" ht="18.75" customHeight="1">
      <c r="A13" s="1877" t="s">
        <v>143</v>
      </c>
      <c r="B13" s="1752"/>
      <c r="C13" s="1752"/>
      <c r="D13" s="1752"/>
      <c r="E13" s="1825" t="s">
        <v>144</v>
      </c>
      <c r="F13" s="1825"/>
      <c r="AM13" s="47" t="s">
        <v>142</v>
      </c>
    </row>
    <row r="14" spans="1:40" ht="18.75" customHeight="1">
      <c r="A14" s="1869"/>
      <c r="B14" s="1870"/>
      <c r="C14" s="1870"/>
      <c r="D14" s="1871"/>
      <c r="E14" s="1872"/>
      <c r="F14" s="1873"/>
      <c r="AM14" s="47" t="s">
        <v>139</v>
      </c>
    </row>
    <row r="15" spans="1:40" ht="18.75" customHeight="1">
      <c r="A15" s="1883"/>
      <c r="B15" s="1884"/>
      <c r="C15" s="1884"/>
      <c r="D15" s="1885"/>
      <c r="E15" s="1874"/>
      <c r="F15" s="1875"/>
      <c r="AM15" s="47" t="s">
        <v>139</v>
      </c>
    </row>
    <row r="16" spans="1:40" ht="18.75" customHeight="1">
      <c r="A16" s="1883"/>
      <c r="B16" s="1884"/>
      <c r="C16" s="1884"/>
      <c r="D16" s="1885"/>
      <c r="E16" s="1874"/>
      <c r="F16" s="1875"/>
      <c r="AM16" s="47" t="s">
        <v>139</v>
      </c>
    </row>
    <row r="17" spans="1:40" ht="18.75" customHeight="1">
      <c r="A17" s="1880"/>
      <c r="B17" s="1881"/>
      <c r="C17" s="1881"/>
      <c r="D17" s="1882"/>
      <c r="E17" s="1878"/>
      <c r="F17" s="1879"/>
      <c r="AM17" s="47" t="s">
        <v>139</v>
      </c>
    </row>
    <row r="18" spans="1:40" ht="15.75" customHeight="1">
      <c r="AM18" s="47" t="s">
        <v>141</v>
      </c>
      <c r="AN18" s="47"/>
    </row>
    <row r="19" spans="1:40" s="152" customFormat="1" ht="18.75" customHeight="1">
      <c r="A19" s="1876" t="s">
        <v>584</v>
      </c>
      <c r="B19" s="907"/>
      <c r="C19" s="907"/>
      <c r="D19" s="907"/>
      <c r="E19" s="907"/>
      <c r="F19" s="907"/>
      <c r="G19" s="907"/>
      <c r="H19" s="908"/>
      <c r="I19" s="311"/>
      <c r="J19" s="311"/>
      <c r="K19" s="311"/>
      <c r="T19"/>
      <c r="U19"/>
      <c r="V19"/>
    </row>
    <row r="20" spans="1:40" s="152" customFormat="1" ht="18.75" customHeight="1">
      <c r="A20" s="1808" t="s">
        <v>515</v>
      </c>
      <c r="B20" s="1809"/>
      <c r="C20" s="1810"/>
      <c r="D20" s="1854" t="s">
        <v>792</v>
      </c>
      <c r="E20" s="1854" t="s">
        <v>793</v>
      </c>
      <c r="F20" s="1857" t="s">
        <v>794</v>
      </c>
      <c r="G20" s="1858"/>
      <c r="H20" s="1859"/>
      <c r="I20" s="311"/>
      <c r="J20" s="311"/>
      <c r="K20" s="311"/>
      <c r="T20"/>
      <c r="U20"/>
      <c r="V20"/>
      <c r="AM20" s="152" t="s">
        <v>518</v>
      </c>
    </row>
    <row r="21" spans="1:40" s="152" customFormat="1" ht="18.75" customHeight="1">
      <c r="A21" s="1811"/>
      <c r="B21" s="1812"/>
      <c r="C21" s="1813"/>
      <c r="D21" s="1855"/>
      <c r="E21" s="1855"/>
      <c r="F21" s="1860"/>
      <c r="G21" s="1861"/>
      <c r="H21" s="1862"/>
      <c r="I21" s="311"/>
      <c r="J21" s="311"/>
      <c r="K21" s="311"/>
      <c r="T21"/>
      <c r="U21"/>
      <c r="V21"/>
      <c r="AM21" s="152" t="s">
        <v>519</v>
      </c>
    </row>
    <row r="22" spans="1:40" s="152" customFormat="1" ht="18.75" customHeight="1">
      <c r="A22" s="1811"/>
      <c r="B22" s="1812"/>
      <c r="C22" s="1813"/>
      <c r="D22" s="1855"/>
      <c r="E22" s="1855"/>
      <c r="F22" s="1863" t="s">
        <v>516</v>
      </c>
      <c r="G22" s="1865" t="s">
        <v>133</v>
      </c>
      <c r="H22" s="1866"/>
      <c r="I22" s="311"/>
      <c r="J22" s="311"/>
      <c r="K22" s="311"/>
      <c r="T22"/>
      <c r="U22"/>
      <c r="V22"/>
      <c r="AM22" s="152" t="s">
        <v>369</v>
      </c>
    </row>
    <row r="23" spans="1:40" s="152" customFormat="1" ht="18.75" customHeight="1">
      <c r="A23" s="1811"/>
      <c r="B23" s="1812"/>
      <c r="C23" s="1813"/>
      <c r="D23" s="1856"/>
      <c r="E23" s="1856"/>
      <c r="F23" s="1864"/>
      <c r="G23" s="1867"/>
      <c r="H23" s="1868"/>
      <c r="I23" s="311"/>
      <c r="J23" s="311"/>
      <c r="K23" s="311"/>
      <c r="T23"/>
      <c r="U23"/>
      <c r="V23"/>
      <c r="AM23" s="152" t="s">
        <v>517</v>
      </c>
    </row>
    <row r="24" spans="1:40" s="152" customFormat="1" ht="18.75" customHeight="1">
      <c r="A24" s="1811"/>
      <c r="B24" s="1812"/>
      <c r="C24" s="1813"/>
      <c r="D24" s="806"/>
      <c r="E24" s="806"/>
      <c r="F24" s="806"/>
      <c r="G24" s="1852"/>
      <c r="H24" s="1853"/>
      <c r="I24" s="311"/>
      <c r="J24" s="311"/>
      <c r="K24" s="311"/>
      <c r="T24"/>
      <c r="U24"/>
      <c r="V24"/>
    </row>
    <row r="25" spans="1:40" s="152" customFormat="1" ht="37.5" customHeight="1">
      <c r="A25" s="1814"/>
      <c r="B25" s="1815"/>
      <c r="C25" s="1816"/>
      <c r="D25" s="805" t="s">
        <v>134</v>
      </c>
      <c r="E25" s="805" t="s">
        <v>135</v>
      </c>
      <c r="F25" s="805" t="s">
        <v>136</v>
      </c>
      <c r="G25" s="805" t="s">
        <v>301</v>
      </c>
      <c r="H25" s="808" t="s">
        <v>301</v>
      </c>
      <c r="I25" s="311"/>
      <c r="J25" s="311"/>
      <c r="K25" s="311"/>
      <c r="T25"/>
      <c r="U25"/>
      <c r="V25"/>
      <c r="AM25" s="152" t="s">
        <v>522</v>
      </c>
    </row>
    <row r="26" spans="1:40" s="152" customFormat="1" ht="18.75" customHeight="1">
      <c r="A26" s="1770" t="s">
        <v>795</v>
      </c>
      <c r="B26" s="1828"/>
      <c r="C26" s="1829"/>
      <c r="D26" s="807"/>
      <c r="E26" s="455"/>
      <c r="F26" s="455"/>
      <c r="G26" s="455"/>
      <c r="H26" s="457"/>
      <c r="I26" s="311"/>
      <c r="J26" s="311"/>
      <c r="K26" s="311"/>
      <c r="T26"/>
      <c r="U26"/>
      <c r="V26"/>
      <c r="AM26" s="152" t="s">
        <v>544</v>
      </c>
    </row>
    <row r="27" spans="1:40" s="152" customFormat="1" ht="18.75" customHeight="1">
      <c r="A27" s="1770" t="s">
        <v>796</v>
      </c>
      <c r="B27" s="1828"/>
      <c r="C27" s="1829"/>
      <c r="D27" s="458"/>
      <c r="E27" s="458"/>
      <c r="F27" s="458"/>
      <c r="G27" s="458"/>
      <c r="H27" s="460"/>
      <c r="I27" s="311"/>
      <c r="J27" s="311"/>
      <c r="K27" s="311"/>
      <c r="T27"/>
      <c r="U27"/>
      <c r="V27"/>
      <c r="AM27" s="152" t="s">
        <v>523</v>
      </c>
    </row>
    <row r="28" spans="1:40" s="152" customFormat="1" ht="18.75" customHeight="1">
      <c r="A28" s="1770" t="s">
        <v>797</v>
      </c>
      <c r="B28" s="1828"/>
      <c r="C28" s="1829"/>
      <c r="D28" s="458"/>
      <c r="E28" s="458"/>
      <c r="F28" s="458"/>
      <c r="G28" s="458"/>
      <c r="H28" s="460"/>
      <c r="I28" s="311"/>
      <c r="J28" s="311"/>
      <c r="K28" s="311"/>
      <c r="T28"/>
      <c r="U28"/>
      <c r="V28"/>
      <c r="AM28" s="152" t="s">
        <v>524</v>
      </c>
    </row>
    <row r="29" spans="1:40" s="152" customFormat="1" ht="18.75" customHeight="1">
      <c r="A29" s="1770" t="s">
        <v>798</v>
      </c>
      <c r="B29" s="1828"/>
      <c r="C29" s="1829"/>
      <c r="D29" s="458"/>
      <c r="E29" s="458"/>
      <c r="F29" s="458"/>
      <c r="G29" s="458"/>
      <c r="H29" s="460"/>
      <c r="I29" s="311"/>
      <c r="J29" s="311"/>
      <c r="K29" s="311"/>
      <c r="T29"/>
      <c r="U29"/>
      <c r="V29"/>
    </row>
    <row r="30" spans="1:40" s="152" customFormat="1" ht="18.75" customHeight="1">
      <c r="A30" s="1770" t="s">
        <v>820</v>
      </c>
      <c r="B30" s="1828"/>
      <c r="C30" s="1829"/>
      <c r="D30" s="458"/>
      <c r="E30" s="458"/>
      <c r="F30" s="458"/>
      <c r="G30" s="458"/>
      <c r="H30" s="460"/>
      <c r="I30" s="311"/>
      <c r="J30" s="311"/>
      <c r="K30" s="311"/>
      <c r="T30"/>
      <c r="U30"/>
      <c r="V30"/>
    </row>
    <row r="31" spans="1:40" s="152" customFormat="1" ht="37.5" customHeight="1">
      <c r="A31" s="1770" t="s">
        <v>800</v>
      </c>
      <c r="B31" s="1828"/>
      <c r="C31" s="1829"/>
      <c r="D31" s="802"/>
      <c r="E31" s="803"/>
      <c r="F31" s="803"/>
      <c r="G31" s="803"/>
      <c r="H31" s="804"/>
      <c r="I31" s="311"/>
      <c r="J31" s="311"/>
      <c r="K31" s="311"/>
      <c r="T31"/>
      <c r="U31"/>
      <c r="V31"/>
    </row>
    <row r="32" spans="1:40" s="152" customFormat="1" ht="39.75" customHeight="1">
      <c r="T32"/>
      <c r="U32"/>
      <c r="V32"/>
      <c r="AM32" s="311" t="s">
        <v>228</v>
      </c>
    </row>
    <row r="33" spans="1:21" s="311" customFormat="1" ht="18.75" customHeight="1" thickBot="1">
      <c r="A33" s="1752" t="s">
        <v>828</v>
      </c>
      <c r="B33" s="1752"/>
      <c r="C33" s="1752"/>
      <c r="D33" s="1752"/>
      <c r="E33" s="1752"/>
      <c r="F33" s="1752"/>
      <c r="G33" s="1752"/>
      <c r="H33" s="1752"/>
      <c r="I33" s="1752"/>
      <c r="J33" s="1752"/>
      <c r="K33" s="1752"/>
      <c r="L33" s="169" t="s">
        <v>232</v>
      </c>
      <c r="T33"/>
      <c r="U33"/>
    </row>
    <row r="34" spans="1:21" s="311" customFormat="1" ht="20.25" customHeight="1">
      <c r="A34" s="1847" t="s">
        <v>995</v>
      </c>
      <c r="B34" s="1848"/>
      <c r="C34" s="1848"/>
      <c r="D34" s="1849"/>
      <c r="E34" s="1850"/>
      <c r="F34" s="1850"/>
      <c r="G34" s="1850"/>
      <c r="H34" s="1850"/>
      <c r="I34" s="1850"/>
      <c r="J34" s="1850"/>
      <c r="K34" s="1851"/>
    </row>
    <row r="35" spans="1:21" s="311" customFormat="1" ht="37.5" customHeight="1">
      <c r="A35" s="837" t="s">
        <v>821</v>
      </c>
      <c r="B35" s="837"/>
      <c r="C35" s="834"/>
      <c r="D35" s="458"/>
      <c r="E35" s="458"/>
      <c r="F35" s="458"/>
      <c r="G35" s="458"/>
      <c r="H35" s="458"/>
      <c r="I35" s="458"/>
      <c r="J35" s="764"/>
      <c r="K35" s="765"/>
    </row>
    <row r="36" spans="1:21" s="311" customFormat="1" ht="37.5" customHeight="1">
      <c r="A36" s="837" t="s">
        <v>827</v>
      </c>
      <c r="B36" s="837"/>
      <c r="C36" s="834"/>
      <c r="D36" s="458"/>
      <c r="E36" s="458"/>
      <c r="F36" s="458"/>
      <c r="G36" s="458"/>
      <c r="H36" s="458"/>
      <c r="I36" s="458"/>
      <c r="J36" s="764"/>
      <c r="K36" s="765"/>
    </row>
    <row r="37" spans="1:21" s="311" customFormat="1" ht="37.5" customHeight="1">
      <c r="A37" s="837" t="s">
        <v>808</v>
      </c>
      <c r="B37" s="837"/>
      <c r="C37" s="834"/>
      <c r="D37" s="458"/>
      <c r="E37" s="458"/>
      <c r="F37" s="458"/>
      <c r="G37" s="458"/>
      <c r="H37" s="458"/>
      <c r="I37" s="458"/>
      <c r="J37" s="764"/>
      <c r="K37" s="765"/>
    </row>
    <row r="38" spans="1:21" s="311" customFormat="1" ht="37.5" customHeight="1">
      <c r="A38" s="837" t="s">
        <v>822</v>
      </c>
      <c r="B38" s="837"/>
      <c r="C38" s="834"/>
      <c r="D38" s="458"/>
      <c r="E38" s="458"/>
      <c r="F38" s="458"/>
      <c r="G38" s="458"/>
      <c r="H38" s="458"/>
      <c r="I38" s="458"/>
      <c r="J38" s="764"/>
      <c r="K38" s="765"/>
    </row>
    <row r="39" spans="1:21" s="311" customFormat="1" ht="37.5" customHeight="1">
      <c r="A39" s="837" t="s">
        <v>810</v>
      </c>
      <c r="B39" s="837"/>
      <c r="C39" s="834"/>
      <c r="D39" s="458"/>
      <c r="E39" s="458"/>
      <c r="F39" s="458"/>
      <c r="G39" s="458"/>
      <c r="H39" s="458"/>
      <c r="I39" s="458"/>
      <c r="J39" s="764"/>
      <c r="K39" s="765"/>
    </row>
    <row r="40" spans="1:21" s="311" customFormat="1" ht="37.5" customHeight="1">
      <c r="A40" s="837" t="s">
        <v>811</v>
      </c>
      <c r="B40" s="837"/>
      <c r="C40" s="834"/>
      <c r="D40" s="458"/>
      <c r="E40" s="458"/>
      <c r="F40" s="458"/>
      <c r="G40" s="458"/>
      <c r="H40" s="458"/>
      <c r="I40" s="458"/>
      <c r="J40" s="764"/>
      <c r="K40" s="765"/>
    </row>
    <row r="41" spans="1:21" s="311" customFormat="1" ht="37.5" customHeight="1">
      <c r="A41" s="837" t="s">
        <v>826</v>
      </c>
      <c r="B41" s="837"/>
      <c r="C41" s="834"/>
      <c r="D41" s="458"/>
      <c r="E41" s="458"/>
      <c r="F41" s="458"/>
      <c r="G41" s="458"/>
      <c r="H41" s="458"/>
      <c r="I41" s="458"/>
      <c r="J41" s="764"/>
      <c r="K41" s="765"/>
    </row>
    <row r="42" spans="1:21" s="311" customFormat="1" ht="37.5" customHeight="1">
      <c r="A42" s="837" t="s">
        <v>823</v>
      </c>
      <c r="B42" s="837"/>
      <c r="C42" s="834"/>
      <c r="D42" s="776" t="str">
        <f>IF(OR(D38="",D39="",D41=""),"", D38/(D39*D41))</f>
        <v/>
      </c>
      <c r="E42" s="776" t="str">
        <f t="shared" ref="E42:K42" si="0">IF(OR(E38="",E39="",E41=""),"", E38/(E39*E41))</f>
        <v/>
      </c>
      <c r="F42" s="776" t="str">
        <f t="shared" si="0"/>
        <v/>
      </c>
      <c r="G42" s="776" t="str">
        <f t="shared" si="0"/>
        <v/>
      </c>
      <c r="H42" s="776" t="str">
        <f t="shared" si="0"/>
        <v/>
      </c>
      <c r="I42" s="776" t="str">
        <f t="shared" si="0"/>
        <v/>
      </c>
      <c r="J42" s="776" t="str">
        <f t="shared" si="0"/>
        <v/>
      </c>
      <c r="K42" s="779" t="str">
        <f t="shared" si="0"/>
        <v/>
      </c>
    </row>
    <row r="43" spans="1:21" s="311" customFormat="1" ht="37.5" customHeight="1">
      <c r="A43" s="837" t="s">
        <v>583</v>
      </c>
      <c r="B43" s="837"/>
      <c r="C43" s="834"/>
      <c r="D43" s="458"/>
      <c r="E43" s="458"/>
      <c r="F43" s="458"/>
      <c r="G43" s="458"/>
      <c r="H43" s="458"/>
      <c r="I43" s="458"/>
      <c r="J43" s="764"/>
      <c r="K43" s="765"/>
    </row>
    <row r="44" spans="1:21" s="311" customFormat="1" ht="37.5" customHeight="1">
      <c r="A44" s="837" t="s">
        <v>825</v>
      </c>
      <c r="B44" s="837"/>
      <c r="C44" s="834"/>
      <c r="D44" s="458"/>
      <c r="E44" s="458"/>
      <c r="F44" s="458"/>
      <c r="G44" s="458"/>
      <c r="H44" s="458"/>
      <c r="I44" s="458"/>
      <c r="J44" s="764"/>
      <c r="K44" s="765"/>
    </row>
    <row r="45" spans="1:21" s="311" customFormat="1" ht="37.5" customHeight="1">
      <c r="A45" s="837" t="s">
        <v>824</v>
      </c>
      <c r="B45" s="837"/>
      <c r="C45" s="834"/>
      <c r="D45" s="458"/>
      <c r="E45" s="458"/>
      <c r="F45" s="458"/>
      <c r="G45" s="458"/>
      <c r="H45" s="458"/>
      <c r="I45" s="458"/>
      <c r="J45" s="764"/>
      <c r="K45" s="765"/>
    </row>
    <row r="46" spans="1:21" s="311" customFormat="1" ht="37.5" customHeight="1">
      <c r="A46" s="837" t="s">
        <v>815</v>
      </c>
      <c r="B46" s="837"/>
      <c r="C46" s="834"/>
      <c r="D46" s="458"/>
      <c r="E46" s="458"/>
      <c r="F46" s="458"/>
      <c r="G46" s="458"/>
      <c r="H46" s="458"/>
      <c r="I46" s="458"/>
      <c r="J46" s="764"/>
      <c r="K46" s="765"/>
    </row>
    <row r="47" spans="1:21" s="311" customFormat="1" ht="37.5" customHeight="1">
      <c r="A47" s="837" t="s">
        <v>815</v>
      </c>
      <c r="B47" s="837"/>
      <c r="C47" s="834"/>
      <c r="D47" s="458"/>
      <c r="E47" s="458"/>
      <c r="F47" s="458"/>
      <c r="G47" s="458"/>
      <c r="H47" s="458"/>
      <c r="I47" s="458"/>
      <c r="J47" s="764"/>
      <c r="K47" s="765"/>
    </row>
    <row r="48" spans="1:21" s="311" customFormat="1" ht="37.5" customHeight="1">
      <c r="A48" s="837" t="s">
        <v>815</v>
      </c>
      <c r="B48" s="1795"/>
      <c r="C48" s="1841"/>
      <c r="D48" s="458"/>
      <c r="E48" s="458"/>
      <c r="F48" s="458"/>
      <c r="G48" s="458"/>
      <c r="H48" s="458"/>
      <c r="I48" s="458"/>
      <c r="J48" s="764"/>
      <c r="K48" s="765"/>
    </row>
    <row r="49" spans="1:11" s="311" customFormat="1" ht="37.5" customHeight="1">
      <c r="A49" s="433" t="s">
        <v>73</v>
      </c>
      <c r="B49" s="1842"/>
      <c r="C49" s="1843"/>
      <c r="D49" s="1844"/>
      <c r="E49" s="1844"/>
      <c r="F49" s="1844"/>
      <c r="G49" s="1844"/>
      <c r="H49" s="1844"/>
      <c r="I49" s="1844"/>
      <c r="J49" s="1844"/>
      <c r="K49" s="1844"/>
    </row>
    <row r="50" spans="1:11" s="311" customFormat="1" ht="37.5" customHeight="1">
      <c r="A50" s="715" t="s">
        <v>998</v>
      </c>
      <c r="B50" s="1845"/>
      <c r="C50" s="1846"/>
      <c r="D50" s="1846"/>
      <c r="E50" s="1846"/>
      <c r="F50" s="1846"/>
      <c r="G50" s="1846"/>
      <c r="H50" s="1846"/>
      <c r="I50" s="1846"/>
      <c r="J50" s="1846"/>
      <c r="K50" s="1846"/>
    </row>
    <row r="51" spans="1:11" s="311" customFormat="1" ht="37.5" customHeight="1">
      <c r="A51" s="433" t="s">
        <v>71</v>
      </c>
      <c r="B51" s="1839"/>
      <c r="C51" s="1840"/>
      <c r="D51" s="1840"/>
      <c r="E51" s="1840"/>
      <c r="F51" s="1840"/>
      <c r="G51" s="1840"/>
      <c r="H51" s="1840"/>
      <c r="I51" s="1840"/>
      <c r="J51" s="1840"/>
      <c r="K51" s="1840"/>
    </row>
  </sheetData>
  <sheetProtection password="DDA1" sheet="1" objects="1" scenarios="1" selectLockedCells="1"/>
  <mergeCells count="51">
    <mergeCell ref="A10:F10"/>
    <mergeCell ref="A1:F1"/>
    <mergeCell ref="A3:F3"/>
    <mergeCell ref="A5:F5"/>
    <mergeCell ref="A7:F7"/>
    <mergeCell ref="A9:F9"/>
    <mergeCell ref="A14:D14"/>
    <mergeCell ref="E14:F14"/>
    <mergeCell ref="E16:F16"/>
    <mergeCell ref="A19:H19"/>
    <mergeCell ref="A12:F12"/>
    <mergeCell ref="E13:F13"/>
    <mergeCell ref="E17:F17"/>
    <mergeCell ref="A13:D13"/>
    <mergeCell ref="A17:D17"/>
    <mergeCell ref="A15:D15"/>
    <mergeCell ref="E15:F15"/>
    <mergeCell ref="A16:D16"/>
    <mergeCell ref="A30:C30"/>
    <mergeCell ref="A31:C31"/>
    <mergeCell ref="G24:H24"/>
    <mergeCell ref="A27:C27"/>
    <mergeCell ref="A28:C28"/>
    <mergeCell ref="A29:C29"/>
    <mergeCell ref="A26:C26"/>
    <mergeCell ref="A20:C25"/>
    <mergeCell ref="D20:D23"/>
    <mergeCell ref="E20:E23"/>
    <mergeCell ref="F20:H21"/>
    <mergeCell ref="F22:F23"/>
    <mergeCell ref="G22:H23"/>
    <mergeCell ref="A43:C43"/>
    <mergeCell ref="A33:K33"/>
    <mergeCell ref="A34:C34"/>
    <mergeCell ref="D34:K34"/>
    <mergeCell ref="A35:C35"/>
    <mergeCell ref="A36:C36"/>
    <mergeCell ref="A37:C37"/>
    <mergeCell ref="A38:C38"/>
    <mergeCell ref="A39:C39"/>
    <mergeCell ref="A40:C40"/>
    <mergeCell ref="A41:C41"/>
    <mergeCell ref="A42:C42"/>
    <mergeCell ref="B51:K51"/>
    <mergeCell ref="A44:C44"/>
    <mergeCell ref="A45:C45"/>
    <mergeCell ref="A46:C46"/>
    <mergeCell ref="A47:C47"/>
    <mergeCell ref="A48:C48"/>
    <mergeCell ref="B49:K49"/>
    <mergeCell ref="B50:K50"/>
  </mergeCells>
  <dataValidations count="1">
    <dataValidation type="list" allowBlank="1" showInputMessage="1" showErrorMessage="1" sqref="I24 F24">
      <formula1>$AM$20:$AM$23</formula1>
    </dataValidation>
  </dataValidations>
  <printOptions horizontalCentered="1" verticalCentered="1"/>
  <pageMargins left="0.31496062992125984" right="0.31496062992125984" top="0.55118110236220474" bottom="0.35433070866141736" header="0.31496062992125984" footer="0.31496062992125984"/>
  <pageSetup scale="75" orientation="landscape" r:id="rId1"/>
  <headerFooter alignWithMargins="0">
    <oddFooter>&amp;L&amp;10CECR - Outil de compilation des données, gabarit disponible au www.chus.qc.ca/cecr&amp;C&amp;10&amp;A&amp;R&amp;10Contrôle de qualité TDM - volet physicien ou ingénieur</oddFooter>
  </headerFooter>
  <rowBreaks count="1" manualBreakCount="1">
    <brk id="18" max="21" man="1"/>
  </rowBreaks>
  <colBreaks count="1" manualBreakCount="1">
    <brk id="6" max="42" man="1"/>
  </colBreaks>
  <ignoredErrors>
    <ignoredError sqref="D42:K42"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AL53"/>
  <sheetViews>
    <sheetView showGridLines="0" zoomScaleNormal="100" zoomScalePageLayoutView="90" workbookViewId="0">
      <selection activeCell="D26" sqref="D26"/>
    </sheetView>
  </sheetViews>
  <sheetFormatPr baseColWidth="10" defaultColWidth="11.42578125" defaultRowHeight="15"/>
  <cols>
    <col min="1" max="3" width="19.7109375" customWidth="1"/>
    <col min="4" max="5" width="21.28515625" customWidth="1"/>
    <col min="6" max="8" width="19.7109375" customWidth="1"/>
    <col min="9" max="9" width="21.42578125" style="3" customWidth="1"/>
    <col min="10" max="10" width="17.85546875" customWidth="1"/>
    <col min="11" max="11" width="19.28515625" customWidth="1"/>
    <col min="12" max="12" width="16.85546875" customWidth="1"/>
    <col min="13" max="13" width="22.42578125" customWidth="1"/>
    <col min="14" max="14" width="40.5703125" customWidth="1"/>
    <col min="20" max="20" width="13" customWidth="1"/>
    <col min="35" max="38" width="11.42578125" hidden="1" customWidth="1"/>
  </cols>
  <sheetData>
    <row r="1" spans="1:37" s="77" customFormat="1" ht="30" customHeight="1">
      <c r="A1" s="1699" t="s">
        <v>316</v>
      </c>
      <c r="B1" s="1699"/>
      <c r="C1" s="1699"/>
      <c r="D1" s="1699"/>
      <c r="E1" s="1699"/>
      <c r="F1" s="1699"/>
      <c r="G1" s="1699"/>
      <c r="H1" s="1699"/>
      <c r="I1" s="3"/>
    </row>
    <row r="2" spans="1:37" s="77" customFormat="1" ht="13.5" customHeight="1">
      <c r="I2" s="3"/>
    </row>
    <row r="3" spans="1:37" s="51" customFormat="1" ht="30" customHeight="1">
      <c r="A3" s="1777" t="s">
        <v>953</v>
      </c>
      <c r="B3" s="1777"/>
      <c r="C3" s="1777"/>
      <c r="D3" s="1777"/>
      <c r="E3" s="1777"/>
      <c r="F3" s="1777"/>
      <c r="G3" s="1777"/>
      <c r="H3" s="1777"/>
      <c r="I3" s="37"/>
    </row>
    <row r="4" spans="1:37" ht="9" customHeight="1">
      <c r="A4" s="5"/>
      <c r="B4" s="5"/>
      <c r="C4" s="5"/>
      <c r="D4" s="5"/>
      <c r="E4" s="5"/>
      <c r="F4" s="5"/>
      <c r="G4" s="5"/>
      <c r="H4" s="5"/>
      <c r="I4" s="86"/>
      <c r="J4" s="5"/>
      <c r="K4" s="5"/>
      <c r="L4" s="5"/>
      <c r="M4" s="5"/>
    </row>
    <row r="5" spans="1:37" s="5" customFormat="1" ht="15" customHeight="1">
      <c r="A5" s="1742" t="s">
        <v>242</v>
      </c>
      <c r="B5" s="1742"/>
      <c r="C5" s="1742"/>
      <c r="D5" s="1742"/>
      <c r="E5" s="1742"/>
      <c r="F5" s="1742"/>
      <c r="G5" s="1742"/>
      <c r="H5" s="1742"/>
      <c r="I5" s="86"/>
    </row>
    <row r="6" spans="1:37" s="5" customFormat="1" ht="7.5" customHeight="1">
      <c r="I6" s="86"/>
    </row>
    <row r="7" spans="1:37" s="5" customFormat="1" ht="15" customHeight="1">
      <c r="A7" s="1742" t="s">
        <v>243</v>
      </c>
      <c r="B7" s="1742"/>
      <c r="C7" s="1742"/>
      <c r="D7" s="1742"/>
      <c r="E7" s="1742"/>
      <c r="F7" s="1742"/>
      <c r="G7" s="1742"/>
      <c r="H7" s="1742"/>
      <c r="I7" s="86"/>
    </row>
    <row r="8" spans="1:37" s="5" customFormat="1" ht="7.5" customHeight="1">
      <c r="I8" s="86"/>
    </row>
    <row r="9" spans="1:37" s="5" customFormat="1" ht="15" customHeight="1">
      <c r="A9" s="1890" t="s">
        <v>1075</v>
      </c>
      <c r="B9" s="1783"/>
      <c r="C9" s="1783"/>
      <c r="D9" s="1783"/>
      <c r="E9" s="1783"/>
      <c r="F9" s="1783"/>
      <c r="G9" s="1783"/>
      <c r="H9" s="1783"/>
      <c r="I9" s="3"/>
    </row>
    <row r="10" spans="1:37" s="5" customFormat="1" ht="15" customHeight="1">
      <c r="A10" s="1888" t="s">
        <v>835</v>
      </c>
      <c r="B10" s="1889"/>
      <c r="C10" s="1889"/>
      <c r="D10" s="1889"/>
      <c r="E10" s="1889"/>
      <c r="F10" s="1889"/>
      <c r="G10" s="1889"/>
      <c r="H10" s="1889"/>
      <c r="I10" s="3"/>
    </row>
    <row r="11" spans="1:37" s="5" customFormat="1" ht="15" customHeight="1">
      <c r="A11" s="1782" t="s">
        <v>244</v>
      </c>
      <c r="B11" s="1782"/>
      <c r="C11" s="1782"/>
      <c r="D11" s="1782"/>
      <c r="E11" s="1782"/>
      <c r="F11" s="1782"/>
      <c r="G11" s="1782"/>
      <c r="H11" s="1782"/>
      <c r="I11" s="3"/>
      <c r="AI11" s="94" t="s">
        <v>31</v>
      </c>
      <c r="AJ11" s="28"/>
      <c r="AK11" s="29"/>
    </row>
    <row r="12" spans="1:37" s="5" customFormat="1" ht="15" customHeight="1">
      <c r="A12" s="1782" t="s">
        <v>245</v>
      </c>
      <c r="B12" s="1782"/>
      <c r="C12" s="1782"/>
      <c r="D12" s="1782"/>
      <c r="E12" s="1782"/>
      <c r="F12" s="1782"/>
      <c r="G12" s="1782"/>
      <c r="H12" s="1782"/>
      <c r="I12" s="3"/>
      <c r="AI12" s="94" t="s">
        <v>72</v>
      </c>
      <c r="AJ12" s="28"/>
      <c r="AK12" s="29"/>
    </row>
    <row r="13" spans="1:37" s="5" customFormat="1" ht="0.75" customHeight="1">
      <c r="A13" s="142"/>
      <c r="B13" s="143"/>
      <c r="C13" s="106"/>
      <c r="D13" s="106"/>
      <c r="E13" s="106"/>
      <c r="F13" s="106"/>
      <c r="G13" s="109"/>
      <c r="H13" s="109"/>
      <c r="I13" s="3"/>
      <c r="AI13" s="94" t="s">
        <v>152</v>
      </c>
      <c r="AJ13" s="29"/>
      <c r="AK13" s="29"/>
    </row>
    <row r="14" spans="1:37" s="5" customFormat="1" ht="7.5" customHeight="1">
      <c r="I14" s="3"/>
      <c r="AI14" s="94" t="s">
        <v>249</v>
      </c>
      <c r="AJ14" s="29"/>
      <c r="AK14" s="29"/>
    </row>
    <row r="15" spans="1:37" s="5" customFormat="1" ht="15" customHeight="1">
      <c r="A15" s="1783" t="s">
        <v>246</v>
      </c>
      <c r="B15" s="1783"/>
      <c r="C15" s="1783"/>
      <c r="D15" s="1783"/>
      <c r="E15" s="1783"/>
      <c r="F15" s="1783"/>
      <c r="G15" s="1783"/>
      <c r="H15" s="1783"/>
      <c r="I15" s="3"/>
      <c r="K15"/>
      <c r="L15"/>
      <c r="M15"/>
      <c r="N15"/>
      <c r="O15"/>
      <c r="P15"/>
      <c r="Q15"/>
      <c r="R15"/>
      <c r="AI15" s="30"/>
    </row>
    <row r="16" spans="1:37" s="5" customFormat="1" ht="15" customHeight="1">
      <c r="A16" s="1891" t="s">
        <v>331</v>
      </c>
      <c r="B16" s="1891"/>
      <c r="C16" s="1891"/>
      <c r="D16" s="1891"/>
      <c r="E16" s="1891"/>
      <c r="F16" s="1891"/>
      <c r="G16" s="1891"/>
      <c r="H16" s="1891"/>
      <c r="I16" s="3"/>
      <c r="K16"/>
      <c r="L16"/>
      <c r="M16"/>
      <c r="N16"/>
      <c r="O16"/>
      <c r="P16"/>
      <c r="Q16"/>
      <c r="R16"/>
      <c r="AI16" s="94" t="s">
        <v>250</v>
      </c>
      <c r="AJ16" s="29"/>
      <c r="AK16" s="29"/>
    </row>
    <row r="17" spans="1:37" s="5" customFormat="1" ht="0.75" customHeight="1">
      <c r="A17" s="144"/>
      <c r="B17" s="143"/>
      <c r="C17" s="109"/>
      <c r="D17" s="145"/>
      <c r="E17" s="145"/>
      <c r="F17" s="137"/>
      <c r="G17" s="137"/>
      <c r="H17" s="102"/>
      <c r="I17" s="3"/>
      <c r="K17"/>
      <c r="L17"/>
      <c r="M17"/>
      <c r="N17"/>
      <c r="O17"/>
      <c r="P17"/>
      <c r="Q17"/>
      <c r="R17"/>
      <c r="AI17" s="94" t="s">
        <v>153</v>
      </c>
      <c r="AJ17" s="29"/>
      <c r="AK17" s="29"/>
    </row>
    <row r="18" spans="1:37" s="5" customFormat="1" ht="7.5" customHeight="1">
      <c r="A18"/>
      <c r="B18"/>
      <c r="C18"/>
      <c r="D18"/>
      <c r="E18"/>
      <c r="F18"/>
      <c r="G18"/>
      <c r="H18"/>
      <c r="I18" s="3"/>
      <c r="K18"/>
      <c r="L18"/>
      <c r="M18"/>
      <c r="N18"/>
      <c r="O18"/>
      <c r="P18"/>
      <c r="Q18"/>
      <c r="R18"/>
      <c r="AI18" s="94" t="s">
        <v>154</v>
      </c>
      <c r="AJ18" s="29"/>
      <c r="AK18" s="29"/>
    </row>
    <row r="19" spans="1:37" s="5" customFormat="1" ht="15" customHeight="1">
      <c r="A19" s="1783" t="s">
        <v>247</v>
      </c>
      <c r="B19" s="1783"/>
      <c r="C19" s="1783"/>
      <c r="D19" s="1783"/>
      <c r="E19" s="1783"/>
      <c r="F19" s="1783"/>
      <c r="G19" s="1783"/>
      <c r="H19" s="1783"/>
      <c r="I19" s="102"/>
      <c r="K19"/>
      <c r="L19"/>
      <c r="M19"/>
      <c r="N19"/>
      <c r="O19"/>
      <c r="P19"/>
      <c r="Q19"/>
      <c r="R19"/>
      <c r="AI19" s="94" t="s">
        <v>249</v>
      </c>
      <c r="AJ19" s="29"/>
      <c r="AK19" s="29"/>
    </row>
    <row r="20" spans="1:37" s="5" customFormat="1" ht="15" customHeight="1">
      <c r="A20" s="1887" t="s">
        <v>248</v>
      </c>
      <c r="B20" s="1887"/>
      <c r="C20" s="1887"/>
      <c r="D20" s="1887"/>
      <c r="E20" s="1887"/>
      <c r="F20" s="1887"/>
      <c r="G20" s="1887"/>
      <c r="H20" s="1887"/>
      <c r="I20" s="103"/>
      <c r="L20" s="30"/>
      <c r="M20" s="30"/>
      <c r="N20" s="30"/>
      <c r="O20" s="30"/>
      <c r="P20" s="30"/>
      <c r="Q20" s="30"/>
      <c r="R20" s="30"/>
      <c r="U20" s="48"/>
      <c r="W20" s="48"/>
    </row>
    <row r="21" spans="1:37" s="5" customFormat="1" ht="30" customHeight="1">
      <c r="A21" s="1778" t="s">
        <v>836</v>
      </c>
      <c r="B21" s="1730"/>
      <c r="C21" s="1730"/>
      <c r="D21" s="1730"/>
      <c r="E21" s="1730"/>
      <c r="F21" s="1730"/>
      <c r="G21" s="1730"/>
      <c r="H21" s="1730"/>
      <c r="I21" s="103"/>
      <c r="L21" s="30"/>
      <c r="M21" s="30"/>
      <c r="N21" s="30"/>
      <c r="O21" s="30"/>
      <c r="P21" s="30"/>
      <c r="Q21" s="30"/>
      <c r="R21" s="30"/>
      <c r="U21" s="48"/>
      <c r="W21" s="47"/>
      <c r="X21"/>
      <c r="Y21"/>
      <c r="Z21"/>
      <c r="AA21"/>
      <c r="AB21"/>
      <c r="AC21"/>
    </row>
    <row r="22" spans="1:37" s="5" customFormat="1" ht="0.75" customHeight="1">
      <c r="A22" s="146"/>
      <c r="B22" s="1905"/>
      <c r="C22" s="1905"/>
      <c r="D22" s="1905"/>
      <c r="E22" s="1905"/>
      <c r="F22" s="1905"/>
      <c r="G22" s="1905"/>
      <c r="H22" s="1905"/>
      <c r="I22" s="104"/>
      <c r="L22" s="30"/>
      <c r="M22" s="30"/>
      <c r="N22" s="30"/>
      <c r="O22" s="30"/>
      <c r="P22" s="30"/>
      <c r="Q22" s="30"/>
      <c r="R22" s="30"/>
      <c r="U22" s="48"/>
      <c r="W22" s="48"/>
    </row>
    <row r="23" spans="1:37" s="5" customFormat="1" ht="15" customHeight="1">
      <c r="B23" s="30" t="s">
        <v>123</v>
      </c>
      <c r="I23" s="3"/>
      <c r="L23" s="30"/>
      <c r="M23" s="30"/>
      <c r="N23" s="30"/>
      <c r="O23" s="30"/>
      <c r="P23" s="30"/>
      <c r="Q23" s="30"/>
      <c r="R23" s="30"/>
      <c r="U23" s="48"/>
    </row>
    <row r="24" spans="1:37" s="5" customFormat="1" ht="18.75" customHeight="1">
      <c r="A24" s="1886" t="s">
        <v>180</v>
      </c>
      <c r="B24" s="1886"/>
      <c r="C24" s="1886"/>
      <c r="D24" s="1886"/>
      <c r="E24" s="1886"/>
      <c r="F24" s="1886"/>
      <c r="G24" s="1886"/>
      <c r="H24" s="1886"/>
      <c r="I24" s="3"/>
      <c r="L24" s="30"/>
      <c r="M24" s="30"/>
      <c r="N24" s="30"/>
      <c r="O24" s="30"/>
      <c r="P24" s="30"/>
      <c r="Q24" s="30"/>
      <c r="R24" s="30"/>
      <c r="U24" s="48"/>
    </row>
    <row r="25" spans="1:37" s="5" customFormat="1" ht="37.5" customHeight="1">
      <c r="A25" s="1877"/>
      <c r="B25" s="1877"/>
      <c r="C25" s="1899"/>
      <c r="D25" s="752" t="s">
        <v>150</v>
      </c>
      <c r="E25" s="752" t="s">
        <v>303</v>
      </c>
      <c r="F25" s="752" t="s">
        <v>151</v>
      </c>
      <c r="G25" s="752" t="s">
        <v>114</v>
      </c>
      <c r="H25" s="752" t="s">
        <v>33</v>
      </c>
      <c r="I25" s="3"/>
      <c r="L25" s="30"/>
      <c r="M25" s="30"/>
      <c r="N25" s="30"/>
      <c r="O25" s="30"/>
      <c r="P25" s="30"/>
      <c r="Q25" s="30"/>
      <c r="R25" s="30"/>
      <c r="U25" s="48"/>
    </row>
    <row r="26" spans="1:37" ht="25.5" customHeight="1">
      <c r="A26" s="1877"/>
      <c r="B26" s="1877"/>
      <c r="C26" s="1899"/>
      <c r="D26" s="464"/>
      <c r="E26" s="464"/>
      <c r="F26" s="464"/>
      <c r="G26" s="464"/>
      <c r="H26" s="464"/>
      <c r="J26" s="5"/>
      <c r="K26" s="5"/>
    </row>
    <row r="27" spans="1:37" s="77" customFormat="1" ht="37.5" customHeight="1">
      <c r="A27" s="1770" t="s">
        <v>133</v>
      </c>
      <c r="B27" s="1828"/>
      <c r="C27" s="1828"/>
      <c r="D27" s="1896"/>
      <c r="E27" s="1904"/>
      <c r="F27" s="1904"/>
      <c r="G27" s="1904"/>
      <c r="H27" s="1904"/>
      <c r="I27" s="3"/>
      <c r="J27" s="5"/>
      <c r="K27" s="5"/>
    </row>
    <row r="28" spans="1:37" s="19" customFormat="1" ht="8.25" customHeight="1">
      <c r="A28"/>
      <c r="B28"/>
      <c r="C28" s="3"/>
      <c r="D28" s="3"/>
      <c r="E28"/>
      <c r="F28"/>
      <c r="G28"/>
      <c r="H28"/>
      <c r="I28" s="3"/>
      <c r="J28"/>
      <c r="K28"/>
    </row>
    <row r="29" spans="1:37" ht="18.75" customHeight="1">
      <c r="A29" s="1877" t="s">
        <v>15</v>
      </c>
      <c r="B29" s="1899"/>
      <c r="C29" s="1900" t="s">
        <v>12</v>
      </c>
      <c r="D29" s="1901"/>
      <c r="E29" s="1898" t="s">
        <v>253</v>
      </c>
      <c r="F29" s="1898" t="s">
        <v>108</v>
      </c>
      <c r="G29" s="1898" t="s">
        <v>330</v>
      </c>
      <c r="H29" s="1902" t="s">
        <v>3</v>
      </c>
    </row>
    <row r="30" spans="1:37" ht="30" customHeight="1">
      <c r="A30" s="754" t="s">
        <v>16</v>
      </c>
      <c r="B30" s="752" t="s">
        <v>17</v>
      </c>
      <c r="C30" s="753" t="s">
        <v>251</v>
      </c>
      <c r="D30" s="479" t="s">
        <v>252</v>
      </c>
      <c r="E30" s="1898"/>
      <c r="F30" s="1898"/>
      <c r="G30" s="1906"/>
      <c r="H30" s="1903"/>
    </row>
    <row r="31" spans="1:37" ht="18.75" customHeight="1">
      <c r="A31" s="467"/>
      <c r="B31" s="468"/>
      <c r="C31" s="469" t="str">
        <f>IF(OR(A31="", B31=""), "",A31*B31)</f>
        <v/>
      </c>
      <c r="D31" s="530"/>
      <c r="E31" s="531" t="str">
        <f>IF(OR(D31="", C31=""),"",ABS(D31-C31))</f>
        <v/>
      </c>
      <c r="F31" s="470" t="str">
        <f>IF(OR(D31="", C31=""),"",(E31/C31))</f>
        <v/>
      </c>
      <c r="G31" s="470" t="str">
        <f>IF(C31="","",IF(C31&gt;5,0.3,0.6))</f>
        <v/>
      </c>
      <c r="H31" s="748" t="str">
        <f t="shared" ref="H31:H40" si="0">IF(D31="","",IF(F31&gt;G31,"non conforme", "conforme"))</f>
        <v/>
      </c>
    </row>
    <row r="32" spans="1:37" ht="18.75" customHeight="1">
      <c r="A32" s="473"/>
      <c r="B32" s="474"/>
      <c r="C32" s="475" t="str">
        <f t="shared" ref="C32:C40" si="1">IF(OR(A32="", B32=""), "",A32*B32)</f>
        <v/>
      </c>
      <c r="D32" s="481"/>
      <c r="E32" s="482" t="str">
        <f t="shared" ref="E32:E40" si="2">IF(OR(D32="", C32=""),"",ABS(D32-C32))</f>
        <v/>
      </c>
      <c r="F32" s="476" t="str">
        <f t="shared" ref="F32:F40" si="3">IF(OR(D32="", C32=""),"",(E32/C32))</f>
        <v/>
      </c>
      <c r="G32" s="476" t="str">
        <f t="shared" ref="G32:G40" si="4">IF(C32="","",IF(C32&gt;5,0.3,0.6))</f>
        <v/>
      </c>
      <c r="H32" s="748" t="str">
        <f t="shared" si="0"/>
        <v/>
      </c>
    </row>
    <row r="33" spans="1:11" ht="18.75" customHeight="1">
      <c r="A33" s="473"/>
      <c r="B33" s="474"/>
      <c r="C33" s="475" t="str">
        <f t="shared" si="1"/>
        <v/>
      </c>
      <c r="D33" s="481"/>
      <c r="E33" s="482" t="str">
        <f t="shared" si="2"/>
        <v/>
      </c>
      <c r="F33" s="476" t="str">
        <f t="shared" si="3"/>
        <v/>
      </c>
      <c r="G33" s="476" t="str">
        <f t="shared" si="4"/>
        <v/>
      </c>
      <c r="H33" s="477" t="str">
        <f t="shared" si="0"/>
        <v/>
      </c>
    </row>
    <row r="34" spans="1:11" ht="18.75" customHeight="1">
      <c r="A34" s="473"/>
      <c r="B34" s="474"/>
      <c r="C34" s="475" t="str">
        <f t="shared" si="1"/>
        <v/>
      </c>
      <c r="D34" s="481"/>
      <c r="E34" s="482" t="str">
        <f t="shared" si="2"/>
        <v/>
      </c>
      <c r="F34" s="476" t="str">
        <f t="shared" si="3"/>
        <v/>
      </c>
      <c r="G34" s="476" t="str">
        <f t="shared" si="4"/>
        <v/>
      </c>
      <c r="H34" s="477" t="str">
        <f t="shared" si="0"/>
        <v/>
      </c>
    </row>
    <row r="35" spans="1:11" ht="18.75" customHeight="1">
      <c r="A35" s="473"/>
      <c r="B35" s="474"/>
      <c r="C35" s="475" t="str">
        <f t="shared" si="1"/>
        <v/>
      </c>
      <c r="D35" s="481"/>
      <c r="E35" s="482" t="str">
        <f t="shared" si="2"/>
        <v/>
      </c>
      <c r="F35" s="476" t="str">
        <f t="shared" si="3"/>
        <v/>
      </c>
      <c r="G35" s="476" t="str">
        <f t="shared" si="4"/>
        <v/>
      </c>
      <c r="H35" s="477" t="str">
        <f t="shared" si="0"/>
        <v/>
      </c>
    </row>
    <row r="36" spans="1:11" ht="18.75" customHeight="1">
      <c r="A36" s="473"/>
      <c r="B36" s="474"/>
      <c r="C36" s="475" t="str">
        <f t="shared" si="1"/>
        <v/>
      </c>
      <c r="D36" s="481"/>
      <c r="E36" s="482" t="str">
        <f t="shared" si="2"/>
        <v/>
      </c>
      <c r="F36" s="476" t="str">
        <f t="shared" si="3"/>
        <v/>
      </c>
      <c r="G36" s="476" t="str">
        <f t="shared" si="4"/>
        <v/>
      </c>
      <c r="H36" s="477" t="str">
        <f t="shared" si="0"/>
        <v/>
      </c>
    </row>
    <row r="37" spans="1:11" ht="18.75" customHeight="1">
      <c r="A37" s="473"/>
      <c r="B37" s="474"/>
      <c r="C37" s="475" t="str">
        <f t="shared" si="1"/>
        <v/>
      </c>
      <c r="D37" s="481"/>
      <c r="E37" s="482" t="str">
        <f t="shared" si="2"/>
        <v/>
      </c>
      <c r="F37" s="476" t="str">
        <f t="shared" si="3"/>
        <v/>
      </c>
      <c r="G37" s="476" t="str">
        <f t="shared" si="4"/>
        <v/>
      </c>
      <c r="H37" s="477" t="str">
        <f t="shared" si="0"/>
        <v/>
      </c>
    </row>
    <row r="38" spans="1:11" ht="18.75" customHeight="1">
      <c r="A38" s="473"/>
      <c r="B38" s="474"/>
      <c r="C38" s="475" t="str">
        <f t="shared" si="1"/>
        <v/>
      </c>
      <c r="D38" s="481"/>
      <c r="E38" s="482" t="str">
        <f t="shared" si="2"/>
        <v/>
      </c>
      <c r="F38" s="476" t="str">
        <f t="shared" si="3"/>
        <v/>
      </c>
      <c r="G38" s="476" t="str">
        <f t="shared" si="4"/>
        <v/>
      </c>
      <c r="H38" s="477" t="str">
        <f t="shared" si="0"/>
        <v/>
      </c>
    </row>
    <row r="39" spans="1:11" ht="18.75" customHeight="1">
      <c r="A39" s="473"/>
      <c r="B39" s="474"/>
      <c r="C39" s="475" t="str">
        <f t="shared" si="1"/>
        <v/>
      </c>
      <c r="D39" s="481"/>
      <c r="E39" s="482" t="str">
        <f t="shared" si="2"/>
        <v/>
      </c>
      <c r="F39" s="476" t="str">
        <f t="shared" si="3"/>
        <v/>
      </c>
      <c r="G39" s="476" t="str">
        <f t="shared" si="4"/>
        <v/>
      </c>
      <c r="H39" s="477" t="str">
        <f t="shared" si="0"/>
        <v/>
      </c>
    </row>
    <row r="40" spans="1:11" ht="18.75" customHeight="1">
      <c r="A40" s="471"/>
      <c r="B40" s="472"/>
      <c r="C40" s="475" t="str">
        <f t="shared" si="1"/>
        <v/>
      </c>
      <c r="D40" s="481"/>
      <c r="E40" s="482" t="str">
        <f t="shared" si="2"/>
        <v/>
      </c>
      <c r="F40" s="476" t="str">
        <f t="shared" si="3"/>
        <v/>
      </c>
      <c r="G40" s="476" t="str">
        <f t="shared" si="4"/>
        <v/>
      </c>
      <c r="H40" s="478" t="str">
        <f t="shared" si="0"/>
        <v/>
      </c>
    </row>
    <row r="41" spans="1:11" ht="37.5" customHeight="1">
      <c r="A41" s="1892" t="s">
        <v>73</v>
      </c>
      <c r="B41" s="1893"/>
      <c r="C41" s="1894"/>
      <c r="D41" s="1895"/>
      <c r="E41" s="1895"/>
      <c r="F41" s="1895"/>
      <c r="G41" s="1895"/>
      <c r="H41" s="1895"/>
      <c r="J41" s="77"/>
      <c r="K41" s="77"/>
    </row>
    <row r="42" spans="1:11" ht="37.5" customHeight="1">
      <c r="A42" s="1892" t="s">
        <v>71</v>
      </c>
      <c r="B42" s="1893"/>
      <c r="C42" s="1896"/>
      <c r="D42" s="1897"/>
      <c r="E42" s="1897"/>
      <c r="F42" s="1897"/>
      <c r="G42" s="1897"/>
      <c r="H42" s="1897"/>
      <c r="J42" s="77"/>
      <c r="K42" s="77"/>
    </row>
    <row r="44" spans="1:11">
      <c r="A44" s="20"/>
      <c r="B44" s="20"/>
    </row>
    <row r="45" spans="1:11">
      <c r="A45" s="20"/>
      <c r="B45" s="20"/>
    </row>
    <row r="46" spans="1:11">
      <c r="C46" s="21"/>
      <c r="D46" s="21"/>
      <c r="E46" s="21"/>
      <c r="F46" s="21"/>
      <c r="G46" s="21"/>
      <c r="H46" s="22"/>
    </row>
    <row r="47" spans="1:11" ht="15" customHeight="1">
      <c r="A47" s="20"/>
      <c r="B47" s="20"/>
      <c r="C47" s="21"/>
      <c r="D47" s="21"/>
      <c r="E47" s="21"/>
      <c r="F47" s="21"/>
      <c r="G47" s="21"/>
      <c r="H47" s="22"/>
    </row>
    <row r="48" spans="1:11">
      <c r="B48" s="22"/>
    </row>
    <row r="49" spans="2:8">
      <c r="B49" s="22"/>
      <c r="C49" s="21"/>
      <c r="D49" s="21"/>
      <c r="E49" s="21"/>
      <c r="F49" s="21"/>
      <c r="G49" s="21"/>
      <c r="H49" s="22"/>
    </row>
    <row r="50" spans="2:8">
      <c r="B50" s="22"/>
    </row>
    <row r="51" spans="2:8">
      <c r="B51" s="22"/>
    </row>
    <row r="52" spans="2:8">
      <c r="B52" s="22"/>
    </row>
    <row r="53" spans="2:8">
      <c r="B53" s="22"/>
    </row>
  </sheetData>
  <sheetProtection password="DDA1" sheet="1" objects="1" scenarios="1" selectLockedCells="1"/>
  <mergeCells count="28">
    <mergeCell ref="A25:C26"/>
    <mergeCell ref="A27:C27"/>
    <mergeCell ref="D27:H27"/>
    <mergeCell ref="B22:H22"/>
    <mergeCell ref="E29:E30"/>
    <mergeCell ref="G29:G30"/>
    <mergeCell ref="A42:B42"/>
    <mergeCell ref="C41:H41"/>
    <mergeCell ref="C42:H42"/>
    <mergeCell ref="A41:B41"/>
    <mergeCell ref="F29:F30"/>
    <mergeCell ref="A29:B29"/>
    <mergeCell ref="C29:D29"/>
    <mergeCell ref="H29:H30"/>
    <mergeCell ref="A1:H1"/>
    <mergeCell ref="A3:H3"/>
    <mergeCell ref="A7:H7"/>
    <mergeCell ref="A21:H21"/>
    <mergeCell ref="A24:H24"/>
    <mergeCell ref="A19:H19"/>
    <mergeCell ref="A20:H20"/>
    <mergeCell ref="A12:H12"/>
    <mergeCell ref="A11:H11"/>
    <mergeCell ref="A10:H10"/>
    <mergeCell ref="A9:H9"/>
    <mergeCell ref="A5:H5"/>
    <mergeCell ref="A15:H15"/>
    <mergeCell ref="A16:H16"/>
  </mergeCells>
  <phoneticPr fontId="19" type="noConversion"/>
  <dataValidations count="2">
    <dataValidation type="list" allowBlank="1" showInputMessage="1" showErrorMessage="1" sqref="E26">
      <formula1>$AI$12:$AI$14</formula1>
    </dataValidation>
    <dataValidation type="list" allowBlank="1" showInputMessage="1" showErrorMessage="1" sqref="D26">
      <formula1>$AI$17:$AI$19</formula1>
    </dataValidation>
  </dataValidations>
  <printOptions horizontalCentered="1" verticalCentered="1"/>
  <pageMargins left="0.31496062992125984" right="0.31496062992125984" top="0.55118110236220474" bottom="0.35433070866141736" header="0.31496062992125984" footer="0.31496062992125984"/>
  <pageSetup scale="62" orientation="portrait" r:id="rId1"/>
  <headerFooter>
    <oddFooter>&amp;L&amp;10CECR - Outil de compilation des données
Gabarit disponible au www.chus.qc.ca/cecr&amp;C&amp;10&amp;A
&amp;R&amp;10Contrôle de qualité TDM - volet physicien ou ingénieur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GQ262"/>
  <sheetViews>
    <sheetView showGridLines="0" zoomScaleNormal="100" zoomScaleSheetLayoutView="80" zoomScalePageLayoutView="60" workbookViewId="0">
      <selection activeCell="E31" sqref="E31:F31"/>
    </sheetView>
  </sheetViews>
  <sheetFormatPr baseColWidth="10" defaultColWidth="11.42578125" defaultRowHeight="15"/>
  <cols>
    <col min="1" max="1" width="13" customWidth="1"/>
    <col min="2" max="2" width="13" style="77" customWidth="1"/>
    <col min="3" max="3" width="5.140625" style="77" customWidth="1"/>
    <col min="4" max="4" width="12.42578125" customWidth="1"/>
    <col min="5" max="12" width="11.140625" customWidth="1"/>
    <col min="13" max="13" width="11.140625" style="1" customWidth="1"/>
    <col min="14" max="14" width="11.140625" style="4" customWidth="1"/>
    <col min="15" max="21" width="11.140625" customWidth="1"/>
    <col min="22" max="23" width="10.5703125" customWidth="1"/>
    <col min="24" max="24" width="8.5703125" customWidth="1"/>
    <col min="51" max="51" width="11.42578125" customWidth="1"/>
    <col min="52" max="52" width="11.42578125" hidden="1" customWidth="1"/>
    <col min="53" max="53" width="11.42578125" customWidth="1"/>
  </cols>
  <sheetData>
    <row r="1" spans="1:20" s="77" customFormat="1" ht="30" customHeight="1">
      <c r="A1" s="1699" t="s">
        <v>316</v>
      </c>
      <c r="B1" s="1699"/>
      <c r="C1" s="1699"/>
      <c r="D1" s="1699"/>
      <c r="E1" s="1699"/>
      <c r="F1" s="1699"/>
      <c r="G1" s="1699"/>
      <c r="H1" s="1699"/>
      <c r="I1" s="1699"/>
      <c r="J1" s="1699"/>
      <c r="K1" s="1699"/>
      <c r="L1" s="1699"/>
      <c r="M1" s="1699"/>
      <c r="N1" s="1699"/>
      <c r="O1" s="1699"/>
      <c r="P1" s="1699"/>
      <c r="Q1" s="1699"/>
      <c r="R1" s="1699"/>
      <c r="S1" s="1699"/>
      <c r="T1" s="1699"/>
    </row>
    <row r="2" spans="1:20" s="77" customFormat="1" ht="13.5" customHeight="1"/>
    <row r="3" spans="1:20" s="51" customFormat="1" ht="30" customHeight="1">
      <c r="A3" s="1988" t="s">
        <v>954</v>
      </c>
      <c r="B3" s="1988"/>
      <c r="C3" s="1988"/>
      <c r="D3" s="1988"/>
      <c r="E3" s="1988"/>
      <c r="F3" s="1988"/>
      <c r="G3" s="1988"/>
      <c r="H3" s="1988"/>
      <c r="I3" s="1988"/>
      <c r="J3" s="1988"/>
      <c r="K3" s="1988"/>
      <c r="L3" s="1988"/>
      <c r="M3" s="1988"/>
      <c r="N3" s="1988"/>
      <c r="O3" s="1988"/>
      <c r="P3" s="1988"/>
      <c r="Q3" s="1988"/>
      <c r="R3" s="1988"/>
      <c r="S3" s="1988"/>
      <c r="T3" s="1988"/>
    </row>
    <row r="4" spans="1:20" s="77" customFormat="1" ht="7.5" customHeight="1">
      <c r="M4" s="1"/>
      <c r="N4" s="4"/>
    </row>
    <row r="5" spans="1:20" ht="18.75" customHeight="1">
      <c r="A5" s="1756" t="s">
        <v>332</v>
      </c>
      <c r="B5" s="1756"/>
      <c r="C5" s="1756"/>
      <c r="D5" s="1756"/>
      <c r="E5" s="1756"/>
      <c r="F5" s="1756"/>
      <c r="G5" s="1756"/>
      <c r="H5" s="1756"/>
      <c r="I5" s="1756"/>
      <c r="J5" s="1756"/>
      <c r="K5" s="1756"/>
      <c r="L5" s="1756"/>
      <c r="M5" s="1756"/>
      <c r="N5" s="1756"/>
      <c r="O5" s="1756"/>
      <c r="P5" s="1756"/>
      <c r="Q5" s="1756"/>
      <c r="R5" s="1756"/>
      <c r="S5" s="1756"/>
      <c r="T5" s="1756"/>
    </row>
    <row r="6" spans="1:20" ht="7.5" customHeight="1">
      <c r="A6" s="4"/>
      <c r="B6" s="170"/>
      <c r="C6" s="170"/>
      <c r="D6" s="4"/>
      <c r="E6" s="4"/>
      <c r="F6" s="4"/>
      <c r="G6" s="4"/>
      <c r="H6" s="4"/>
      <c r="I6" s="4"/>
      <c r="J6" s="4"/>
      <c r="K6" s="4"/>
    </row>
    <row r="7" spans="1:20" ht="15" customHeight="1">
      <c r="A7" s="1742" t="s">
        <v>254</v>
      </c>
      <c r="B7" s="1742"/>
      <c r="C7" s="1742"/>
      <c r="D7" s="1742"/>
      <c r="E7" s="1742"/>
      <c r="F7" s="1742"/>
      <c r="G7" s="1742"/>
      <c r="H7" s="1742"/>
      <c r="I7" s="1742"/>
      <c r="J7" s="1742"/>
      <c r="K7" s="1742"/>
      <c r="L7" s="1742"/>
      <c r="M7" s="1742"/>
      <c r="N7" s="1742"/>
      <c r="O7" s="1742"/>
      <c r="P7" s="1742"/>
      <c r="Q7" s="1742"/>
      <c r="R7" s="1742"/>
      <c r="S7" s="1742"/>
      <c r="T7" s="1742"/>
    </row>
    <row r="8" spans="1:20" ht="7.5" customHeight="1">
      <c r="A8" s="4"/>
      <c r="B8" s="170"/>
      <c r="C8" s="170"/>
      <c r="D8" s="4"/>
      <c r="E8" s="4"/>
      <c r="F8" s="4"/>
      <c r="G8" s="4"/>
      <c r="H8" s="4"/>
      <c r="I8" s="4"/>
      <c r="J8" s="4"/>
      <c r="K8" s="4"/>
    </row>
    <row r="9" spans="1:20" ht="15" customHeight="1">
      <c r="A9" s="1783" t="s">
        <v>255</v>
      </c>
      <c r="B9" s="1783"/>
      <c r="C9" s="1783"/>
      <c r="D9" s="1783"/>
      <c r="E9" s="1783"/>
      <c r="F9" s="1783"/>
      <c r="G9" s="1783"/>
      <c r="H9" s="1783"/>
      <c r="I9" s="1783"/>
      <c r="J9" s="1783"/>
      <c r="K9" s="1783"/>
      <c r="L9" s="1783"/>
      <c r="M9" s="1783"/>
      <c r="N9" s="1783"/>
      <c r="O9" s="1783"/>
      <c r="P9" s="1783"/>
      <c r="Q9" s="1783"/>
      <c r="R9" s="1783"/>
      <c r="S9" s="1783"/>
      <c r="T9" s="1783"/>
    </row>
    <row r="10" spans="1:20" ht="15" customHeight="1">
      <c r="A10" s="1989" t="s">
        <v>837</v>
      </c>
      <c r="B10" s="1989"/>
      <c r="C10" s="1989"/>
      <c r="D10" s="1989"/>
      <c r="E10" s="1989"/>
      <c r="F10" s="1989"/>
      <c r="G10" s="1989"/>
      <c r="H10" s="1989"/>
      <c r="I10" s="1989"/>
      <c r="J10" s="1989"/>
      <c r="K10" s="1989"/>
      <c r="L10" s="1989"/>
      <c r="M10" s="1989"/>
      <c r="N10" s="1989"/>
      <c r="O10" s="1989"/>
      <c r="P10" s="1989"/>
      <c r="Q10" s="1989"/>
      <c r="R10" s="1989"/>
      <c r="S10" s="1989"/>
      <c r="T10" s="1989"/>
    </row>
    <row r="11" spans="1:20" ht="15" customHeight="1">
      <c r="A11" s="1990" t="s">
        <v>256</v>
      </c>
      <c r="B11" s="1990"/>
      <c r="C11" s="1990"/>
      <c r="D11" s="1990"/>
      <c r="E11" s="1990"/>
      <c r="F11" s="1990"/>
      <c r="G11" s="1990"/>
      <c r="H11" s="1990"/>
      <c r="I11" s="1990"/>
      <c r="J11" s="1990"/>
      <c r="K11" s="1990"/>
      <c r="L11" s="1990"/>
      <c r="M11" s="1990"/>
      <c r="N11" s="1990"/>
      <c r="O11" s="1990"/>
      <c r="P11" s="1990"/>
      <c r="Q11" s="1990"/>
      <c r="R11" s="1990"/>
      <c r="S11" s="1990"/>
      <c r="T11" s="1990"/>
    </row>
    <row r="12" spans="1:20" ht="15" customHeight="1">
      <c r="A12" s="1887" t="s">
        <v>257</v>
      </c>
      <c r="B12" s="1887"/>
      <c r="C12" s="1887"/>
      <c r="D12" s="1887"/>
      <c r="E12" s="1887"/>
      <c r="F12" s="1887"/>
      <c r="G12" s="1887"/>
      <c r="H12" s="1887"/>
      <c r="I12" s="1887"/>
      <c r="J12" s="1887"/>
      <c r="K12" s="1887"/>
      <c r="L12" s="1887"/>
      <c r="M12" s="1887"/>
      <c r="N12" s="1887"/>
      <c r="O12" s="1887"/>
      <c r="P12" s="1887"/>
      <c r="Q12" s="1887"/>
      <c r="R12" s="1887"/>
      <c r="S12" s="1887"/>
      <c r="T12" s="1887"/>
    </row>
    <row r="13" spans="1:20" ht="1.5" customHeight="1">
      <c r="A13" s="3"/>
      <c r="B13" s="3"/>
      <c r="C13" s="3"/>
      <c r="D13" s="3"/>
      <c r="E13" s="106"/>
      <c r="F13" s="106"/>
      <c r="G13" s="106"/>
      <c r="H13" s="106"/>
      <c r="I13" s="109"/>
      <c r="J13" s="109"/>
      <c r="K13" s="109"/>
      <c r="L13" s="105"/>
      <c r="M13" s="105"/>
      <c r="N13" s="105"/>
      <c r="O13" s="105"/>
    </row>
    <row r="14" spans="1:20" ht="7.5" customHeight="1">
      <c r="A14" s="4"/>
      <c r="B14" s="170"/>
      <c r="C14" s="170"/>
      <c r="D14" s="4"/>
      <c r="E14" s="4"/>
      <c r="F14" s="4"/>
      <c r="G14" s="4"/>
      <c r="H14" s="4"/>
      <c r="I14" s="4"/>
      <c r="J14" s="4"/>
      <c r="K14" s="4"/>
    </row>
    <row r="15" spans="1:20" ht="15" customHeight="1">
      <c r="A15" s="1756" t="s">
        <v>333</v>
      </c>
      <c r="B15" s="1756"/>
      <c r="C15" s="1756"/>
      <c r="D15" s="1756"/>
      <c r="E15" s="1756"/>
      <c r="F15" s="1756"/>
      <c r="G15" s="1756"/>
      <c r="H15" s="1756"/>
      <c r="I15" s="1756"/>
      <c r="J15" s="1756"/>
      <c r="K15" s="1756"/>
      <c r="L15" s="1756"/>
      <c r="M15" s="1756"/>
      <c r="N15" s="1756"/>
      <c r="O15" s="1756"/>
      <c r="P15" s="1756"/>
      <c r="Q15" s="1756"/>
      <c r="R15" s="1756"/>
      <c r="S15" s="1756"/>
      <c r="T15" s="1756"/>
    </row>
    <row r="16" spans="1:20" ht="15" customHeight="1">
      <c r="A16" s="1730" t="s">
        <v>334</v>
      </c>
      <c r="B16" s="1730"/>
      <c r="C16" s="1730"/>
      <c r="D16" s="1730"/>
      <c r="E16" s="1730"/>
      <c r="F16" s="1730"/>
      <c r="G16" s="1730"/>
      <c r="H16" s="1730"/>
      <c r="I16" s="1730"/>
      <c r="J16" s="1730"/>
      <c r="K16" s="1730"/>
      <c r="L16" s="1730"/>
      <c r="M16" s="1730"/>
      <c r="N16" s="1730"/>
      <c r="O16" s="1730"/>
      <c r="P16" s="1730"/>
      <c r="Q16" s="1730"/>
      <c r="R16" s="1730"/>
      <c r="S16" s="1730"/>
      <c r="T16" s="1730"/>
    </row>
    <row r="17" spans="1:53" ht="30" customHeight="1">
      <c r="A17" s="1778" t="s">
        <v>838</v>
      </c>
      <c r="B17" s="1730"/>
      <c r="C17" s="1730"/>
      <c r="D17" s="1730"/>
      <c r="E17" s="1730"/>
      <c r="F17" s="1730"/>
      <c r="G17" s="1730"/>
      <c r="H17" s="1730"/>
      <c r="I17" s="1730"/>
      <c r="J17" s="1730"/>
      <c r="K17" s="1730"/>
      <c r="L17" s="1730"/>
      <c r="M17" s="1730"/>
      <c r="N17" s="1730"/>
      <c r="O17" s="1730"/>
      <c r="P17" s="1730"/>
      <c r="Q17" s="1730"/>
      <c r="R17" s="1730"/>
      <c r="S17" s="1730"/>
      <c r="T17" s="1730"/>
    </row>
    <row r="18" spans="1:53" ht="30" customHeight="1">
      <c r="A18" s="1730" t="s">
        <v>335</v>
      </c>
      <c r="B18" s="1730"/>
      <c r="C18" s="1730"/>
      <c r="D18" s="1730"/>
      <c r="E18" s="1730"/>
      <c r="F18" s="1730"/>
      <c r="G18" s="1730"/>
      <c r="H18" s="1730"/>
      <c r="I18" s="1730"/>
      <c r="J18" s="1730"/>
      <c r="K18" s="1730"/>
      <c r="L18" s="1730"/>
      <c r="M18" s="1730"/>
      <c r="N18" s="1730"/>
      <c r="O18" s="1730"/>
      <c r="P18" s="1730"/>
      <c r="Q18" s="1730"/>
      <c r="R18" s="1730"/>
      <c r="S18" s="1730"/>
      <c r="T18" s="1730"/>
    </row>
    <row r="19" spans="1:53" ht="33" hidden="1" customHeight="1">
      <c r="A19" s="148"/>
      <c r="B19" s="148"/>
      <c r="C19" s="148"/>
      <c r="D19" s="129"/>
      <c r="E19" s="129"/>
      <c r="F19" s="129"/>
      <c r="G19" s="129"/>
      <c r="H19" s="129"/>
      <c r="I19" s="129"/>
      <c r="J19" s="129"/>
      <c r="K19" s="129"/>
      <c r="L19" s="105"/>
      <c r="M19" s="105"/>
      <c r="N19" s="105"/>
      <c r="O19" s="105"/>
      <c r="P19" s="105"/>
      <c r="Q19" s="105"/>
      <c r="R19" s="105"/>
      <c r="S19" s="105"/>
      <c r="AZ19" s="48" t="s">
        <v>72</v>
      </c>
    </row>
    <row r="20" spans="1:53" ht="7.5" customHeight="1">
      <c r="A20" s="16"/>
      <c r="B20" s="16"/>
      <c r="C20" s="16"/>
      <c r="D20" s="17"/>
      <c r="E20" s="18"/>
      <c r="M20"/>
      <c r="N20"/>
      <c r="AZ20" s="48" t="s">
        <v>155</v>
      </c>
    </row>
    <row r="21" spans="1:53" ht="15" customHeight="1">
      <c r="A21" s="1742" t="s">
        <v>258</v>
      </c>
      <c r="B21" s="1742"/>
      <c r="C21" s="1742"/>
      <c r="D21" s="1742"/>
      <c r="E21" s="1742"/>
      <c r="F21" s="1742"/>
      <c r="G21" s="1742"/>
      <c r="H21" s="1742"/>
      <c r="I21" s="1742"/>
      <c r="J21" s="1742"/>
      <c r="K21" s="1742"/>
      <c r="L21" s="1742"/>
      <c r="M21" s="1742"/>
      <c r="N21" s="1742"/>
      <c r="O21" s="1742"/>
      <c r="P21" s="1742"/>
      <c r="Q21" s="1742"/>
      <c r="R21" s="1742"/>
      <c r="S21" s="1742"/>
      <c r="T21" s="1742"/>
      <c r="AY21" s="47"/>
      <c r="AZ21" s="47" t="s">
        <v>156</v>
      </c>
      <c r="BA21" s="47"/>
    </row>
    <row r="22" spans="1:53" s="77" customFormat="1" ht="30" customHeight="1">
      <c r="A22" s="1730" t="s">
        <v>336</v>
      </c>
      <c r="B22" s="1730"/>
      <c r="C22" s="1730"/>
      <c r="D22" s="1730"/>
      <c r="E22" s="1730"/>
      <c r="F22" s="1730"/>
      <c r="G22" s="1730"/>
      <c r="H22" s="1730"/>
      <c r="I22" s="1730"/>
      <c r="J22" s="1730"/>
      <c r="K22" s="1730"/>
      <c r="L22" s="1730"/>
      <c r="M22" s="1730"/>
      <c r="N22" s="1730"/>
      <c r="O22" s="1730"/>
      <c r="P22" s="1730"/>
      <c r="Q22" s="1730"/>
      <c r="R22" s="1730"/>
      <c r="S22" s="1730"/>
      <c r="T22" s="1730"/>
      <c r="AZ22" s="47" t="s">
        <v>157</v>
      </c>
    </row>
    <row r="23" spans="1:53" s="77" customFormat="1" ht="30" customHeight="1">
      <c r="A23" s="1730" t="s">
        <v>337</v>
      </c>
      <c r="B23" s="1730"/>
      <c r="C23" s="1730"/>
      <c r="D23" s="1730"/>
      <c r="E23" s="1730"/>
      <c r="F23" s="1730"/>
      <c r="G23" s="1730"/>
      <c r="H23" s="1730"/>
      <c r="I23" s="1730"/>
      <c r="J23" s="1730"/>
      <c r="K23" s="1730"/>
      <c r="L23" s="1730"/>
      <c r="M23" s="1730"/>
      <c r="N23" s="1730"/>
      <c r="O23" s="1730"/>
      <c r="P23" s="1730"/>
      <c r="Q23" s="1730"/>
      <c r="R23" s="1730"/>
      <c r="S23" s="1730"/>
      <c r="T23" s="1730"/>
      <c r="AZ23" s="47" t="s">
        <v>156</v>
      </c>
    </row>
    <row r="24" spans="1:53" s="77" customFormat="1" ht="15" customHeight="1">
      <c r="A24" s="1887" t="s">
        <v>259</v>
      </c>
      <c r="B24" s="1887"/>
      <c r="C24" s="1887"/>
      <c r="D24" s="1887"/>
      <c r="E24" s="1887"/>
      <c r="F24" s="1887"/>
      <c r="G24" s="1887"/>
      <c r="H24" s="1887"/>
      <c r="I24" s="1887"/>
      <c r="J24" s="1887"/>
      <c r="K24" s="1887"/>
      <c r="L24" s="1887"/>
      <c r="M24" s="1887"/>
      <c r="N24" s="1887"/>
      <c r="O24" s="1887"/>
      <c r="P24" s="1887"/>
      <c r="Q24" s="1887"/>
      <c r="R24" s="1887"/>
      <c r="S24" s="1887"/>
      <c r="T24" s="1887"/>
    </row>
    <row r="25" spans="1:53" ht="15" customHeight="1">
      <c r="A25" s="1989" t="s">
        <v>839</v>
      </c>
      <c r="B25" s="1989"/>
      <c r="C25" s="1989"/>
      <c r="D25" s="1989"/>
      <c r="E25" s="1989"/>
      <c r="F25" s="1989"/>
      <c r="G25" s="1989"/>
      <c r="H25" s="1989"/>
      <c r="I25" s="1989"/>
      <c r="J25" s="1989"/>
      <c r="K25" s="1989"/>
      <c r="L25" s="1989"/>
      <c r="M25" s="1989"/>
      <c r="N25" s="1989"/>
      <c r="O25" s="1989"/>
      <c r="P25" s="1989"/>
      <c r="Q25" s="1989"/>
      <c r="R25" s="1989"/>
      <c r="S25" s="1989"/>
      <c r="T25" s="1989"/>
      <c r="AY25" s="47"/>
      <c r="AZ25" s="47" t="s">
        <v>34</v>
      </c>
    </row>
    <row r="26" spans="1:53" ht="15" customHeight="1">
      <c r="A26" s="1887" t="s">
        <v>260</v>
      </c>
      <c r="B26" s="1887"/>
      <c r="C26" s="1887"/>
      <c r="D26" s="1887"/>
      <c r="E26" s="1887"/>
      <c r="F26" s="1887"/>
      <c r="G26" s="1887"/>
      <c r="H26" s="1887"/>
      <c r="I26" s="1887"/>
      <c r="J26" s="1887"/>
      <c r="K26" s="1887"/>
      <c r="L26" s="1887"/>
      <c r="M26" s="1887"/>
      <c r="N26" s="1887"/>
      <c r="O26" s="1887"/>
      <c r="P26" s="1887"/>
      <c r="Q26" s="1887"/>
      <c r="R26" s="1887"/>
      <c r="S26" s="1887"/>
      <c r="T26" s="1887"/>
      <c r="AY26" s="47"/>
      <c r="AZ26" s="47" t="s">
        <v>134</v>
      </c>
    </row>
    <row r="27" spans="1:53" s="77" customFormat="1" ht="15" customHeight="1">
      <c r="A27" s="1991" t="s">
        <v>261</v>
      </c>
      <c r="B27" s="1991"/>
      <c r="C27" s="1991"/>
      <c r="D27" s="1991"/>
      <c r="E27" s="1991"/>
      <c r="F27" s="1991"/>
      <c r="G27" s="1991"/>
      <c r="H27" s="1991"/>
      <c r="I27" s="1991"/>
      <c r="J27" s="1991"/>
      <c r="K27" s="1991"/>
      <c r="L27" s="1991"/>
      <c r="M27" s="1991"/>
      <c r="N27" s="1991"/>
      <c r="O27" s="1991"/>
      <c r="P27" s="1991"/>
      <c r="Q27" s="1991"/>
      <c r="R27" s="1991"/>
      <c r="S27" s="1991"/>
      <c r="T27" s="1991"/>
      <c r="AY27" s="47"/>
      <c r="AZ27" s="47" t="s">
        <v>72</v>
      </c>
    </row>
    <row r="28" spans="1:53" s="77" customFormat="1" ht="32.25" hidden="1" customHeight="1">
      <c r="A28" s="149"/>
      <c r="B28" s="149"/>
      <c r="C28" s="149"/>
      <c r="D28" s="37"/>
      <c r="E28" s="138"/>
      <c r="F28" s="138"/>
      <c r="G28" s="138"/>
      <c r="H28" s="138"/>
      <c r="I28" s="138"/>
      <c r="J28" s="138"/>
      <c r="K28" s="138"/>
      <c r="L28" s="126"/>
      <c r="M28" s="126"/>
      <c r="N28" s="126"/>
      <c r="O28" s="126"/>
      <c r="P28" s="68"/>
      <c r="Q28" s="68"/>
      <c r="R28" s="68"/>
      <c r="S28" s="68"/>
      <c r="AZ28" s="47" t="s">
        <v>156</v>
      </c>
    </row>
    <row r="29" spans="1:53" ht="11.25" customHeight="1">
      <c r="A29" s="77"/>
      <c r="D29" s="77"/>
      <c r="E29" s="77"/>
      <c r="F29" s="77"/>
      <c r="G29" s="77"/>
      <c r="H29" s="77"/>
      <c r="I29" s="77"/>
      <c r="J29" s="77"/>
      <c r="K29" s="77"/>
      <c r="L29" s="77"/>
      <c r="M29" s="77"/>
      <c r="N29" s="77"/>
      <c r="O29" s="77"/>
      <c r="P29" s="77"/>
      <c r="Q29" s="77"/>
      <c r="R29" s="77"/>
      <c r="S29" s="77"/>
      <c r="T29" s="77"/>
      <c r="U29" s="77"/>
    </row>
    <row r="30" spans="1:53" s="5" customFormat="1" ht="18.75" customHeight="1">
      <c r="A30" s="1877" t="s">
        <v>180</v>
      </c>
      <c r="B30" s="1877"/>
      <c r="C30" s="1877"/>
      <c r="D30" s="1877"/>
      <c r="E30" s="1877"/>
      <c r="F30" s="1877"/>
      <c r="G30" s="1877"/>
      <c r="H30" s="1877"/>
      <c r="I30" s="1877"/>
      <c r="J30" s="1877"/>
      <c r="K30" s="1877"/>
      <c r="L30" s="1877"/>
      <c r="M30" s="1877"/>
      <c r="N30" s="1877"/>
      <c r="O30" s="1877"/>
      <c r="P30" s="1877"/>
      <c r="Q30" s="1877"/>
      <c r="R30" s="1877"/>
      <c r="S30" s="30"/>
      <c r="T30" s="30"/>
      <c r="W30" s="48"/>
    </row>
    <row r="31" spans="1:53" s="5" customFormat="1" ht="37.5" customHeight="1">
      <c r="A31" s="1770" t="s">
        <v>733</v>
      </c>
      <c r="B31" s="1828"/>
      <c r="C31" s="1828"/>
      <c r="D31" s="1828"/>
      <c r="E31" s="2000"/>
      <c r="F31" s="2001"/>
      <c r="G31" s="1998" t="s">
        <v>734</v>
      </c>
      <c r="H31" s="1999"/>
      <c r="I31" s="1954"/>
      <c r="J31" s="2002"/>
      <c r="K31" s="1997" t="s">
        <v>840</v>
      </c>
      <c r="L31" s="1998"/>
      <c r="M31" s="1993"/>
      <c r="N31" s="1994"/>
      <c r="O31" s="1995" t="s">
        <v>736</v>
      </c>
      <c r="P31" s="1996"/>
      <c r="Q31" s="1993"/>
      <c r="R31" s="1994"/>
      <c r="S31" s="30"/>
      <c r="T31" s="30"/>
      <c r="W31" s="48"/>
    </row>
    <row r="32" spans="1:53" s="77" customFormat="1" ht="37.5" customHeight="1">
      <c r="A32" s="2011" t="s">
        <v>133</v>
      </c>
      <c r="B32" s="2012"/>
      <c r="C32" s="2012"/>
      <c r="D32" s="2012"/>
      <c r="E32" s="1896"/>
      <c r="F32" s="1904"/>
      <c r="G32" s="1904"/>
      <c r="H32" s="1904"/>
      <c r="I32" s="1904"/>
      <c r="J32" s="1904"/>
      <c r="K32" s="1904"/>
      <c r="L32" s="1904"/>
      <c r="M32" s="1904"/>
      <c r="N32" s="1904"/>
      <c r="O32" s="1904"/>
      <c r="P32" s="1904"/>
      <c r="Q32" s="1904"/>
      <c r="R32" s="1904"/>
    </row>
    <row r="33" spans="1:68" s="77" customFormat="1" ht="14.25" customHeight="1"/>
    <row r="34" spans="1:68" s="5" customFormat="1" ht="18.75" customHeight="1">
      <c r="A34" s="1877" t="s">
        <v>200</v>
      </c>
      <c r="B34" s="1877"/>
      <c r="C34" s="1877"/>
      <c r="D34" s="1877"/>
      <c r="E34" s="1877"/>
      <c r="F34" s="1877"/>
      <c r="G34" s="1877"/>
      <c r="H34" s="1877"/>
      <c r="I34" s="1877"/>
      <c r="J34" s="1877"/>
      <c r="K34" s="1877"/>
      <c r="L34" s="1877"/>
      <c r="M34" s="1877"/>
      <c r="N34" s="1877"/>
      <c r="O34" s="1877"/>
      <c r="P34" s="1877"/>
      <c r="Q34" s="1877"/>
      <c r="R34" s="1877"/>
      <c r="S34" s="30"/>
      <c r="T34" s="30"/>
      <c r="W34" s="48"/>
    </row>
    <row r="35" spans="1:68" s="5" customFormat="1" ht="20.25" customHeight="1">
      <c r="A35" s="1770" t="s">
        <v>841</v>
      </c>
      <c r="B35" s="1828"/>
      <c r="C35" s="1828"/>
      <c r="D35" s="2019"/>
      <c r="E35" s="2020"/>
      <c r="F35" s="2020"/>
      <c r="G35" s="2021"/>
      <c r="H35" s="2022"/>
      <c r="I35" s="2022"/>
      <c r="J35" s="2022"/>
      <c r="K35" s="2022"/>
      <c r="L35" s="2022"/>
      <c r="M35" s="2022"/>
      <c r="N35" s="2022"/>
      <c r="O35" s="2022"/>
      <c r="P35" s="1927"/>
      <c r="Q35" s="1928"/>
      <c r="R35" s="1928"/>
      <c r="S35" s="30"/>
      <c r="T35" s="30"/>
      <c r="W35" s="48"/>
    </row>
    <row r="36" spans="1:68" s="77" customFormat="1" ht="30.75" customHeight="1">
      <c r="A36" s="1770" t="s">
        <v>1003</v>
      </c>
      <c r="B36" s="1828"/>
      <c r="C36" s="1828"/>
      <c r="D36" s="2016" t="str">
        <f>IF(D35="","",IF(D35=80,2.4,IF(D35=90,2.7,IF(D35=100,3,IF(D35=120,3.8,IF(D35=135,4.4,IF(D35=140,4.6,"")))))))</f>
        <v/>
      </c>
      <c r="E36" s="2017"/>
      <c r="F36" s="2017"/>
      <c r="G36" s="2018"/>
      <c r="H36" s="1945" t="str">
        <f>IF(H35="","",IF(H35=80,2.4,IF(H35=90,2.7,IF(H35=100,3,IF(H35=120,3.8,IF(H35=135,4.4,IF(H35=140,4.6,"")))))))</f>
        <v/>
      </c>
      <c r="I36" s="1945"/>
      <c r="J36" s="1945"/>
      <c r="K36" s="1945"/>
      <c r="L36" s="1945" t="str">
        <f>IF(L35="","",IF(L35=80,2.4,IF(L35=90,2.7,IF(L35=100,3,IF(L35=120,3.8,IF(L35=135,4.4,IF(L35=140,4.6,"")))))))</f>
        <v/>
      </c>
      <c r="M36" s="1945"/>
      <c r="N36" s="1945"/>
      <c r="O36" s="1945"/>
      <c r="P36" s="1946" t="str">
        <f>IF(P35="","",IF(P35=80,2.4,IF(P35=90,2.7,IF(P35=100,3,IF(P35=120,3.8,IF(P35=135,4.4,IF(P35=140,4.6,"")))))))</f>
        <v/>
      </c>
      <c r="Q36" s="1947"/>
      <c r="R36" s="1947"/>
      <c r="S36" s="30"/>
      <c r="T36" s="30"/>
      <c r="U36" s="5"/>
    </row>
    <row r="37" spans="1:68" s="77" customFormat="1" ht="6.75" customHeight="1">
      <c r="A37" s="2015"/>
      <c r="B37" s="2015"/>
      <c r="C37" s="2015"/>
      <c r="D37" s="2015"/>
      <c r="E37" s="2015"/>
      <c r="F37" s="2015"/>
      <c r="G37" s="2015"/>
      <c r="H37" s="2015"/>
      <c r="I37" s="2015"/>
      <c r="J37" s="2015"/>
      <c r="K37" s="2015"/>
      <c r="L37" s="2015"/>
      <c r="M37" s="2015"/>
      <c r="N37" s="2015"/>
      <c r="O37" s="2015"/>
      <c r="P37" s="2015"/>
      <c r="Q37" s="2015"/>
      <c r="R37" s="2015"/>
    </row>
    <row r="38" spans="1:68" s="77" customFormat="1" ht="37.5" customHeight="1">
      <c r="A38" s="1769" t="s">
        <v>842</v>
      </c>
      <c r="B38" s="1769"/>
      <c r="C38" s="1770"/>
      <c r="D38" s="1948"/>
      <c r="E38" s="1949"/>
      <c r="F38" s="2013" t="s">
        <v>844</v>
      </c>
      <c r="G38" s="2013"/>
      <c r="H38" s="2014"/>
      <c r="I38" s="2010"/>
      <c r="J38" s="2010"/>
      <c r="K38" s="2010"/>
      <c r="L38" s="2010"/>
      <c r="M38" s="2009"/>
      <c r="N38" s="2009"/>
      <c r="O38" s="1954"/>
      <c r="P38" s="1955"/>
      <c r="Q38" s="1952"/>
      <c r="R38" s="1953"/>
    </row>
    <row r="39" spans="1:68" s="77" customFormat="1" ht="37.5" customHeight="1">
      <c r="A39" s="1769" t="s">
        <v>843</v>
      </c>
      <c r="B39" s="1769"/>
      <c r="C39" s="1770"/>
      <c r="D39" s="1950"/>
      <c r="E39" s="1951"/>
      <c r="F39" s="1877" t="s">
        <v>845</v>
      </c>
      <c r="G39" s="1877"/>
      <c r="H39" s="1899"/>
      <c r="I39" s="2008"/>
      <c r="J39" s="2008"/>
      <c r="K39" s="2008"/>
      <c r="L39" s="2008"/>
      <c r="M39" s="2007"/>
      <c r="N39" s="2007"/>
      <c r="O39" s="2005"/>
      <c r="P39" s="2006"/>
      <c r="Q39" s="2003"/>
      <c r="R39" s="2004"/>
    </row>
    <row r="40" spans="1:68" s="77" customFormat="1" ht="4.5" hidden="1" customHeight="1">
      <c r="L40" s="3"/>
      <c r="M40" s="3"/>
      <c r="N40" s="3"/>
      <c r="O40" s="3"/>
    </row>
    <row r="41" spans="1:68" s="77" customFormat="1" ht="11.25" customHeight="1">
      <c r="A41" s="112"/>
      <c r="B41" s="112"/>
      <c r="C41" s="112"/>
      <c r="D41" s="112"/>
      <c r="E41" s="112"/>
      <c r="F41" s="112"/>
      <c r="G41" s="112"/>
      <c r="H41" s="112"/>
      <c r="I41" s="112"/>
      <c r="J41" s="112"/>
      <c r="K41" s="112"/>
      <c r="L41" s="112"/>
      <c r="M41" s="112"/>
      <c r="N41" s="112"/>
      <c r="O41" s="112"/>
      <c r="P41" s="112"/>
      <c r="Q41" s="112"/>
      <c r="R41" s="112"/>
      <c r="S41" s="141"/>
      <c r="T41" s="141"/>
    </row>
    <row r="42" spans="1:68" s="77" customFormat="1" ht="25.5" customHeight="1">
      <c r="L42" s="3"/>
      <c r="M42" s="3"/>
      <c r="N42" s="3"/>
      <c r="O42" s="3"/>
    </row>
    <row r="43" spans="1:68" ht="20.25" customHeight="1">
      <c r="A43" s="1992" t="s">
        <v>846</v>
      </c>
      <c r="B43" s="1992"/>
      <c r="C43" s="1992"/>
      <c r="D43" s="1992"/>
      <c r="M43"/>
      <c r="N43"/>
      <c r="U43" s="77"/>
    </row>
    <row r="44" spans="1:68" s="109" customFormat="1" ht="18.75" customHeight="1">
      <c r="A44"/>
      <c r="B44" s="77"/>
      <c r="C44" s="77"/>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row>
    <row r="45" spans="1:68" s="109" customFormat="1" ht="13.5" customHeight="1">
      <c r="A45" s="1917" t="s">
        <v>1000</v>
      </c>
      <c r="B45" s="1917"/>
      <c r="C45" s="1917"/>
      <c r="D45" s="1917"/>
      <c r="E45" s="1917"/>
      <c r="F45" s="1917"/>
      <c r="G45" s="1917"/>
      <c r="H45" s="1917"/>
      <c r="I45" s="1917"/>
      <c r="J45" s="1917"/>
      <c r="K45" s="1917"/>
      <c r="L45" s="1917"/>
      <c r="M45" s="1917"/>
      <c r="N45" s="1917"/>
      <c r="O45" s="1917"/>
      <c r="P45" s="1917"/>
      <c r="Q45" s="1917"/>
      <c r="R45" s="1917"/>
      <c r="S45" s="1917"/>
      <c r="T45" s="1917"/>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row>
    <row r="46" spans="1:68" s="3" customFormat="1" ht="18.75" customHeight="1">
      <c r="A46"/>
      <c r="B46" s="77"/>
      <c r="C46" s="77"/>
      <c r="D46"/>
      <c r="E46"/>
      <c r="F46"/>
      <c r="G46"/>
      <c r="H46"/>
      <c r="I46"/>
      <c r="J46"/>
      <c r="K46"/>
      <c r="L46"/>
      <c r="M46"/>
      <c r="N46"/>
      <c r="O46"/>
      <c r="P46"/>
      <c r="Q46"/>
      <c r="R46"/>
      <c r="S46"/>
      <c r="T46"/>
      <c r="U46"/>
      <c r="V46" s="77"/>
      <c r="W46" s="77"/>
      <c r="X46" s="77"/>
      <c r="Y46" s="77"/>
      <c r="Z46" s="77"/>
      <c r="AA46" s="77"/>
      <c r="AB46" s="77"/>
      <c r="AC46" s="77"/>
      <c r="AD46" s="77"/>
      <c r="AE46" s="77"/>
      <c r="AF46" s="77"/>
      <c r="AG46" s="77"/>
      <c r="AH46" s="77"/>
      <c r="AI46" s="77"/>
      <c r="AJ46" s="77"/>
      <c r="AK46" s="77"/>
      <c r="AL46"/>
      <c r="AM46"/>
      <c r="AN46"/>
      <c r="AO46"/>
      <c r="AP46"/>
      <c r="AQ46"/>
      <c r="AR46"/>
      <c r="AS46"/>
      <c r="AT46"/>
      <c r="AU46"/>
      <c r="AV46"/>
      <c r="AW46"/>
      <c r="AX46"/>
      <c r="AY46"/>
      <c r="AZ46"/>
      <c r="BA46"/>
      <c r="BB46"/>
      <c r="BC46"/>
      <c r="BD46"/>
      <c r="BE46"/>
      <c r="BF46"/>
      <c r="BG46"/>
      <c r="BH46"/>
      <c r="BI46"/>
      <c r="BJ46"/>
      <c r="BK46"/>
      <c r="BL46"/>
      <c r="BM46"/>
      <c r="BN46"/>
      <c r="BO46"/>
      <c r="BP46"/>
    </row>
    <row r="47" spans="1:68" ht="18.75" customHeight="1">
      <c r="A47" s="1769" t="s">
        <v>847</v>
      </c>
      <c r="B47" s="1769"/>
      <c r="C47" s="1769"/>
      <c r="D47" s="1770"/>
      <c r="E47" s="1942"/>
      <c r="F47" s="1943"/>
      <c r="G47" s="1943"/>
      <c r="H47" s="1943"/>
      <c r="I47" s="1943"/>
      <c r="J47" s="1943"/>
      <c r="K47" s="1943"/>
      <c r="L47" s="1943"/>
      <c r="M47" s="1943"/>
      <c r="N47" s="1943"/>
      <c r="O47" s="1943"/>
      <c r="P47" s="1943"/>
      <c r="Q47" s="1943"/>
      <c r="R47" s="1943"/>
      <c r="S47" s="1943"/>
      <c r="T47" s="1944"/>
      <c r="U47" s="77"/>
      <c r="V47" s="77"/>
      <c r="W47" s="77"/>
      <c r="X47" s="77"/>
      <c r="Y47" s="77"/>
      <c r="Z47" s="77"/>
      <c r="AA47" s="77"/>
      <c r="AB47" s="77"/>
      <c r="AC47" s="77"/>
      <c r="AD47" s="77"/>
      <c r="AE47" s="77"/>
      <c r="AF47" s="77"/>
      <c r="AG47" s="77"/>
      <c r="AH47" s="77"/>
      <c r="AI47" s="77"/>
      <c r="AJ47" s="77"/>
      <c r="AK47" s="77"/>
    </row>
    <row r="48" spans="1:68" ht="18.75" customHeight="1">
      <c r="A48" s="1769" t="s">
        <v>848</v>
      </c>
      <c r="B48" s="1769"/>
      <c r="C48" s="1769"/>
      <c r="D48" s="1588"/>
      <c r="E48" s="1934" t="str">
        <f>IF($D$35="","", $D$35)</f>
        <v/>
      </c>
      <c r="F48" s="1934"/>
      <c r="G48" s="1934"/>
      <c r="H48" s="1934"/>
      <c r="I48" s="1934" t="str">
        <f>IF($H$35="","", $H$35)</f>
        <v/>
      </c>
      <c r="J48" s="1934"/>
      <c r="K48" s="1934"/>
      <c r="L48" s="1934"/>
      <c r="M48" s="1934" t="str">
        <f>IF($L$35="","", $L$35)</f>
        <v/>
      </c>
      <c r="N48" s="1934"/>
      <c r="O48" s="1934"/>
      <c r="P48" s="1934"/>
      <c r="Q48" s="1934" t="str">
        <f>IF($P$35="","", $P$35)</f>
        <v/>
      </c>
      <c r="R48" s="1934"/>
      <c r="S48" s="1934"/>
      <c r="T48" s="1935"/>
      <c r="U48" s="77"/>
      <c r="V48" s="77"/>
      <c r="W48" s="77"/>
      <c r="X48" s="77"/>
      <c r="Y48" s="77"/>
      <c r="Z48" s="77"/>
      <c r="AA48" s="77"/>
      <c r="AB48" s="77"/>
      <c r="AC48" s="77"/>
      <c r="AD48" s="77"/>
      <c r="AE48" s="77"/>
      <c r="AF48" s="77"/>
      <c r="AG48" s="77"/>
      <c r="AH48" s="77"/>
      <c r="AI48" s="77"/>
      <c r="AJ48" s="77"/>
      <c r="AK48" s="77"/>
    </row>
    <row r="49" spans="1:37" ht="18.75" customHeight="1">
      <c r="A49" s="1769" t="s">
        <v>849</v>
      </c>
      <c r="B49" s="1769"/>
      <c r="C49" s="1769"/>
      <c r="D49" s="1588"/>
      <c r="E49" s="465"/>
      <c r="F49" s="480" t="str">
        <f>IF($E$49="","",$E$49)</f>
        <v/>
      </c>
      <c r="G49" s="480" t="str">
        <f t="shared" ref="G49:H49" si="0">IF($E$49="","",$E$49)</f>
        <v/>
      </c>
      <c r="H49" s="480" t="str">
        <f t="shared" si="0"/>
        <v/>
      </c>
      <c r="I49" s="465"/>
      <c r="J49" s="480" t="str">
        <f>IF($I$49="","",$I$49)</f>
        <v/>
      </c>
      <c r="K49" s="480" t="str">
        <f t="shared" ref="K49:L49" si="1">IF($I$49="","",$I$49)</f>
        <v/>
      </c>
      <c r="L49" s="480" t="str">
        <f t="shared" si="1"/>
        <v/>
      </c>
      <c r="M49" s="465"/>
      <c r="N49" s="480" t="str">
        <f>IF($M$49="","",$M$49)</f>
        <v/>
      </c>
      <c r="O49" s="480" t="str">
        <f t="shared" ref="O49:P49" si="2">IF($M$49="","",$M$49)</f>
        <v/>
      </c>
      <c r="P49" s="480" t="str">
        <f t="shared" si="2"/>
        <v/>
      </c>
      <c r="Q49" s="465"/>
      <c r="R49" s="480" t="str">
        <f>IF($Q$49="","",$Q$49)</f>
        <v/>
      </c>
      <c r="S49" s="480" t="str">
        <f t="shared" ref="S49:T49" si="3">IF($Q$49="","",$Q$49)</f>
        <v/>
      </c>
      <c r="T49" s="486" t="str">
        <f t="shared" si="3"/>
        <v/>
      </c>
      <c r="U49" s="77"/>
      <c r="V49" s="77"/>
      <c r="W49" s="77"/>
      <c r="X49" s="77"/>
      <c r="Y49" s="77"/>
      <c r="Z49" s="77"/>
      <c r="AA49" s="77"/>
      <c r="AB49" s="77"/>
      <c r="AC49" s="77"/>
      <c r="AD49" s="77"/>
      <c r="AE49" s="77"/>
      <c r="AF49" s="77"/>
      <c r="AG49" s="77"/>
      <c r="AH49" s="77"/>
      <c r="AI49" s="77"/>
      <c r="AJ49" s="77"/>
      <c r="AK49" s="77"/>
    </row>
    <row r="50" spans="1:37" ht="18.75" customHeight="1">
      <c r="A50" s="837" t="s">
        <v>850</v>
      </c>
      <c r="B50" s="837"/>
      <c r="C50" s="837"/>
      <c r="D50" s="1588"/>
      <c r="E50" s="465"/>
      <c r="F50" s="480" t="str">
        <f>IF($E$50="","",$E$50)</f>
        <v/>
      </c>
      <c r="G50" s="480" t="str">
        <f t="shared" ref="G50:H50" si="4">IF($E$50="","",$E$50)</f>
        <v/>
      </c>
      <c r="H50" s="480" t="str">
        <f t="shared" si="4"/>
        <v/>
      </c>
      <c r="I50" s="465"/>
      <c r="J50" s="480" t="str">
        <f>IF($I$50="","",$I$50)</f>
        <v/>
      </c>
      <c r="K50" s="480" t="str">
        <f t="shared" ref="K50:L50" si="5">IF($I$50="","",$I$50)</f>
        <v/>
      </c>
      <c r="L50" s="480" t="str">
        <f t="shared" si="5"/>
        <v/>
      </c>
      <c r="M50" s="465"/>
      <c r="N50" s="480" t="str">
        <f>IF($M$50="","",$M$50)</f>
        <v/>
      </c>
      <c r="O50" s="480" t="str">
        <f t="shared" ref="O50:P50" si="6">IF($M$50="","",$M$50)</f>
        <v/>
      </c>
      <c r="P50" s="480" t="str">
        <f t="shared" si="6"/>
        <v/>
      </c>
      <c r="Q50" s="465"/>
      <c r="R50" s="480" t="str">
        <f>IF($Q$50="","",$Q$50)</f>
        <v/>
      </c>
      <c r="S50" s="480" t="str">
        <f t="shared" ref="S50:T50" si="7">IF($Q$50="","",$Q$50)</f>
        <v/>
      </c>
      <c r="T50" s="486" t="str">
        <f t="shared" si="7"/>
        <v/>
      </c>
      <c r="U50" s="77"/>
      <c r="V50" s="77"/>
      <c r="W50" s="77"/>
      <c r="X50" s="77"/>
      <c r="Y50" s="77"/>
      <c r="Z50" s="77"/>
      <c r="AA50" s="77"/>
      <c r="AB50" s="77"/>
      <c r="AC50" s="77"/>
      <c r="AD50" s="77"/>
      <c r="AE50" s="77"/>
      <c r="AF50" s="77"/>
      <c r="AG50" s="77"/>
      <c r="AH50" s="77"/>
      <c r="AI50" s="77"/>
      <c r="AJ50" s="77"/>
      <c r="AK50" s="77"/>
    </row>
    <row r="51" spans="1:37" s="77" customFormat="1" ht="37.5" customHeight="1">
      <c r="A51" s="1769" t="s">
        <v>851</v>
      </c>
      <c r="B51" s="1769"/>
      <c r="C51" s="1769"/>
      <c r="D51" s="1588"/>
      <c r="E51" s="481"/>
      <c r="F51" s="481"/>
      <c r="G51" s="481"/>
      <c r="H51" s="481"/>
      <c r="I51" s="481"/>
      <c r="J51" s="481"/>
      <c r="K51" s="481"/>
      <c r="L51" s="481"/>
      <c r="M51" s="481"/>
      <c r="N51" s="481"/>
      <c r="O51" s="481"/>
      <c r="P51" s="481"/>
      <c r="Q51" s="481"/>
      <c r="R51" s="481"/>
      <c r="S51" s="481"/>
      <c r="T51" s="484"/>
    </row>
    <row r="52" spans="1:37" s="77" customFormat="1" ht="48" customHeight="1">
      <c r="A52" s="1918" t="s">
        <v>852</v>
      </c>
      <c r="B52" s="1918"/>
      <c r="C52" s="1918"/>
      <c r="D52" s="1936"/>
      <c r="E52" s="465"/>
      <c r="F52" s="465"/>
      <c r="G52" s="465"/>
      <c r="H52" s="465"/>
      <c r="I52" s="465"/>
      <c r="J52" s="465"/>
      <c r="K52" s="465"/>
      <c r="L52" s="465"/>
      <c r="M52" s="465"/>
      <c r="N52" s="465"/>
      <c r="O52" s="465"/>
      <c r="P52" s="465"/>
      <c r="Q52" s="465"/>
      <c r="R52" s="465"/>
      <c r="S52" s="465"/>
      <c r="T52" s="466"/>
    </row>
    <row r="53" spans="1:37" ht="54.75" customHeight="1">
      <c r="A53" s="1936" t="s">
        <v>1004</v>
      </c>
      <c r="B53" s="890"/>
      <c r="C53" s="890"/>
      <c r="D53" s="1590"/>
      <c r="E53" s="1923"/>
      <c r="F53" s="1924"/>
      <c r="G53" s="1924"/>
      <c r="H53" s="1924"/>
      <c r="I53" s="1923"/>
      <c r="J53" s="1924"/>
      <c r="K53" s="1924"/>
      <c r="L53" s="1924"/>
      <c r="M53" s="1923"/>
      <c r="N53" s="1924"/>
      <c r="O53" s="1924"/>
      <c r="P53" s="1924"/>
      <c r="Q53" s="1923"/>
      <c r="R53" s="1924"/>
      <c r="S53" s="1924"/>
      <c r="T53" s="1925"/>
      <c r="U53" s="77"/>
      <c r="V53" s="77"/>
      <c r="W53" s="77"/>
      <c r="X53" s="77"/>
      <c r="Y53" s="77"/>
      <c r="Z53" s="77"/>
      <c r="AA53" s="77"/>
      <c r="AB53" s="77"/>
      <c r="AC53" s="77"/>
      <c r="AD53" s="77"/>
      <c r="AE53" s="77"/>
      <c r="AF53" s="77"/>
      <c r="AG53" s="77"/>
      <c r="AH53" s="77"/>
      <c r="AI53" s="77"/>
      <c r="AJ53" s="77"/>
      <c r="AK53" s="77"/>
    </row>
    <row r="54" spans="1:37" ht="37.5" customHeight="1">
      <c r="A54" s="1910" t="s">
        <v>1011</v>
      </c>
      <c r="B54" s="1910"/>
      <c r="C54" s="1910"/>
      <c r="D54" s="1926"/>
      <c r="E54" s="1937" t="str">
        <f>IF(OR(E48="", E51="", F51="",G51="",H51="" ),"", ABS(E48-AVERAGE(E51:H51))/E48)</f>
        <v/>
      </c>
      <c r="F54" s="1937"/>
      <c r="G54" s="1937"/>
      <c r="H54" s="1937"/>
      <c r="I54" s="1937" t="str">
        <f>IF(OR(I48="", I51="",J51="", K51="", L51=""),"", ABS(I48-AVERAGE(I51:L51))/I48)</f>
        <v/>
      </c>
      <c r="J54" s="1937"/>
      <c r="K54" s="1937"/>
      <c r="L54" s="1937"/>
      <c r="M54" s="1937" t="str">
        <f>IF(OR(M48="", M51="", N51="",O51="",P51=""),"", ABS(M48-AVERAGE(M51:P51))/M48)</f>
        <v/>
      </c>
      <c r="N54" s="1937"/>
      <c r="O54" s="1937"/>
      <c r="P54" s="1937"/>
      <c r="Q54" s="1937" t="str">
        <f>IF(OR(Q48="", Q51="", R51="", S51="",T51=""),"", ABS(Q48-AVERAGE(Q51:T51))/Q48)</f>
        <v/>
      </c>
      <c r="R54" s="1937"/>
      <c r="S54" s="1937"/>
      <c r="T54" s="1938"/>
      <c r="U54" s="77"/>
      <c r="V54" s="77"/>
      <c r="W54" s="77"/>
      <c r="X54" s="77"/>
      <c r="Y54" s="77"/>
      <c r="Z54" s="77"/>
      <c r="AA54" s="77"/>
      <c r="AB54" s="77"/>
      <c r="AC54" s="77"/>
      <c r="AD54" s="77"/>
      <c r="AE54" s="77"/>
      <c r="AF54" s="77"/>
      <c r="AG54" s="77"/>
      <c r="AH54" s="77"/>
      <c r="AI54" s="77"/>
      <c r="AJ54" s="77"/>
      <c r="AK54" s="77"/>
    </row>
    <row r="55" spans="1:37" ht="36" customHeight="1">
      <c r="A55" s="1911" t="s">
        <v>1009</v>
      </c>
      <c r="B55" s="1986"/>
      <c r="C55" s="1986"/>
      <c r="D55" s="1987"/>
      <c r="E55" s="1912" t="str">
        <f>IF(E54="","", IF(E54&lt;=8%,"Conforme","Non conforme"))</f>
        <v/>
      </c>
      <c r="F55" s="1912"/>
      <c r="G55" s="1912"/>
      <c r="H55" s="1912"/>
      <c r="I55" s="1912" t="str">
        <f>IF(I54="","", IF(I54&lt;=8%,"Conforme","Non conforme"))</f>
        <v/>
      </c>
      <c r="J55" s="1912"/>
      <c r="K55" s="1912"/>
      <c r="L55" s="1912"/>
      <c r="M55" s="1912" t="str">
        <f>IF(M54="","", IF(M54&lt;=8%,"Conforme","Non conforme"))</f>
        <v/>
      </c>
      <c r="N55" s="1912"/>
      <c r="O55" s="1912"/>
      <c r="P55" s="1912"/>
      <c r="Q55" s="1912" t="str">
        <f>IF(Q54="","", IF(Q54&lt;=8%,"Conforme","Non conforme"))</f>
        <v/>
      </c>
      <c r="R55" s="1921"/>
      <c r="S55" s="1921"/>
      <c r="T55" s="1922"/>
      <c r="U55" s="77"/>
      <c r="V55" s="77"/>
      <c r="W55" s="77"/>
      <c r="X55" s="77"/>
      <c r="Y55" s="77"/>
      <c r="Z55" s="77"/>
      <c r="AA55" s="77"/>
      <c r="AB55" s="77"/>
      <c r="AC55" s="77"/>
      <c r="AD55" s="77"/>
      <c r="AE55" s="77"/>
      <c r="AF55" s="77"/>
      <c r="AG55" s="77"/>
      <c r="AH55" s="77"/>
      <c r="AI55" s="77"/>
      <c r="AJ55" s="77"/>
      <c r="AK55" s="77"/>
    </row>
    <row r="56" spans="1:37" ht="37.5" customHeight="1">
      <c r="A56" s="1930" t="s">
        <v>854</v>
      </c>
      <c r="B56" s="1930"/>
      <c r="C56" s="1930"/>
      <c r="D56" s="1931"/>
      <c r="E56" s="1932" t="str">
        <f>IF(OR(E52="", F52="", G52="", H52=""),"",_xlfn.STDEV.S(E52:H52)/ AVERAGE(E52:H52))</f>
        <v/>
      </c>
      <c r="F56" s="1932"/>
      <c r="G56" s="1932"/>
      <c r="H56" s="1932"/>
      <c r="I56" s="1932" t="str">
        <f>IF(OR(I52="", J52="", K52="", L52=""),"",_xlfn.STDEV.S(I52:L52)/ AVERAGE(I52:L52))</f>
        <v/>
      </c>
      <c r="J56" s="1932"/>
      <c r="K56" s="1932"/>
      <c r="L56" s="1932"/>
      <c r="M56" s="1932" t="str">
        <f>IF(OR(M52="", N52="", O52="", P52=""),"",_xlfn.STDEV.S(M52:P52)/ AVERAGE(M52:P52))</f>
        <v/>
      </c>
      <c r="N56" s="1932"/>
      <c r="O56" s="1932"/>
      <c r="P56" s="1932"/>
      <c r="Q56" s="1932" t="str">
        <f>IF(OR(Q52="", R52="", S52="", T52=""),"",_xlfn.STDEV.S(Q52:T52)/ AVERAGE(Q52:T52))</f>
        <v/>
      </c>
      <c r="R56" s="1932"/>
      <c r="S56" s="1932"/>
      <c r="T56" s="1933"/>
      <c r="U56" s="77"/>
      <c r="V56" s="77"/>
      <c r="W56" s="77"/>
      <c r="X56" s="77"/>
      <c r="Y56" s="77"/>
      <c r="Z56" s="77"/>
      <c r="AA56" s="77"/>
      <c r="AB56" s="77"/>
      <c r="AC56" s="77"/>
      <c r="AD56" s="77"/>
      <c r="AE56" s="77"/>
      <c r="AF56" s="77"/>
      <c r="AG56" s="77"/>
      <c r="AH56" s="77"/>
      <c r="AI56" s="77"/>
      <c r="AJ56" s="77"/>
      <c r="AK56" s="77"/>
    </row>
    <row r="57" spans="1:37" s="77" customFormat="1" ht="37.5" customHeight="1">
      <c r="A57" s="1910" t="s">
        <v>853</v>
      </c>
      <c r="B57" s="1910"/>
      <c r="C57" s="1910"/>
      <c r="D57" s="1926"/>
      <c r="E57" s="1912" t="str">
        <f>IF(E56="","",IF(E56&gt;0.05,"Non conforme","Conforme"))</f>
        <v/>
      </c>
      <c r="F57" s="1912"/>
      <c r="G57" s="1912"/>
      <c r="H57" s="1912"/>
      <c r="I57" s="1912" t="str">
        <f>IF(I56="","",IF(I56&gt;0.05,"Non conforme","Conforme"))</f>
        <v/>
      </c>
      <c r="J57" s="1912"/>
      <c r="K57" s="1912"/>
      <c r="L57" s="1912"/>
      <c r="M57" s="1912" t="str">
        <f>IF(M56="","",IF(M56&gt;0.05,"Non conforme","Conforme"))</f>
        <v/>
      </c>
      <c r="N57" s="1912"/>
      <c r="O57" s="1912"/>
      <c r="P57" s="1912"/>
      <c r="Q57" s="1912" t="str">
        <f>IF(Q56="","",IF(Q56&gt;0.05,"Non conforme","Conforme"))</f>
        <v/>
      </c>
      <c r="R57" s="1912"/>
      <c r="S57" s="1912"/>
      <c r="T57" s="1929"/>
    </row>
    <row r="58" spans="1:37" s="77" customFormat="1" ht="39" customHeight="1">
      <c r="A58" s="1910" t="s">
        <v>1002</v>
      </c>
      <c r="B58" s="1910"/>
      <c r="C58" s="1910"/>
      <c r="D58" s="1911"/>
      <c r="E58" s="1912" t="str">
        <f>IF(E53="","",IF(E53&lt;$D$36,"Non conforme","Conforme"))</f>
        <v/>
      </c>
      <c r="F58" s="1912"/>
      <c r="G58" s="1912"/>
      <c r="H58" s="1912"/>
      <c r="I58" s="1912" t="str">
        <f>IF(I53="","",IF(I53&lt;$H$36,"Non conforme","Conforme"))</f>
        <v/>
      </c>
      <c r="J58" s="1912"/>
      <c r="K58" s="1912"/>
      <c r="L58" s="1912"/>
      <c r="M58" s="1912" t="str">
        <f>IF(M53="","",IF(M53&lt;$L$36,"Non conforme","Conforme"))</f>
        <v/>
      </c>
      <c r="N58" s="1912"/>
      <c r="O58" s="1912"/>
      <c r="P58" s="1912"/>
      <c r="Q58" s="1912" t="str">
        <f>IF(Q53="","",IF(Q53&lt;$P$36,"Non conforme","Conforme"))</f>
        <v/>
      </c>
      <c r="R58" s="1912"/>
      <c r="S58" s="1912"/>
      <c r="T58" s="1929"/>
    </row>
    <row r="59" spans="1:37" ht="37.5" customHeight="1">
      <c r="A59" s="1769" t="s">
        <v>73</v>
      </c>
      <c r="B59" s="1769"/>
      <c r="C59" s="1769"/>
      <c r="D59" s="1926"/>
      <c r="E59" s="1915"/>
      <c r="F59" s="1916"/>
      <c r="G59" s="1916"/>
      <c r="H59" s="1916"/>
      <c r="I59" s="1916"/>
      <c r="J59" s="1916"/>
      <c r="K59" s="1916"/>
      <c r="L59" s="1916"/>
      <c r="M59" s="1916"/>
      <c r="N59" s="1916"/>
      <c r="O59" s="1916"/>
      <c r="P59" s="1916"/>
      <c r="Q59" s="1916"/>
      <c r="R59" s="1916"/>
      <c r="S59" s="1916"/>
      <c r="T59" s="1916"/>
      <c r="U59" s="77"/>
      <c r="V59" s="77"/>
      <c r="W59" s="77"/>
      <c r="X59" s="77"/>
      <c r="Y59" s="77"/>
      <c r="Z59" s="77"/>
      <c r="AA59" s="77"/>
      <c r="AB59" s="77"/>
      <c r="AC59" s="77"/>
      <c r="AD59" s="77"/>
      <c r="AE59" s="77"/>
      <c r="AF59" s="77"/>
      <c r="AG59" s="77"/>
      <c r="AH59" s="77"/>
      <c r="AI59" s="77"/>
      <c r="AJ59" s="77"/>
      <c r="AK59" s="77"/>
    </row>
    <row r="60" spans="1:37" ht="37.5" customHeight="1">
      <c r="A60" s="1769" t="s">
        <v>71</v>
      </c>
      <c r="B60" s="1769"/>
      <c r="C60" s="1769"/>
      <c r="D60" s="1926"/>
      <c r="E60" s="1896"/>
      <c r="F60" s="1909"/>
      <c r="G60" s="1909"/>
      <c r="H60" s="1909"/>
      <c r="I60" s="1909"/>
      <c r="J60" s="1909"/>
      <c r="K60" s="1909"/>
      <c r="L60" s="1909"/>
      <c r="M60" s="1909"/>
      <c r="N60" s="1909"/>
      <c r="O60" s="1909"/>
      <c r="P60" s="1909"/>
      <c r="Q60" s="1909"/>
      <c r="R60" s="1909"/>
      <c r="S60" s="1909"/>
      <c r="T60" s="1909"/>
      <c r="U60" s="77"/>
      <c r="V60" s="77"/>
      <c r="W60" s="77"/>
      <c r="X60" s="77"/>
      <c r="Y60" s="77"/>
      <c r="Z60" s="77"/>
      <c r="AA60" s="77"/>
      <c r="AB60" s="77"/>
      <c r="AC60" s="77"/>
      <c r="AD60" s="77"/>
      <c r="AE60" s="77"/>
      <c r="AF60" s="77"/>
      <c r="AG60" s="77"/>
      <c r="AH60" s="77"/>
      <c r="AI60" s="77"/>
      <c r="AJ60" s="77"/>
      <c r="AK60" s="77"/>
    </row>
    <row r="61" spans="1:37" ht="37.5" customHeight="1">
      <c r="A61" s="12"/>
      <c r="B61" s="12"/>
      <c r="C61" s="12"/>
      <c r="D61" s="12"/>
      <c r="E61" s="12"/>
      <c r="F61" s="12"/>
      <c r="G61" s="12"/>
      <c r="H61" s="12"/>
      <c r="I61" s="15"/>
      <c r="J61" s="15"/>
      <c r="K61" s="15"/>
      <c r="M61"/>
      <c r="N61"/>
      <c r="U61" s="77"/>
      <c r="AG61" s="77"/>
      <c r="AH61" s="77"/>
      <c r="AI61" s="77"/>
      <c r="AJ61" s="77"/>
      <c r="AK61" s="77"/>
    </row>
    <row r="62" spans="1:37" ht="16.5" customHeight="1">
      <c r="A62" s="1917" t="s">
        <v>201</v>
      </c>
      <c r="B62" s="1917"/>
      <c r="C62" s="1917"/>
      <c r="D62" s="1917"/>
      <c r="E62" s="1917"/>
      <c r="F62" s="1917"/>
      <c r="G62" s="1917"/>
      <c r="H62" s="1917"/>
      <c r="I62" s="1917"/>
      <c r="J62" s="1917"/>
      <c r="K62" s="1917"/>
      <c r="L62" s="1917"/>
      <c r="M62" s="1917"/>
      <c r="N62" s="1917"/>
      <c r="O62" s="110"/>
      <c r="P62" s="110"/>
      <c r="Q62" s="110"/>
      <c r="R62" s="110"/>
      <c r="S62" s="110"/>
      <c r="T62" s="110"/>
    </row>
    <row r="63" spans="1:37" ht="18.75" customHeight="1">
      <c r="A63" s="150"/>
      <c r="B63" s="158"/>
      <c r="C63" s="158"/>
      <c r="D63" s="151"/>
      <c r="E63" s="33"/>
      <c r="F63" s="10"/>
      <c r="G63" s="11"/>
      <c r="H63" s="10"/>
      <c r="I63" s="12"/>
      <c r="J63" s="12"/>
      <c r="K63" s="2"/>
      <c r="O63" s="3"/>
      <c r="P63" s="3"/>
      <c r="Q63" s="3"/>
      <c r="R63" s="3"/>
      <c r="S63" s="3"/>
      <c r="T63" s="3"/>
      <c r="U63" s="3"/>
    </row>
    <row r="64" spans="1:37" ht="21.75" customHeight="1">
      <c r="A64" s="1769" t="s">
        <v>847</v>
      </c>
      <c r="B64" s="1769"/>
      <c r="C64" s="1769"/>
      <c r="D64" s="1588"/>
      <c r="E64" s="1983" t="str">
        <f>IF($E$47="","",$E$47)</f>
        <v/>
      </c>
      <c r="F64" s="1984"/>
      <c r="G64" s="1984"/>
      <c r="H64" s="1984"/>
      <c r="I64" s="1984"/>
      <c r="J64" s="1984"/>
      <c r="K64" s="1984"/>
      <c r="L64" s="1984"/>
      <c r="M64" s="1984"/>
      <c r="N64" s="1985"/>
      <c r="O64" s="77"/>
      <c r="P64" s="77"/>
      <c r="Q64" s="77"/>
      <c r="R64" s="77"/>
      <c r="S64" s="77"/>
      <c r="T64" s="77"/>
      <c r="U64" s="3"/>
      <c r="V64" s="77"/>
      <c r="W64" s="77"/>
      <c r="X64" s="77"/>
      <c r="Y64" s="77"/>
      <c r="Z64" s="77"/>
      <c r="AA64" s="77"/>
      <c r="AB64" s="77"/>
      <c r="AC64" s="77"/>
      <c r="AD64" s="77"/>
      <c r="AE64" s="77"/>
      <c r="AF64" s="77"/>
    </row>
    <row r="65" spans="1:68" ht="18.75" customHeight="1">
      <c r="A65" s="1769" t="s">
        <v>848</v>
      </c>
      <c r="B65" s="1769"/>
      <c r="C65" s="1769"/>
      <c r="D65" s="1588"/>
      <c r="E65" s="1934" t="str">
        <f>IF($D$38="","",$D$38)</f>
        <v/>
      </c>
      <c r="F65" s="1934"/>
      <c r="G65" s="1934"/>
      <c r="H65" s="1934"/>
      <c r="I65" s="1934"/>
      <c r="J65" s="1934" t="str">
        <f>IF($D$39="","",$D$39)</f>
        <v/>
      </c>
      <c r="K65" s="1934"/>
      <c r="L65" s="1934"/>
      <c r="M65" s="1934"/>
      <c r="N65" s="1935"/>
      <c r="O65" s="77"/>
      <c r="P65" s="77"/>
      <c r="Q65" s="77"/>
      <c r="R65" s="77"/>
      <c r="S65" s="77"/>
      <c r="T65" s="77"/>
      <c r="U65" s="77"/>
      <c r="V65" s="77"/>
      <c r="W65" s="77"/>
      <c r="X65" s="77"/>
      <c r="Y65" s="77"/>
      <c r="Z65" s="77"/>
      <c r="AA65" s="77"/>
      <c r="AB65" s="77"/>
      <c r="AC65" s="77"/>
      <c r="AD65" s="77"/>
      <c r="AE65" s="77"/>
      <c r="AF65" s="77"/>
      <c r="AG65" s="77"/>
      <c r="AH65" s="77"/>
      <c r="AI65" s="77"/>
    </row>
    <row r="66" spans="1:68" ht="18.75" customHeight="1">
      <c r="A66" s="837" t="s">
        <v>855</v>
      </c>
      <c r="B66" s="837"/>
      <c r="C66" s="837"/>
      <c r="D66" s="1588"/>
      <c r="E66" s="480" t="str">
        <f>IF($I$38="","", $I$38)</f>
        <v/>
      </c>
      <c r="F66" s="480" t="str">
        <f>IF($K$38="","", $K$38)</f>
        <v/>
      </c>
      <c r="G66" s="480" t="str">
        <f>IF($M$38="","",$M$38)</f>
        <v/>
      </c>
      <c r="H66" s="480" t="str">
        <f>IF($O$38="","",$O$38)</f>
        <v/>
      </c>
      <c r="I66" s="480" t="str">
        <f>IF($Q$38="","",$Q$38)</f>
        <v/>
      </c>
      <c r="J66" s="480" t="str">
        <f>IF($I$39="","", $I$39)</f>
        <v/>
      </c>
      <c r="K66" s="480" t="str">
        <f>IF($K$39="","", $K$39)</f>
        <v/>
      </c>
      <c r="L66" s="480" t="str">
        <f>IF($M$39="","",$M$39)</f>
        <v/>
      </c>
      <c r="M66" s="480" t="str">
        <f>IF($O$39="","",$O$39)</f>
        <v/>
      </c>
      <c r="N66" s="486" t="str">
        <f>IF($Q$39="","",$Q$39)</f>
        <v/>
      </c>
      <c r="O66" s="77"/>
      <c r="P66" s="77"/>
      <c r="Q66" s="77"/>
      <c r="R66" s="77"/>
      <c r="S66" s="77"/>
      <c r="T66" s="77"/>
      <c r="U66" s="77"/>
      <c r="V66" s="77"/>
      <c r="W66" s="77"/>
      <c r="X66" s="77"/>
      <c r="Y66" s="77"/>
      <c r="Z66" s="77"/>
      <c r="AA66" s="77"/>
      <c r="AB66" s="77"/>
      <c r="AC66" s="77"/>
      <c r="AD66" s="77"/>
      <c r="AE66" s="77"/>
      <c r="AF66" s="77"/>
      <c r="AG66" s="77"/>
      <c r="AH66" s="77"/>
      <c r="AI66" s="77"/>
    </row>
    <row r="67" spans="1:68" ht="30" customHeight="1">
      <c r="A67" s="1918" t="s">
        <v>955</v>
      </c>
      <c r="B67" s="1918"/>
      <c r="C67" s="1918"/>
      <c r="D67" s="1914"/>
      <c r="E67" s="481"/>
      <c r="F67" s="481"/>
      <c r="G67" s="481"/>
      <c r="H67" s="481"/>
      <c r="I67" s="481"/>
      <c r="J67" s="481"/>
      <c r="K67" s="481"/>
      <c r="L67" s="481"/>
      <c r="M67" s="481"/>
      <c r="N67" s="484"/>
      <c r="O67" s="77"/>
      <c r="P67" s="77"/>
      <c r="Q67" s="77"/>
      <c r="R67" s="77"/>
      <c r="S67" s="77"/>
      <c r="T67" s="77"/>
      <c r="U67" s="77"/>
      <c r="V67" s="77"/>
      <c r="W67" s="77"/>
      <c r="X67" s="77"/>
      <c r="Y67" s="77"/>
      <c r="Z67" s="77"/>
      <c r="AA67" s="77"/>
      <c r="AB67" s="77"/>
      <c r="AC67" s="77"/>
      <c r="AD67" s="77"/>
      <c r="AE67" s="77"/>
      <c r="AF67" s="77"/>
      <c r="AG67" s="77"/>
      <c r="AH67" s="77"/>
      <c r="AI67" s="77"/>
    </row>
    <row r="68" spans="1:68" ht="37.5" customHeight="1">
      <c r="A68" s="1913" t="s">
        <v>158</v>
      </c>
      <c r="B68" s="1913"/>
      <c r="C68" s="1913"/>
      <c r="D68" s="1914"/>
      <c r="E68" s="482" t="str">
        <f t="shared" ref="E68:N68" si="8">IF(OR(E66="",E67=""),"", E67/E66)</f>
        <v/>
      </c>
      <c r="F68" s="482" t="str">
        <f t="shared" si="8"/>
        <v/>
      </c>
      <c r="G68" s="482" t="str">
        <f t="shared" si="8"/>
        <v/>
      </c>
      <c r="H68" s="482" t="str">
        <f t="shared" si="8"/>
        <v/>
      </c>
      <c r="I68" s="482" t="str">
        <f>IF(OR(I66="",I67=""),"", I67/I66)</f>
        <v/>
      </c>
      <c r="J68" s="482" t="str">
        <f t="shared" si="8"/>
        <v/>
      </c>
      <c r="K68" s="482" t="str">
        <f t="shared" si="8"/>
        <v/>
      </c>
      <c r="L68" s="482" t="str">
        <f t="shared" si="8"/>
        <v/>
      </c>
      <c r="M68" s="482" t="str">
        <f t="shared" si="8"/>
        <v/>
      </c>
      <c r="N68" s="487" t="str">
        <f t="shared" si="8"/>
        <v/>
      </c>
      <c r="O68" s="77"/>
      <c r="P68" s="77"/>
      <c r="Q68" s="77"/>
      <c r="R68" s="77"/>
      <c r="S68" s="77"/>
      <c r="T68" s="77"/>
      <c r="U68" s="77"/>
      <c r="V68" s="77"/>
      <c r="W68" s="77"/>
      <c r="X68" s="77"/>
      <c r="Y68" s="77"/>
      <c r="Z68" s="77"/>
      <c r="AA68" s="77"/>
      <c r="AB68" s="77"/>
      <c r="AC68" s="77"/>
      <c r="AD68" s="77"/>
      <c r="AE68" s="77"/>
      <c r="AF68" s="77"/>
      <c r="AG68" s="77"/>
      <c r="AH68" s="77"/>
      <c r="AI68" s="77"/>
    </row>
    <row r="69" spans="1:68" ht="37.5" customHeight="1">
      <c r="A69" s="1769" t="s">
        <v>856</v>
      </c>
      <c r="B69" s="1769"/>
      <c r="C69" s="1769"/>
      <c r="D69" s="1908"/>
      <c r="E69" s="1919" t="str">
        <f>IF(OR(E68="",F68="",G68="",H68="",I68=""),"", ABS(MAX(E68:I68)-MIN(E68:I68))/(MAX(E68:I68)+MIN(E68:I68)))</f>
        <v/>
      </c>
      <c r="F69" s="1919"/>
      <c r="G69" s="1919"/>
      <c r="H69" s="1919"/>
      <c r="I69" s="1919"/>
      <c r="J69" s="1919" t="str">
        <f>IF(OR(J68="",K68="",L68="",M68="",N68=""),"", ABS(MAX(J68:N68)-MIN(J68:N68))/(MAX(J68:N68)+MIN(J68:N68)))</f>
        <v/>
      </c>
      <c r="K69" s="1919"/>
      <c r="L69" s="1919"/>
      <c r="M69" s="1919"/>
      <c r="N69" s="1920"/>
      <c r="O69" s="77"/>
      <c r="P69" s="77"/>
      <c r="Q69" s="77"/>
      <c r="R69" s="77"/>
      <c r="S69" s="77"/>
      <c r="T69" s="77"/>
      <c r="U69" s="77"/>
      <c r="V69" s="77"/>
      <c r="W69" s="77"/>
      <c r="X69" s="77"/>
      <c r="Y69" s="77"/>
      <c r="Z69" s="77"/>
      <c r="AA69" s="77"/>
      <c r="AB69" s="77"/>
      <c r="AC69" s="77"/>
      <c r="AD69" s="77"/>
      <c r="AE69" s="77"/>
      <c r="AF69" s="77"/>
      <c r="AG69" s="77"/>
      <c r="AH69" s="77"/>
      <c r="AI69" s="77"/>
    </row>
    <row r="70" spans="1:68" ht="32.25" customHeight="1">
      <c r="A70" s="1769" t="s">
        <v>857</v>
      </c>
      <c r="B70" s="1769"/>
      <c r="C70" s="1769"/>
      <c r="D70" s="1908"/>
      <c r="E70" s="1912" t="str">
        <f>IF(E69="","", IF(E69&gt;0.1,"Non conforme","Conforme"))</f>
        <v/>
      </c>
      <c r="F70" s="1921"/>
      <c r="G70" s="1921"/>
      <c r="H70" s="1921"/>
      <c r="I70" s="1921"/>
      <c r="J70" s="1912" t="str">
        <f>IF(J69="","", IF(J69&gt;0.1,"Non conforme","Conforme"))</f>
        <v/>
      </c>
      <c r="K70" s="1921"/>
      <c r="L70" s="1921"/>
      <c r="M70" s="1921"/>
      <c r="N70" s="1922"/>
      <c r="O70" s="77"/>
      <c r="P70" s="77"/>
      <c r="Q70" s="77"/>
      <c r="R70" s="77"/>
      <c r="S70" s="2"/>
      <c r="T70" s="2"/>
      <c r="U70" s="77"/>
      <c r="V70" s="2"/>
      <c r="W70" s="2"/>
      <c r="X70" s="2"/>
      <c r="Y70" s="2"/>
      <c r="Z70" s="2"/>
      <c r="AA70" s="2"/>
      <c r="AB70" s="77"/>
      <c r="AC70" s="77"/>
      <c r="AD70" s="77"/>
      <c r="AE70" s="77"/>
      <c r="AF70" s="77"/>
      <c r="AG70" s="77"/>
      <c r="AH70" s="77"/>
      <c r="AI70" s="77"/>
    </row>
    <row r="71" spans="1:68" ht="37.5" customHeight="1">
      <c r="A71" s="1907" t="s">
        <v>73</v>
      </c>
      <c r="B71" s="1907"/>
      <c r="C71" s="1907"/>
      <c r="D71" s="1908"/>
      <c r="E71" s="1915"/>
      <c r="F71" s="1916"/>
      <c r="G71" s="1916"/>
      <c r="H71" s="1916"/>
      <c r="I71" s="1916"/>
      <c r="J71" s="1916"/>
      <c r="K71" s="1916"/>
      <c r="L71" s="1916"/>
      <c r="M71" s="1916"/>
      <c r="N71" s="1916"/>
      <c r="O71" s="77"/>
      <c r="P71" s="77"/>
      <c r="Q71" s="77"/>
      <c r="R71" s="77"/>
      <c r="S71" s="2"/>
      <c r="T71" s="107"/>
      <c r="U71" s="2"/>
      <c r="V71" s="107"/>
      <c r="W71" s="107"/>
      <c r="X71" s="107"/>
      <c r="Y71" s="2"/>
      <c r="Z71" s="2"/>
      <c r="AA71" s="2"/>
      <c r="AB71" s="77"/>
      <c r="AC71" s="77"/>
      <c r="AD71" s="77"/>
      <c r="AE71" s="77"/>
      <c r="AF71" s="77"/>
      <c r="AG71" s="77"/>
      <c r="AH71" s="77"/>
      <c r="AI71" s="77"/>
    </row>
    <row r="72" spans="1:68" ht="37.5" customHeight="1">
      <c r="A72" s="1907" t="s">
        <v>71</v>
      </c>
      <c r="B72" s="1907"/>
      <c r="C72" s="1907"/>
      <c r="D72" s="1908"/>
      <c r="E72" s="1896"/>
      <c r="F72" s="1909"/>
      <c r="G72" s="1909"/>
      <c r="H72" s="1909"/>
      <c r="I72" s="1909"/>
      <c r="J72" s="1909"/>
      <c r="K72" s="1909"/>
      <c r="L72" s="1909"/>
      <c r="M72" s="1909"/>
      <c r="N72" s="1909"/>
      <c r="O72" s="3"/>
      <c r="P72" s="77"/>
      <c r="Q72" s="77"/>
      <c r="R72" s="77"/>
      <c r="S72" s="2"/>
      <c r="T72" s="107"/>
      <c r="U72" s="107"/>
      <c r="V72" s="107"/>
      <c r="W72" s="107"/>
      <c r="X72" s="107"/>
      <c r="Y72" s="2"/>
      <c r="Z72" s="2"/>
      <c r="AA72" s="2"/>
      <c r="AB72" s="77"/>
      <c r="AC72" s="77"/>
      <c r="AD72" s="77"/>
      <c r="AE72" s="77"/>
      <c r="AF72" s="77"/>
      <c r="AG72" s="77"/>
      <c r="AH72" s="77"/>
      <c r="AI72" s="77"/>
      <c r="AJ72" s="77"/>
      <c r="AK72" s="77"/>
      <c r="AL72" s="77"/>
      <c r="AM72" s="77"/>
      <c r="AN72" s="77"/>
      <c r="AO72" s="77"/>
      <c r="AP72" s="77"/>
      <c r="AQ72" s="77"/>
      <c r="AR72" s="77"/>
      <c r="AS72" s="77"/>
    </row>
    <row r="73" spans="1:68" ht="37.5" customHeight="1">
      <c r="A73" s="2"/>
      <c r="B73" s="2"/>
      <c r="C73" s="2"/>
      <c r="D73" s="2"/>
      <c r="E73" s="2"/>
      <c r="F73" s="2"/>
      <c r="G73" s="2"/>
      <c r="H73" s="2"/>
      <c r="I73" s="2"/>
      <c r="J73" s="2"/>
      <c r="K73" s="2"/>
      <c r="L73" s="2"/>
      <c r="M73" s="2"/>
      <c r="N73" s="2"/>
      <c r="O73" s="141"/>
      <c r="P73" s="2"/>
      <c r="Q73" s="2"/>
      <c r="R73" s="2"/>
      <c r="S73" s="2"/>
      <c r="T73" s="2"/>
      <c r="U73" s="107"/>
      <c r="V73" s="107"/>
      <c r="W73" s="107"/>
      <c r="X73" s="107"/>
      <c r="Y73" s="2"/>
      <c r="Z73" s="2"/>
      <c r="AA73" s="2"/>
      <c r="AB73" s="77"/>
      <c r="AC73" s="77"/>
      <c r="AD73" s="77"/>
      <c r="AE73" s="77"/>
      <c r="AF73" s="77"/>
      <c r="AG73" s="77"/>
      <c r="AH73" s="77"/>
      <c r="AI73" s="77"/>
      <c r="AJ73" s="77"/>
      <c r="AK73" s="77"/>
      <c r="AL73" s="77"/>
      <c r="AM73" s="77"/>
      <c r="AN73" s="77"/>
      <c r="AO73" s="77"/>
      <c r="AP73" s="77"/>
      <c r="AQ73" s="77"/>
      <c r="AR73" s="77"/>
      <c r="AS73" s="77"/>
    </row>
    <row r="74" spans="1:68" s="77" customFormat="1" ht="10.5" customHeight="1">
      <c r="A74" s="112"/>
      <c r="B74" s="112"/>
      <c r="C74" s="112"/>
      <c r="D74" s="112"/>
      <c r="E74" s="112"/>
      <c r="F74" s="112"/>
      <c r="G74" s="112"/>
      <c r="H74" s="112"/>
      <c r="I74" s="112"/>
      <c r="J74" s="112"/>
      <c r="K74" s="112"/>
      <c r="L74" s="112"/>
      <c r="M74" s="112"/>
      <c r="N74" s="112"/>
      <c r="O74" s="141"/>
      <c r="P74" s="141"/>
      <c r="Q74" s="141"/>
      <c r="R74" s="141"/>
      <c r="S74" s="141"/>
      <c r="T74" s="141"/>
      <c r="U74" s="107"/>
    </row>
    <row r="75" spans="1:68" s="77" customFormat="1" ht="3.75" hidden="1" customHeight="1">
      <c r="A75" s="2"/>
      <c r="B75" s="2"/>
      <c r="C75" s="2"/>
      <c r="D75" s="14"/>
      <c r="E75" s="13"/>
      <c r="F75" s="14"/>
      <c r="G75" s="2"/>
      <c r="H75" s="2"/>
      <c r="I75" s="2"/>
      <c r="J75" s="2"/>
      <c r="K75" s="2"/>
      <c r="L75"/>
      <c r="M75"/>
      <c r="N75"/>
      <c r="O75" s="3"/>
      <c r="P75"/>
      <c r="Q75"/>
      <c r="R75"/>
      <c r="S75" s="2"/>
      <c r="T75" s="2"/>
      <c r="V75" s="2"/>
      <c r="W75" s="2"/>
      <c r="X75" s="2"/>
      <c r="Y75" s="2"/>
      <c r="Z75" s="2"/>
      <c r="AA75" s="2"/>
      <c r="AB75"/>
      <c r="AC75"/>
      <c r="AD75"/>
      <c r="AE75"/>
      <c r="AF75"/>
    </row>
    <row r="76" spans="1:68" ht="24" customHeight="1">
      <c r="A76" s="1939" t="s">
        <v>858</v>
      </c>
      <c r="B76" s="1940"/>
      <c r="C76" s="1940"/>
      <c r="D76" s="1941"/>
      <c r="M76"/>
      <c r="N76"/>
      <c r="U76" s="2"/>
      <c r="V76" s="77"/>
      <c r="W76" s="77"/>
      <c r="X76" s="77"/>
      <c r="Y76" s="77"/>
      <c r="Z76" s="77"/>
      <c r="AA76" s="77"/>
      <c r="AB76" s="77"/>
      <c r="AC76" s="77"/>
      <c r="AD76" s="77"/>
      <c r="AE76" s="77"/>
      <c r="AF76" s="77"/>
    </row>
    <row r="77" spans="1:68" s="77" customFormat="1" ht="30" customHeight="1"/>
    <row r="78" spans="1:68" s="31" customFormat="1" ht="18.75" customHeight="1">
      <c r="A78" s="1917" t="s">
        <v>1000</v>
      </c>
      <c r="B78" s="1917"/>
      <c r="C78" s="1917"/>
      <c r="D78" s="1917"/>
      <c r="E78" s="1917"/>
      <c r="F78" s="1917"/>
      <c r="G78" s="1917"/>
      <c r="H78" s="1917"/>
      <c r="I78" s="1917"/>
      <c r="J78" s="1917"/>
      <c r="K78" s="1917"/>
      <c r="L78" s="1917"/>
      <c r="M78" s="1917"/>
      <c r="N78" s="1917"/>
      <c r="O78" s="1917"/>
      <c r="P78" s="1917"/>
      <c r="Q78" s="1917"/>
      <c r="R78" s="1917"/>
      <c r="S78" s="1917"/>
      <c r="T78" s="1917"/>
      <c r="U78" s="77"/>
      <c r="V78" s="311"/>
      <c r="W78" s="311"/>
      <c r="X78" s="311"/>
      <c r="Y78" s="311"/>
      <c r="Z78" s="311"/>
      <c r="AA78" s="311"/>
      <c r="AB78" s="311"/>
      <c r="AC78" s="311"/>
      <c r="AD78" s="311"/>
      <c r="AE78" s="311"/>
      <c r="AF78" s="311"/>
      <c r="AG78" s="311"/>
      <c r="AH78" s="311"/>
      <c r="AI78" s="311"/>
      <c r="AJ78" s="311"/>
      <c r="AK78" s="311"/>
      <c r="AL78" s="311"/>
      <c r="AM78" s="311"/>
      <c r="AN78" s="311"/>
      <c r="AO78" s="311"/>
      <c r="AP78" s="311"/>
      <c r="AQ78" s="311"/>
      <c r="AR78" s="311"/>
      <c r="AS78" s="311"/>
      <c r="AT78" s="311"/>
      <c r="AU78" s="311"/>
      <c r="AV78" s="311"/>
      <c r="AW78" s="311"/>
      <c r="AX78" s="311"/>
      <c r="AY78" s="311"/>
      <c r="AZ78" s="311"/>
      <c r="BA78" s="311"/>
      <c r="BB78" s="311"/>
      <c r="BC78" s="311"/>
      <c r="BD78" s="311"/>
      <c r="BE78" s="311"/>
      <c r="BF78" s="311"/>
      <c r="BG78" s="311"/>
      <c r="BH78" s="311"/>
      <c r="BI78" s="311"/>
      <c r="BJ78" s="311"/>
      <c r="BK78" s="311"/>
      <c r="BL78" s="311"/>
      <c r="BM78" s="311"/>
      <c r="BN78" s="311"/>
      <c r="BO78" s="311"/>
      <c r="BP78" s="311"/>
    </row>
    <row r="79" spans="1:68" s="31" customFormat="1" ht="13.5" customHeight="1">
      <c r="A79" s="311"/>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1"/>
      <c r="BF79" s="311"/>
      <c r="BG79" s="311"/>
      <c r="BH79" s="311"/>
      <c r="BI79" s="311"/>
      <c r="BJ79" s="311"/>
      <c r="BK79" s="311"/>
      <c r="BL79" s="311"/>
      <c r="BM79" s="311"/>
      <c r="BN79" s="311"/>
      <c r="BO79" s="311"/>
      <c r="BP79" s="311"/>
    </row>
    <row r="80" spans="1:68" s="311" customFormat="1" ht="18.75" customHeight="1">
      <c r="A80" s="1769" t="s">
        <v>847</v>
      </c>
      <c r="B80" s="1769"/>
      <c r="C80" s="1769"/>
      <c r="D80" s="1770"/>
      <c r="E80" s="1942"/>
      <c r="F80" s="1943"/>
      <c r="G80" s="1943"/>
      <c r="H80" s="1943"/>
      <c r="I80" s="1943"/>
      <c r="J80" s="1943"/>
      <c r="K80" s="1943"/>
      <c r="L80" s="1943"/>
      <c r="M80" s="1943"/>
      <c r="N80" s="1943"/>
      <c r="O80" s="1943"/>
      <c r="P80" s="1943"/>
      <c r="Q80" s="1943"/>
      <c r="R80" s="1943"/>
      <c r="S80" s="1943"/>
      <c r="T80" s="1944"/>
    </row>
    <row r="81" spans="1:20" s="311" customFormat="1" ht="18.75" customHeight="1">
      <c r="A81" s="1769" t="s">
        <v>848</v>
      </c>
      <c r="B81" s="1769"/>
      <c r="C81" s="1769"/>
      <c r="D81" s="1588"/>
      <c r="E81" s="1934" t="str">
        <f>IF($D$35="","", $D$35)</f>
        <v/>
      </c>
      <c r="F81" s="1934"/>
      <c r="G81" s="1934"/>
      <c r="H81" s="1934"/>
      <c r="I81" s="1934" t="str">
        <f>IF($H$35="","", $H$35)</f>
        <v/>
      </c>
      <c r="J81" s="1934"/>
      <c r="K81" s="1934"/>
      <c r="L81" s="1934"/>
      <c r="M81" s="1934" t="str">
        <f>IF($L$35="","", $L$35)</f>
        <v/>
      </c>
      <c r="N81" s="1934"/>
      <c r="O81" s="1934"/>
      <c r="P81" s="1934"/>
      <c r="Q81" s="1934" t="str">
        <f>IF($P$35="","", $P$35)</f>
        <v/>
      </c>
      <c r="R81" s="1934"/>
      <c r="S81" s="1934"/>
      <c r="T81" s="1935"/>
    </row>
    <row r="82" spans="1:20" s="311" customFormat="1" ht="18.75" customHeight="1">
      <c r="A82" s="1769" t="s">
        <v>849</v>
      </c>
      <c r="B82" s="1769"/>
      <c r="C82" s="1769"/>
      <c r="D82" s="1588"/>
      <c r="E82" s="465"/>
      <c r="F82" s="480" t="str">
        <f>IF($E$82="","",$E$82)</f>
        <v/>
      </c>
      <c r="G82" s="480" t="str">
        <f t="shared" ref="G82:H82" si="9">IF($E$82="","",$E$82)</f>
        <v/>
      </c>
      <c r="H82" s="480" t="str">
        <f t="shared" si="9"/>
        <v/>
      </c>
      <c r="I82" s="465"/>
      <c r="J82" s="480" t="str">
        <f>IF($I$82="","",$I$82)</f>
        <v/>
      </c>
      <c r="K82" s="480" t="str">
        <f t="shared" ref="K82:L82" si="10">IF($I$82="","",$I$82)</f>
        <v/>
      </c>
      <c r="L82" s="480" t="str">
        <f t="shared" si="10"/>
        <v/>
      </c>
      <c r="M82" s="465"/>
      <c r="N82" s="480" t="str">
        <f>IF($M$82="","",$M$82)</f>
        <v/>
      </c>
      <c r="O82" s="480" t="str">
        <f t="shared" ref="O82:P82" si="11">IF($M$82="","",$M$82)</f>
        <v/>
      </c>
      <c r="P82" s="480" t="str">
        <f t="shared" si="11"/>
        <v/>
      </c>
      <c r="Q82" s="465"/>
      <c r="R82" s="480" t="str">
        <f>IF($Q$82="","",$Q$82)</f>
        <v/>
      </c>
      <c r="S82" s="480" t="str">
        <f t="shared" ref="S82:T82" si="12">IF($Q$82="","",$Q$82)</f>
        <v/>
      </c>
      <c r="T82" s="486" t="str">
        <f t="shared" si="12"/>
        <v/>
      </c>
    </row>
    <row r="83" spans="1:20" s="311" customFormat="1" ht="18.75" customHeight="1">
      <c r="A83" s="837" t="s">
        <v>850</v>
      </c>
      <c r="B83" s="837"/>
      <c r="C83" s="837"/>
      <c r="D83" s="1588"/>
      <c r="E83" s="465"/>
      <c r="F83" s="480" t="str">
        <f>IF($E$83="","",$E$83)</f>
        <v/>
      </c>
      <c r="G83" s="480" t="str">
        <f>IF($E$83="","",$E$83)</f>
        <v/>
      </c>
      <c r="H83" s="480" t="str">
        <f>IF($E$83="","",$E$83)</f>
        <v/>
      </c>
      <c r="I83" s="465"/>
      <c r="J83" s="480" t="str">
        <f>IF($I$83="","",$I$83)</f>
        <v/>
      </c>
      <c r="K83" s="480" t="str">
        <f t="shared" ref="K83:L83" si="13">IF($I$83="","",$I$83)</f>
        <v/>
      </c>
      <c r="L83" s="480" t="str">
        <f t="shared" si="13"/>
        <v/>
      </c>
      <c r="M83" s="465"/>
      <c r="N83" s="480" t="str">
        <f>IF($M$83="","",$M$83)</f>
        <v/>
      </c>
      <c r="O83" s="480" t="str">
        <f t="shared" ref="O83:P83" si="14">IF($M$83="","",$M$83)</f>
        <v/>
      </c>
      <c r="P83" s="480" t="str">
        <f t="shared" si="14"/>
        <v/>
      </c>
      <c r="Q83" s="465"/>
      <c r="R83" s="480" t="str">
        <f>IF($Q$83="","",$Q$83)</f>
        <v/>
      </c>
      <c r="S83" s="480" t="str">
        <f t="shared" ref="S83:T83" si="15">IF($Q$83="","",$Q$83)</f>
        <v/>
      </c>
      <c r="T83" s="486" t="str">
        <f t="shared" si="15"/>
        <v/>
      </c>
    </row>
    <row r="84" spans="1:20" s="311" customFormat="1" ht="18.75" customHeight="1">
      <c r="A84" s="1769" t="s">
        <v>851</v>
      </c>
      <c r="B84" s="1769"/>
      <c r="C84" s="1769"/>
      <c r="D84" s="1588"/>
      <c r="E84" s="481"/>
      <c r="F84" s="481"/>
      <c r="G84" s="481"/>
      <c r="H84" s="481"/>
      <c r="I84" s="481"/>
      <c r="J84" s="481"/>
      <c r="K84" s="481"/>
      <c r="L84" s="481"/>
      <c r="M84" s="481"/>
      <c r="N84" s="481"/>
      <c r="O84" s="481"/>
      <c r="P84" s="481"/>
      <c r="Q84" s="481"/>
      <c r="R84" s="481"/>
      <c r="S84" s="481"/>
      <c r="T84" s="484"/>
    </row>
    <row r="85" spans="1:20" s="311" customFormat="1" ht="37.5" customHeight="1">
      <c r="A85" s="1918" t="s">
        <v>852</v>
      </c>
      <c r="B85" s="1918"/>
      <c r="C85" s="1918"/>
      <c r="D85" s="1936"/>
      <c r="E85" s="465"/>
      <c r="F85" s="465"/>
      <c r="G85" s="465"/>
      <c r="H85" s="465"/>
      <c r="I85" s="465"/>
      <c r="J85" s="465"/>
      <c r="K85" s="465"/>
      <c r="L85" s="465"/>
      <c r="M85" s="465"/>
      <c r="N85" s="465"/>
      <c r="O85" s="465"/>
      <c r="P85" s="465"/>
      <c r="Q85" s="465"/>
      <c r="R85" s="465"/>
      <c r="S85" s="465"/>
      <c r="T85" s="466"/>
    </row>
    <row r="86" spans="1:20" s="311" customFormat="1" ht="48" customHeight="1">
      <c r="A86" s="1936" t="s">
        <v>1004</v>
      </c>
      <c r="B86" s="890"/>
      <c r="C86" s="890"/>
      <c r="D86" s="1590"/>
      <c r="E86" s="1923"/>
      <c r="F86" s="1924"/>
      <c r="G86" s="1924"/>
      <c r="H86" s="1924"/>
      <c r="I86" s="1923"/>
      <c r="J86" s="1924"/>
      <c r="K86" s="1924"/>
      <c r="L86" s="1924"/>
      <c r="M86" s="1923"/>
      <c r="N86" s="1924"/>
      <c r="O86" s="1924"/>
      <c r="P86" s="1924"/>
      <c r="Q86" s="1923"/>
      <c r="R86" s="1924"/>
      <c r="S86" s="1924"/>
      <c r="T86" s="1925"/>
    </row>
    <row r="87" spans="1:20" s="311" customFormat="1" ht="52.5" customHeight="1">
      <c r="A87" s="1910" t="s">
        <v>1008</v>
      </c>
      <c r="B87" s="1910"/>
      <c r="C87" s="1910"/>
      <c r="D87" s="1926"/>
      <c r="E87" s="1937" t="str">
        <f>IF(OR(E81="", E84="", F84="",G84="",H84="" ),"", ABS(E81-AVERAGE(E84:H84))/E81)</f>
        <v/>
      </c>
      <c r="F87" s="1937"/>
      <c r="G87" s="1937"/>
      <c r="H87" s="1937"/>
      <c r="I87" s="1937" t="str">
        <f>IF(OR(I81="", I84="",J84="", K84="", L84=""),"", ABS(I81-AVERAGE(I84:L84))/I81)</f>
        <v/>
      </c>
      <c r="J87" s="1937"/>
      <c r="K87" s="1937"/>
      <c r="L87" s="1937"/>
      <c r="M87" s="1937" t="str">
        <f>IF(OR(M81="", M84="", N84="",O84="",P84=""),"", ABS(M81-AVERAGE(M84:P84))/M81)</f>
        <v/>
      </c>
      <c r="N87" s="1937"/>
      <c r="O87" s="1937"/>
      <c r="P87" s="1937"/>
      <c r="Q87" s="1937" t="str">
        <f>IF(OR(Q81="", Q84="", R84="", S84="",T84=""),"", ABS(Q81-AVERAGE(Q84:T84))/Q81)</f>
        <v/>
      </c>
      <c r="R87" s="1937"/>
      <c r="S87" s="1937"/>
      <c r="T87" s="1938"/>
    </row>
    <row r="88" spans="1:20" s="311" customFormat="1" ht="37.5" customHeight="1">
      <c r="A88" s="1910" t="s">
        <v>1009</v>
      </c>
      <c r="B88" s="1910"/>
      <c r="C88" s="1910"/>
      <c r="D88" s="1926"/>
      <c r="E88" s="1912" t="str">
        <f>IF(E87="","", IF(E87&lt;=8%,"Conforme","Non conforme"))</f>
        <v/>
      </c>
      <c r="F88" s="1912"/>
      <c r="G88" s="1912"/>
      <c r="H88" s="1912"/>
      <c r="I88" s="1912" t="str">
        <f>IF(I87="","", IF(I87&lt;=8%,"Conforme","Non conforme"))</f>
        <v/>
      </c>
      <c r="J88" s="1912"/>
      <c r="K88" s="1912"/>
      <c r="L88" s="1912"/>
      <c r="M88" s="1912" t="str">
        <f>IF(M87="","", IF(M87&lt;=8%,"Conforme","Non conforme"))</f>
        <v/>
      </c>
      <c r="N88" s="1912"/>
      <c r="O88" s="1912"/>
      <c r="P88" s="1912"/>
      <c r="Q88" s="1912" t="str">
        <f>IF(Q87="","", IF(Q87&lt;=8%,"Conforme","Non conforme"))</f>
        <v/>
      </c>
      <c r="R88" s="1921"/>
      <c r="S88" s="1921"/>
      <c r="T88" s="1922"/>
    </row>
    <row r="89" spans="1:20" s="311" customFormat="1" ht="36" customHeight="1">
      <c r="A89" s="1930" t="s">
        <v>854</v>
      </c>
      <c r="B89" s="1930"/>
      <c r="C89" s="1930"/>
      <c r="D89" s="1931"/>
      <c r="E89" s="1932" t="str">
        <f>IF(OR(E85="", F85="", G85="", H85=""),"",_xlfn.STDEV.S(E85:H85)/ AVERAGE(E85:H85))</f>
        <v/>
      </c>
      <c r="F89" s="1932"/>
      <c r="G89" s="1932"/>
      <c r="H89" s="1932"/>
      <c r="I89" s="1932" t="str">
        <f>IF(OR(I85="", J85="", K85="", L85=""),"",_xlfn.STDEV.S(I85:L85)/ AVERAGE(I85:L85))</f>
        <v/>
      </c>
      <c r="J89" s="1932"/>
      <c r="K89" s="1932"/>
      <c r="L89" s="1932"/>
      <c r="M89" s="1932" t="str">
        <f>IF(OR(M85="", N85="", O85="", P85=""),"",_xlfn.STDEV.S(M85:P85)/ AVERAGE(M85:P85))</f>
        <v/>
      </c>
      <c r="N89" s="1932"/>
      <c r="O89" s="1932"/>
      <c r="P89" s="1932"/>
      <c r="Q89" s="1932" t="str">
        <f>IF(OR(Q85="", R85="", S85="", T85=""),"",_xlfn.STDEV.S(Q85:T85)/ AVERAGE(Q85:T85))</f>
        <v/>
      </c>
      <c r="R89" s="1932"/>
      <c r="S89" s="1932"/>
      <c r="T89" s="1933"/>
    </row>
    <row r="90" spans="1:20" s="311" customFormat="1" ht="37.5" customHeight="1">
      <c r="A90" s="1910" t="s">
        <v>853</v>
      </c>
      <c r="B90" s="1910"/>
      <c r="C90" s="1910"/>
      <c r="D90" s="1926"/>
      <c r="E90" s="1912" t="str">
        <f>IF(E89="","",IF(E89&gt;0.05,"Non conforme","Conforme"))</f>
        <v/>
      </c>
      <c r="F90" s="1912"/>
      <c r="G90" s="1912"/>
      <c r="H90" s="1912"/>
      <c r="I90" s="1912" t="str">
        <f>IF(I89="","",IF(I89&gt;0.05,"Non conforme","Conforme"))</f>
        <v/>
      </c>
      <c r="J90" s="1912"/>
      <c r="K90" s="1912"/>
      <c r="L90" s="1912"/>
      <c r="M90" s="1912" t="str">
        <f>IF(M89="","",IF(M89&gt;0.05,"Non conforme","Conforme"))</f>
        <v/>
      </c>
      <c r="N90" s="1912"/>
      <c r="O90" s="1912"/>
      <c r="P90" s="1912"/>
      <c r="Q90" s="1912" t="str">
        <f>IF(Q89="","",IF(Q89&gt;0.05,"Non conforme","Conforme"))</f>
        <v/>
      </c>
      <c r="R90" s="1912"/>
      <c r="S90" s="1912"/>
      <c r="T90" s="1929"/>
    </row>
    <row r="91" spans="1:20" s="311" customFormat="1" ht="37.5" customHeight="1">
      <c r="A91" s="1910" t="s">
        <v>1002</v>
      </c>
      <c r="B91" s="1910"/>
      <c r="C91" s="1910"/>
      <c r="D91" s="1911"/>
      <c r="E91" s="1912" t="str">
        <f>IF(E86="","",IF(E86&lt;$D$36,"Non conforme","Conforme"))</f>
        <v/>
      </c>
      <c r="F91" s="1912"/>
      <c r="G91" s="1912"/>
      <c r="H91" s="1912"/>
      <c r="I91" s="1912" t="str">
        <f>IF(I86="","",IF(I86&lt;$H$36,"Non conforme","Conforme"))</f>
        <v/>
      </c>
      <c r="J91" s="1912"/>
      <c r="K91" s="1912"/>
      <c r="L91" s="1912"/>
      <c r="M91" s="1912" t="str">
        <f>IF(M86="","",IF(M86&lt;$L$36,"Non conforme","Conforme"))</f>
        <v/>
      </c>
      <c r="N91" s="1912"/>
      <c r="O91" s="1912"/>
      <c r="P91" s="1912"/>
      <c r="Q91" s="1912" t="str">
        <f>IF(Q86="","",IF(Q86&lt;$P$36,"Non conforme","Conforme"))</f>
        <v/>
      </c>
      <c r="R91" s="1912"/>
      <c r="S91" s="1912"/>
      <c r="T91" s="1929"/>
    </row>
    <row r="92" spans="1:20" s="311" customFormat="1" ht="39" customHeight="1">
      <c r="A92" s="1769" t="s">
        <v>73</v>
      </c>
      <c r="B92" s="1769"/>
      <c r="C92" s="1769"/>
      <c r="D92" s="1926"/>
      <c r="E92" s="1915"/>
      <c r="F92" s="1916"/>
      <c r="G92" s="1916"/>
      <c r="H92" s="1916"/>
      <c r="I92" s="1916"/>
      <c r="J92" s="1916"/>
      <c r="K92" s="1916"/>
      <c r="L92" s="1916"/>
      <c r="M92" s="1916"/>
      <c r="N92" s="1916"/>
      <c r="O92" s="1916"/>
      <c r="P92" s="1916"/>
      <c r="Q92" s="1916"/>
      <c r="R92" s="1916"/>
      <c r="S92" s="1916"/>
      <c r="T92" s="1916"/>
    </row>
    <row r="93" spans="1:20" s="311" customFormat="1" ht="37.5" customHeight="1">
      <c r="A93" s="1769" t="s">
        <v>71</v>
      </c>
      <c r="B93" s="1769"/>
      <c r="C93" s="1769"/>
      <c r="D93" s="1926"/>
      <c r="E93" s="1896"/>
      <c r="F93" s="1909"/>
      <c r="G93" s="1909"/>
      <c r="H93" s="1909"/>
      <c r="I93" s="1909"/>
      <c r="J93" s="1909"/>
      <c r="K93" s="1909"/>
      <c r="L93" s="1909"/>
      <c r="M93" s="1909"/>
      <c r="N93" s="1909"/>
      <c r="O93" s="1909"/>
      <c r="P93" s="1909"/>
      <c r="Q93" s="1909"/>
      <c r="R93" s="1909"/>
      <c r="S93" s="1909"/>
      <c r="T93" s="1909"/>
    </row>
    <row r="94" spans="1:20" s="311" customFormat="1" ht="37.5" customHeight="1">
      <c r="A94" s="12"/>
      <c r="B94" s="12"/>
      <c r="C94" s="12"/>
      <c r="D94" s="12"/>
      <c r="E94" s="12"/>
      <c r="F94" s="12"/>
      <c r="G94" s="12"/>
      <c r="H94" s="12"/>
      <c r="I94" s="15"/>
      <c r="J94" s="15"/>
      <c r="K94" s="15"/>
    </row>
    <row r="95" spans="1:20" s="311" customFormat="1" ht="37.5" customHeight="1">
      <c r="A95" s="1917" t="s">
        <v>201</v>
      </c>
      <c r="B95" s="1917"/>
      <c r="C95" s="1917"/>
      <c r="D95" s="1917"/>
      <c r="E95" s="1917"/>
      <c r="F95" s="1917"/>
      <c r="G95" s="1917"/>
      <c r="H95" s="1917"/>
      <c r="I95" s="1917"/>
      <c r="J95" s="1917"/>
      <c r="K95" s="1917"/>
      <c r="L95" s="1917"/>
      <c r="M95" s="1917"/>
      <c r="N95" s="1917"/>
      <c r="O95" s="110"/>
      <c r="P95" s="110"/>
      <c r="Q95" s="110"/>
      <c r="R95" s="110"/>
      <c r="S95" s="110"/>
      <c r="T95" s="110"/>
    </row>
    <row r="96" spans="1:20" s="311" customFormat="1" ht="16.5" customHeight="1">
      <c r="A96" s="158"/>
      <c r="B96" s="158"/>
      <c r="C96" s="158"/>
      <c r="D96" s="151"/>
      <c r="E96" s="33"/>
      <c r="F96" s="10"/>
      <c r="G96" s="11"/>
      <c r="H96" s="10"/>
      <c r="I96" s="12"/>
      <c r="J96" s="12"/>
      <c r="K96" s="264"/>
      <c r="M96" s="714"/>
      <c r="N96" s="170"/>
      <c r="O96" s="3"/>
      <c r="P96" s="3"/>
      <c r="Q96" s="3"/>
      <c r="R96" s="3"/>
      <c r="S96" s="3"/>
      <c r="T96" s="3"/>
    </row>
    <row r="97" spans="1:68" s="311" customFormat="1" ht="18.75" customHeight="1">
      <c r="A97" s="1769" t="s">
        <v>847</v>
      </c>
      <c r="B97" s="1769"/>
      <c r="C97" s="1769"/>
      <c r="D97" s="1588"/>
      <c r="E97" s="1983" t="str">
        <f>IF($E$80="","",$E$80)</f>
        <v/>
      </c>
      <c r="F97" s="1984"/>
      <c r="G97" s="1984"/>
      <c r="H97" s="1984"/>
      <c r="I97" s="1984"/>
      <c r="J97" s="1984"/>
      <c r="K97" s="1984"/>
      <c r="L97" s="1984"/>
      <c r="M97" s="1984"/>
      <c r="N97" s="1985"/>
      <c r="U97" s="3"/>
    </row>
    <row r="98" spans="1:68" s="311" customFormat="1" ht="21.75" customHeight="1">
      <c r="A98" s="1769" t="s">
        <v>848</v>
      </c>
      <c r="B98" s="1769"/>
      <c r="C98" s="1769"/>
      <c r="D98" s="1588"/>
      <c r="E98" s="1934" t="str">
        <f>IF($D$38="","",$D$38)</f>
        <v/>
      </c>
      <c r="F98" s="1934"/>
      <c r="G98" s="1934"/>
      <c r="H98" s="1934"/>
      <c r="I98" s="1934"/>
      <c r="J98" s="1934" t="str">
        <f>IF($D$39="","",$D$39)</f>
        <v/>
      </c>
      <c r="K98" s="1934"/>
      <c r="L98" s="1934"/>
      <c r="M98" s="1934"/>
      <c r="N98" s="1935"/>
      <c r="U98" s="3"/>
    </row>
    <row r="99" spans="1:68" s="311" customFormat="1" ht="18.75" customHeight="1">
      <c r="A99" s="837" t="s">
        <v>855</v>
      </c>
      <c r="B99" s="837"/>
      <c r="C99" s="837"/>
      <c r="D99" s="1588"/>
      <c r="E99" s="480" t="str">
        <f>IF($I$38="","", $I$38)</f>
        <v/>
      </c>
      <c r="F99" s="480" t="str">
        <f>IF($K$38="","", $K$38)</f>
        <v/>
      </c>
      <c r="G99" s="480" t="str">
        <f>IF($M$38="","",$M$38)</f>
        <v/>
      </c>
      <c r="H99" s="480" t="str">
        <f>IF($O$38="","",$O$38)</f>
        <v/>
      </c>
      <c r="I99" s="480" t="str">
        <f>IF($Q$38="","",$Q$38)</f>
        <v/>
      </c>
      <c r="J99" s="480" t="str">
        <f>IF($I$39="","", $I$39)</f>
        <v/>
      </c>
      <c r="K99" s="480" t="str">
        <f>IF($K$39="","", $K$39)</f>
        <v/>
      </c>
      <c r="L99" s="480" t="str">
        <f>IF($M$39="","",$M$39)</f>
        <v/>
      </c>
      <c r="M99" s="480" t="str">
        <f>IF($O$39="","",$O$39)</f>
        <v/>
      </c>
      <c r="N99" s="486" t="str">
        <f>IF($Q$39="","",$Q$39)</f>
        <v/>
      </c>
    </row>
    <row r="100" spans="1:68" s="311" customFormat="1" ht="29.25" customHeight="1">
      <c r="A100" s="1918" t="s">
        <v>955</v>
      </c>
      <c r="B100" s="1918"/>
      <c r="C100" s="1918"/>
      <c r="D100" s="1914"/>
      <c r="E100" s="481"/>
      <c r="F100" s="481"/>
      <c r="G100" s="481"/>
      <c r="H100" s="481"/>
      <c r="I100" s="481"/>
      <c r="J100" s="481"/>
      <c r="K100" s="481"/>
      <c r="L100" s="481"/>
      <c r="M100" s="481"/>
      <c r="N100" s="484"/>
      <c r="R100"/>
      <c r="S100"/>
      <c r="T100"/>
    </row>
    <row r="101" spans="1:68" s="311" customFormat="1" ht="36" customHeight="1">
      <c r="A101" s="1913" t="s">
        <v>158</v>
      </c>
      <c r="B101" s="1913"/>
      <c r="C101" s="1913"/>
      <c r="D101" s="1914"/>
      <c r="E101" s="482" t="str">
        <f t="shared" ref="E101:N101" si="16">IF(OR(E99="",E100=""),"", E100/E99)</f>
        <v/>
      </c>
      <c r="F101" s="482" t="str">
        <f t="shared" si="16"/>
        <v/>
      </c>
      <c r="G101" s="482" t="str">
        <f t="shared" si="16"/>
        <v/>
      </c>
      <c r="H101" s="482" t="str">
        <f t="shared" si="16"/>
        <v/>
      </c>
      <c r="I101" s="482" t="str">
        <f t="shared" si="16"/>
        <v/>
      </c>
      <c r="J101" s="482" t="str">
        <f t="shared" si="16"/>
        <v/>
      </c>
      <c r="K101" s="482" t="str">
        <f t="shared" si="16"/>
        <v/>
      </c>
      <c r="L101" s="482" t="str">
        <f t="shared" si="16"/>
        <v/>
      </c>
      <c r="M101" s="482" t="str">
        <f t="shared" si="16"/>
        <v/>
      </c>
      <c r="N101" s="487" t="str">
        <f t="shared" si="16"/>
        <v/>
      </c>
      <c r="R101"/>
      <c r="S101"/>
      <c r="T101"/>
      <c r="V101"/>
    </row>
    <row r="102" spans="1:68" s="311" customFormat="1" ht="37.5" customHeight="1">
      <c r="A102" s="1769" t="s">
        <v>856</v>
      </c>
      <c r="B102" s="1769"/>
      <c r="C102" s="1769"/>
      <c r="D102" s="1908"/>
      <c r="E102" s="1919" t="str">
        <f>IF(OR(E101="",F101="",G101="",H101="",I101=""),"", ABS(MAX(E101:I101)-MIN(E101:I101))/(MAX(E101:I101)+MIN(E101:I101)))</f>
        <v/>
      </c>
      <c r="F102" s="1919"/>
      <c r="G102" s="1919"/>
      <c r="H102" s="1919"/>
      <c r="I102" s="1919"/>
      <c r="J102" s="1919" t="str">
        <f>IF(OR(J101="",K101="",L101="",M101="",N101=""),"", ABS(MAX(J101:N101)-MIN(J101:N101))/(MAX(J101:N101)+MIN(J101:N101)))</f>
        <v/>
      </c>
      <c r="K102" s="1919"/>
      <c r="L102" s="1919"/>
      <c r="M102" s="1919"/>
      <c r="N102" s="1920"/>
      <c r="R102"/>
      <c r="S102"/>
      <c r="T102"/>
      <c r="U102"/>
      <c r="V102"/>
    </row>
    <row r="103" spans="1:68" s="311" customFormat="1" ht="37.5" customHeight="1">
      <c r="A103" s="1769" t="s">
        <v>857</v>
      </c>
      <c r="B103" s="1769"/>
      <c r="C103" s="1769"/>
      <c r="D103" s="1908"/>
      <c r="E103" s="1912" t="str">
        <f>IF(E102="","", IF(E102&gt;0.1,"Non conforme","Conforme"))</f>
        <v/>
      </c>
      <c r="F103" s="1921"/>
      <c r="G103" s="1921"/>
      <c r="H103" s="1921"/>
      <c r="I103" s="1921"/>
      <c r="J103" s="1912" t="str">
        <f>IF(J102="","", IF(J102&gt;0.1,"Non conforme","Conforme"))</f>
        <v/>
      </c>
      <c r="K103" s="1921"/>
      <c r="L103" s="1921"/>
      <c r="M103" s="1921"/>
      <c r="N103" s="1922"/>
      <c r="S103" s="264"/>
      <c r="T103" s="264"/>
      <c r="U103"/>
      <c r="V103"/>
    </row>
    <row r="104" spans="1:68" s="311" customFormat="1" ht="32.25" customHeight="1">
      <c r="A104" s="1907" t="s">
        <v>73</v>
      </c>
      <c r="B104" s="1907"/>
      <c r="C104" s="1907"/>
      <c r="D104" s="1908"/>
      <c r="E104" s="1915"/>
      <c r="F104" s="1916"/>
      <c r="G104" s="1916"/>
      <c r="H104" s="1916"/>
      <c r="I104" s="1916"/>
      <c r="J104" s="1916"/>
      <c r="K104" s="1916"/>
      <c r="L104" s="1916"/>
      <c r="M104" s="1916"/>
      <c r="N104" s="1916"/>
      <c r="S104" s="264"/>
      <c r="T104" s="356"/>
      <c r="U104"/>
      <c r="V104" s="264"/>
      <c r="W104" s="264"/>
      <c r="X104" s="264"/>
      <c r="Y104" s="264"/>
      <c r="Z104" s="264"/>
      <c r="AA104" s="264"/>
    </row>
    <row r="105" spans="1:68" s="311" customFormat="1" ht="37.5" customHeight="1">
      <c r="A105" s="1907" t="s">
        <v>71</v>
      </c>
      <c r="B105" s="1907"/>
      <c r="C105" s="1907"/>
      <c r="D105" s="1908"/>
      <c r="E105" s="1896"/>
      <c r="F105" s="1909"/>
      <c r="G105" s="1909"/>
      <c r="H105" s="1909"/>
      <c r="I105" s="1909"/>
      <c r="J105" s="1909"/>
      <c r="K105" s="1909"/>
      <c r="L105" s="1909"/>
      <c r="M105" s="1909"/>
      <c r="N105" s="1909"/>
      <c r="O105" s="3"/>
      <c r="S105" s="264"/>
      <c r="T105" s="356"/>
      <c r="U105" s="264"/>
      <c r="V105" s="356"/>
      <c r="W105" s="356"/>
      <c r="X105" s="356"/>
      <c r="Y105" s="264"/>
      <c r="Z105" s="264"/>
      <c r="AA105" s="264"/>
    </row>
    <row r="106" spans="1:68" s="311" customFormat="1" ht="37.5" customHeight="1">
      <c r="A106" s="2"/>
      <c r="B106" s="2"/>
      <c r="C106" s="2"/>
      <c r="D106" s="2"/>
      <c r="E106" s="2"/>
      <c r="F106" s="2"/>
      <c r="G106" s="2"/>
      <c r="H106" s="2"/>
      <c r="I106" s="2"/>
      <c r="J106" s="2"/>
      <c r="K106" s="2"/>
      <c r="L106" s="2"/>
      <c r="M106" s="2"/>
      <c r="N106" s="2"/>
      <c r="O106" s="2"/>
      <c r="P106" s="2"/>
      <c r="Q106" s="2"/>
      <c r="R106" s="2"/>
      <c r="S106" s="2"/>
      <c r="T106" s="2"/>
      <c r="U106" s="356"/>
      <c r="V106" s="356"/>
      <c r="W106" s="356"/>
      <c r="X106" s="356"/>
      <c r="Y106" s="264"/>
      <c r="Z106" s="264"/>
      <c r="AA106" s="264"/>
    </row>
    <row r="107" spans="1:68" s="77" customFormat="1" ht="37.5" customHeight="1">
      <c r="A107" s="112"/>
      <c r="B107" s="112"/>
      <c r="C107" s="112"/>
      <c r="D107" s="112"/>
      <c r="E107" s="112"/>
      <c r="F107" s="112"/>
      <c r="G107" s="112"/>
      <c r="H107" s="112"/>
      <c r="I107" s="112"/>
      <c r="J107" s="112"/>
      <c r="K107" s="112"/>
      <c r="L107" s="112"/>
      <c r="M107" s="112"/>
      <c r="N107" s="112"/>
      <c r="O107" s="265"/>
      <c r="P107" s="265"/>
      <c r="Q107" s="265"/>
      <c r="R107" s="265"/>
      <c r="S107" s="265"/>
      <c r="T107" s="265"/>
      <c r="U107" s="356"/>
      <c r="V107" s="107"/>
      <c r="W107" s="107"/>
      <c r="X107" s="107"/>
      <c r="Y107" s="2"/>
      <c r="Z107" s="2"/>
      <c r="AA107" s="2"/>
    </row>
    <row r="108" spans="1:68" s="311" customFormat="1" ht="10.5" customHeight="1">
      <c r="A108" s="264"/>
      <c r="B108" s="264"/>
      <c r="C108" s="264"/>
      <c r="D108" s="14"/>
      <c r="E108" s="13"/>
      <c r="F108" s="14"/>
      <c r="G108" s="264"/>
      <c r="H108" s="264"/>
      <c r="I108" s="264"/>
      <c r="J108" s="264"/>
      <c r="K108" s="264"/>
      <c r="O108" s="3"/>
      <c r="S108" s="264"/>
      <c r="T108" s="264"/>
      <c r="U108" s="107"/>
    </row>
    <row r="109" spans="1:68" s="311" customFormat="1" ht="3.75" hidden="1" customHeight="1">
      <c r="A109" s="1939" t="s">
        <v>1007</v>
      </c>
      <c r="B109" s="1940"/>
      <c r="C109" s="1940"/>
      <c r="D109" s="1941"/>
      <c r="V109" s="264"/>
      <c r="W109" s="264"/>
      <c r="X109" s="264"/>
      <c r="Y109" s="264"/>
      <c r="Z109" s="264"/>
      <c r="AA109" s="264"/>
    </row>
    <row r="110" spans="1:68" s="311" customFormat="1" ht="24" customHeight="1">
      <c r="U110" s="264"/>
    </row>
    <row r="111" spans="1:68" s="311" customFormat="1" ht="30" customHeight="1">
      <c r="A111" s="1917" t="s">
        <v>1000</v>
      </c>
      <c r="B111" s="1917"/>
      <c r="C111" s="1917"/>
      <c r="D111" s="1917"/>
      <c r="E111" s="1917"/>
      <c r="F111" s="1917"/>
      <c r="G111" s="1917"/>
      <c r="H111" s="1917"/>
      <c r="I111" s="1917"/>
      <c r="J111" s="1917"/>
      <c r="K111" s="1917"/>
      <c r="L111" s="1917"/>
      <c r="M111" s="1917"/>
      <c r="N111" s="1917"/>
      <c r="O111" s="1917"/>
      <c r="P111" s="1917"/>
      <c r="Q111" s="1917"/>
      <c r="R111" s="1917"/>
      <c r="S111" s="1917"/>
      <c r="T111" s="1917"/>
    </row>
    <row r="112" spans="1:68" s="31" customFormat="1" ht="18.75" customHeight="1">
      <c r="A112" s="311"/>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311"/>
      <c r="AE112" s="311"/>
      <c r="AF112" s="311"/>
      <c r="AG112" s="311"/>
      <c r="AH112" s="311"/>
      <c r="AI112" s="311"/>
      <c r="AJ112" s="311"/>
      <c r="AK112" s="311"/>
      <c r="AL112" s="311"/>
      <c r="AM112" s="311"/>
      <c r="AN112" s="311"/>
      <c r="AO112" s="311"/>
      <c r="AP112" s="311"/>
      <c r="AQ112" s="311"/>
      <c r="AR112" s="311"/>
      <c r="AS112" s="311"/>
      <c r="AT112" s="311"/>
      <c r="AU112" s="311"/>
      <c r="AV112" s="311"/>
      <c r="AW112" s="311"/>
      <c r="AX112" s="311"/>
      <c r="AY112" s="311"/>
      <c r="AZ112" s="311"/>
      <c r="BA112" s="311"/>
      <c r="BB112" s="311"/>
      <c r="BC112" s="311"/>
      <c r="BD112" s="311"/>
      <c r="BE112" s="311"/>
      <c r="BF112" s="311"/>
      <c r="BG112" s="311"/>
      <c r="BH112" s="311"/>
      <c r="BI112" s="311"/>
      <c r="BJ112" s="311"/>
      <c r="BK112" s="311"/>
      <c r="BL112" s="311"/>
      <c r="BM112" s="311"/>
      <c r="BN112" s="311"/>
      <c r="BO112" s="311"/>
      <c r="BP112" s="311"/>
    </row>
    <row r="113" spans="1:68" s="31" customFormat="1" ht="18" customHeight="1">
      <c r="A113" s="1769" t="s">
        <v>847</v>
      </c>
      <c r="B113" s="1769"/>
      <c r="C113" s="1769"/>
      <c r="D113" s="1770"/>
      <c r="E113" s="1942"/>
      <c r="F113" s="1943"/>
      <c r="G113" s="1943"/>
      <c r="H113" s="1943"/>
      <c r="I113" s="1943"/>
      <c r="J113" s="1943"/>
      <c r="K113" s="1943"/>
      <c r="L113" s="1943"/>
      <c r="M113" s="1943"/>
      <c r="N113" s="1943"/>
      <c r="O113" s="1943"/>
      <c r="P113" s="1943"/>
      <c r="Q113" s="1943"/>
      <c r="R113" s="1943"/>
      <c r="S113" s="1943"/>
      <c r="T113" s="1944"/>
      <c r="U113" s="311"/>
      <c r="V113" s="311"/>
      <c r="W113" s="311"/>
      <c r="X113" s="311"/>
      <c r="Y113" s="311"/>
      <c r="Z113" s="311"/>
      <c r="AA113" s="311"/>
      <c r="AB113" s="311"/>
      <c r="AC113" s="311"/>
      <c r="AD113" s="311"/>
      <c r="AE113" s="311"/>
      <c r="AF113" s="311"/>
      <c r="AG113" s="311"/>
      <c r="AH113" s="311"/>
      <c r="AI113" s="311"/>
      <c r="AJ113" s="311"/>
      <c r="AK113" s="311"/>
      <c r="AL113" s="311"/>
      <c r="AM113" s="311"/>
      <c r="AN113" s="311"/>
      <c r="AO113" s="311"/>
      <c r="AP113" s="311"/>
      <c r="AQ113" s="311"/>
      <c r="AR113" s="311"/>
      <c r="AS113" s="311"/>
      <c r="AT113" s="311"/>
      <c r="AU113" s="311"/>
      <c r="AV113" s="311"/>
      <c r="AW113" s="311"/>
      <c r="AX113" s="311"/>
      <c r="AY113" s="311"/>
      <c r="AZ113" s="311"/>
      <c r="BA113" s="311"/>
      <c r="BB113" s="311"/>
      <c r="BC113" s="311"/>
      <c r="BD113" s="311"/>
      <c r="BE113" s="311"/>
      <c r="BF113" s="311"/>
      <c r="BG113" s="311"/>
      <c r="BH113" s="311"/>
      <c r="BI113" s="311"/>
      <c r="BJ113" s="311"/>
      <c r="BK113" s="311"/>
      <c r="BL113" s="311"/>
      <c r="BM113" s="311"/>
      <c r="BN113" s="311"/>
      <c r="BO113" s="311"/>
      <c r="BP113" s="311"/>
    </row>
    <row r="114" spans="1:68" s="311" customFormat="1" ht="18.75" customHeight="1">
      <c r="A114" s="1769" t="s">
        <v>848</v>
      </c>
      <c r="B114" s="1769"/>
      <c r="C114" s="1769"/>
      <c r="D114" s="1588"/>
      <c r="E114" s="1934" t="str">
        <f>IF($D$35="","", $D$35)</f>
        <v/>
      </c>
      <c r="F114" s="1934"/>
      <c r="G114" s="1934"/>
      <c r="H114" s="1934"/>
      <c r="I114" s="1934" t="str">
        <f>IF($H$35="","", $H$35)</f>
        <v/>
      </c>
      <c r="J114" s="1934"/>
      <c r="K114" s="1934"/>
      <c r="L114" s="1934"/>
      <c r="M114" s="1934" t="str">
        <f>IF($L$35="","", $L$35)</f>
        <v/>
      </c>
      <c r="N114" s="1934"/>
      <c r="O114" s="1934"/>
      <c r="P114" s="1934"/>
      <c r="Q114" s="1934" t="str">
        <f>IF($P$35="","", $P$35)</f>
        <v/>
      </c>
      <c r="R114" s="1934"/>
      <c r="S114" s="1934"/>
      <c r="T114" s="1935"/>
    </row>
    <row r="115" spans="1:68" s="311" customFormat="1" ht="18.75" customHeight="1">
      <c r="A115" s="1769" t="s">
        <v>849</v>
      </c>
      <c r="B115" s="1769"/>
      <c r="C115" s="1769"/>
      <c r="D115" s="1588"/>
      <c r="E115" s="481"/>
      <c r="F115" s="481"/>
      <c r="G115" s="481"/>
      <c r="H115" s="481"/>
      <c r="I115" s="481"/>
      <c r="J115" s="481"/>
      <c r="K115" s="481"/>
      <c r="L115" s="481"/>
      <c r="M115" s="481"/>
      <c r="N115" s="481"/>
      <c r="O115" s="481"/>
      <c r="P115" s="481"/>
      <c r="Q115" s="481"/>
      <c r="R115" s="481"/>
      <c r="S115" s="481"/>
      <c r="T115" s="484"/>
    </row>
    <row r="116" spans="1:68" s="311" customFormat="1" ht="18.75" customHeight="1">
      <c r="A116" s="837" t="s">
        <v>850</v>
      </c>
      <c r="B116" s="837"/>
      <c r="C116" s="837"/>
      <c r="D116" s="1588"/>
      <c r="E116" s="481"/>
      <c r="F116" s="481"/>
      <c r="G116" s="481"/>
      <c r="H116" s="481"/>
      <c r="I116" s="481"/>
      <c r="J116" s="481"/>
      <c r="K116" s="481"/>
      <c r="L116" s="481"/>
      <c r="M116" s="481"/>
      <c r="N116" s="481"/>
      <c r="O116" s="481"/>
      <c r="P116" s="481"/>
      <c r="Q116" s="481"/>
      <c r="R116" s="481"/>
      <c r="S116" s="481"/>
      <c r="T116" s="484"/>
    </row>
    <row r="117" spans="1:68" s="311" customFormat="1" ht="18.75" customHeight="1">
      <c r="A117" s="1769" t="s">
        <v>851</v>
      </c>
      <c r="B117" s="1769"/>
      <c r="C117" s="1769"/>
      <c r="D117" s="1588"/>
      <c r="E117" s="481"/>
      <c r="F117" s="481"/>
      <c r="G117" s="481"/>
      <c r="H117" s="481"/>
      <c r="I117" s="481"/>
      <c r="J117" s="481"/>
      <c r="K117" s="481"/>
      <c r="L117" s="481"/>
      <c r="M117" s="481"/>
      <c r="N117" s="481"/>
      <c r="O117" s="481"/>
      <c r="P117" s="481"/>
      <c r="Q117" s="481"/>
      <c r="R117" s="481"/>
      <c r="S117" s="481"/>
      <c r="T117" s="484"/>
    </row>
    <row r="118" spans="1:68" s="311" customFormat="1" ht="33" customHeight="1">
      <c r="A118" s="1918" t="s">
        <v>852</v>
      </c>
      <c r="B118" s="1918"/>
      <c r="C118" s="1918"/>
      <c r="D118" s="1936"/>
      <c r="E118" s="465"/>
      <c r="F118" s="465"/>
      <c r="G118" s="465"/>
      <c r="H118" s="465"/>
      <c r="I118" s="465"/>
      <c r="J118" s="465"/>
      <c r="K118" s="465"/>
      <c r="L118" s="465"/>
      <c r="M118" s="465"/>
      <c r="N118" s="465"/>
      <c r="O118" s="465"/>
      <c r="P118" s="465"/>
      <c r="Q118" s="465"/>
      <c r="R118" s="465"/>
      <c r="S118" s="465"/>
      <c r="T118" s="466"/>
    </row>
    <row r="119" spans="1:68" s="311" customFormat="1" ht="37.5" customHeight="1">
      <c r="A119" s="1936" t="s">
        <v>1004</v>
      </c>
      <c r="B119" s="890"/>
      <c r="C119" s="890"/>
      <c r="D119" s="1590"/>
      <c r="E119" s="1923"/>
      <c r="F119" s="1924"/>
      <c r="G119" s="1924"/>
      <c r="H119" s="1924"/>
      <c r="I119" s="1923"/>
      <c r="J119" s="1924"/>
      <c r="K119" s="1924"/>
      <c r="L119" s="1924"/>
      <c r="M119" s="1923"/>
      <c r="N119" s="1924"/>
      <c r="O119" s="1924"/>
      <c r="P119" s="1924"/>
      <c r="Q119" s="1923"/>
      <c r="R119" s="1924"/>
      <c r="S119" s="1924"/>
      <c r="T119" s="1925"/>
    </row>
    <row r="120" spans="1:68" s="311" customFormat="1" ht="48" customHeight="1">
      <c r="A120" s="1910" t="s">
        <v>1010</v>
      </c>
      <c r="B120" s="1910"/>
      <c r="C120" s="1910"/>
      <c r="D120" s="1926"/>
      <c r="E120" s="1937" t="str">
        <f>IF(OR(E114="", E117="", F117="",G117="",H117="" ),"", ABS(E114-AVERAGE(E117:H117))/E114)</f>
        <v/>
      </c>
      <c r="F120" s="1937"/>
      <c r="G120" s="1937"/>
      <c r="H120" s="1937"/>
      <c r="I120" s="1937" t="str">
        <f>IF(OR(I114="", I117="",J117="", K117="", L117=""),"", ABS(I114-AVERAGE(I117:L117))/I114)</f>
        <v/>
      </c>
      <c r="J120" s="1937"/>
      <c r="K120" s="1937"/>
      <c r="L120" s="1937"/>
      <c r="M120" s="1937" t="str">
        <f>IF(OR(M114="", M117="", N117="",O117="",P117=""),"", ABS(M114-AVERAGE(M117:P117))/M114)</f>
        <v/>
      </c>
      <c r="N120" s="1937"/>
      <c r="O120" s="1937"/>
      <c r="P120" s="1937"/>
      <c r="Q120" s="1937" t="str">
        <f>IF(OR(Q114="", Q117="", R117="", S117="",T117=""),"", ABS(Q114-AVERAGE(Q117:T117))/Q114)</f>
        <v/>
      </c>
      <c r="R120" s="1937"/>
      <c r="S120" s="1937"/>
      <c r="T120" s="1938"/>
    </row>
    <row r="121" spans="1:68" s="311" customFormat="1" ht="56.25" customHeight="1">
      <c r="A121" s="1910" t="s">
        <v>1009</v>
      </c>
      <c r="B121" s="1910"/>
      <c r="C121" s="1910"/>
      <c r="D121" s="1926"/>
      <c r="E121" s="1912" t="str">
        <f>IF(E120="","", IF(E120&lt;=8%,"Conforme","Non conforme"))</f>
        <v/>
      </c>
      <c r="F121" s="1912"/>
      <c r="G121" s="1912"/>
      <c r="H121" s="1912"/>
      <c r="I121" s="1912" t="str">
        <f>IF(I120="","", IF(I120&lt;=8%,"Conforme","Non conforme"))</f>
        <v/>
      </c>
      <c r="J121" s="1912"/>
      <c r="K121" s="1912"/>
      <c r="L121" s="1912"/>
      <c r="M121" s="1912" t="str">
        <f>IF(M120="","", IF(M120&lt;=8%,"Conforme","Non conforme"))</f>
        <v/>
      </c>
      <c r="N121" s="1912"/>
      <c r="O121" s="1912"/>
      <c r="P121" s="1912"/>
      <c r="Q121" s="1912" t="str">
        <f>IF(Q120="","", IF(Q120&lt;=8%,"Conforme","Non conforme"))</f>
        <v/>
      </c>
      <c r="R121" s="1921"/>
      <c r="S121" s="1921"/>
      <c r="T121" s="1922"/>
    </row>
    <row r="122" spans="1:68" s="311" customFormat="1" ht="37.5" customHeight="1">
      <c r="A122" s="1930" t="s">
        <v>854</v>
      </c>
      <c r="B122" s="1930"/>
      <c r="C122" s="1930"/>
      <c r="D122" s="1931"/>
      <c r="E122" s="1932" t="str">
        <f>IF(OR(E118="", F118="", G118="", H118=""),"",_xlfn.STDEV.S(E118:H118)/ AVERAGE(E118:H118))</f>
        <v/>
      </c>
      <c r="F122" s="1932"/>
      <c r="G122" s="1932"/>
      <c r="H122" s="1932"/>
      <c r="I122" s="1932" t="str">
        <f>IF(OR(I118="", J118="", K118="", L118=""),"",_xlfn.STDEV.S(I118:L118)/ AVERAGE(I118:L118))</f>
        <v/>
      </c>
      <c r="J122" s="1932"/>
      <c r="K122" s="1932"/>
      <c r="L122" s="1932"/>
      <c r="M122" s="1932" t="str">
        <f>IF(OR(M118="", N118="", O118="", P118=""),"",_xlfn.STDEV.S(M118:P118)/ AVERAGE(M118:P118))</f>
        <v/>
      </c>
      <c r="N122" s="1932"/>
      <c r="O122" s="1932"/>
      <c r="P122" s="1932"/>
      <c r="Q122" s="1932" t="str">
        <f>IF(OR(Q118="", R118="", S118="", T118=""),"",_xlfn.STDEV.S(Q118:T118)/ AVERAGE(Q118:T118))</f>
        <v/>
      </c>
      <c r="R122" s="1932"/>
      <c r="S122" s="1932"/>
      <c r="T122" s="1933"/>
    </row>
    <row r="123" spans="1:68" s="311" customFormat="1" ht="36" customHeight="1">
      <c r="A123" s="1910" t="s">
        <v>853</v>
      </c>
      <c r="B123" s="1910"/>
      <c r="C123" s="1910"/>
      <c r="D123" s="1926"/>
      <c r="E123" s="1912" t="str">
        <f>IF(E122="","",IF(E122&gt;0.05,"Non conforme","Conforme"))</f>
        <v/>
      </c>
      <c r="F123" s="1912"/>
      <c r="G123" s="1912"/>
      <c r="H123" s="1912"/>
      <c r="I123" s="1912" t="str">
        <f>IF(I122="","",IF(I122&gt;0.05,"Non conforme","Conforme"))</f>
        <v/>
      </c>
      <c r="J123" s="1912"/>
      <c r="K123" s="1912"/>
      <c r="L123" s="1912"/>
      <c r="M123" s="1912" t="str">
        <f>IF(M122="","",IF(M122&gt;0.05,"Non conforme","Conforme"))</f>
        <v/>
      </c>
      <c r="N123" s="1912"/>
      <c r="O123" s="1912"/>
      <c r="P123" s="1912"/>
      <c r="Q123" s="1912" t="str">
        <f>IF(Q122="","",IF(Q122&gt;0.05,"Non conforme","Conforme"))</f>
        <v/>
      </c>
      <c r="R123" s="1912"/>
      <c r="S123" s="1912"/>
      <c r="T123" s="1929"/>
    </row>
    <row r="124" spans="1:68" s="311" customFormat="1" ht="37.5" customHeight="1">
      <c r="A124" s="1910" t="s">
        <v>1002</v>
      </c>
      <c r="B124" s="1910"/>
      <c r="C124" s="1910"/>
      <c r="D124" s="1911"/>
      <c r="E124" s="1912" t="str">
        <f>IF(E119="","",IF(E119&lt;$D$36,"Non conforme","Conforme"))</f>
        <v/>
      </c>
      <c r="F124" s="1912"/>
      <c r="G124" s="1912"/>
      <c r="H124" s="1912"/>
      <c r="I124" s="1912" t="str">
        <f>IF(I119="","",IF(I119&lt;$H$36,"Non conforme","Conforme"))</f>
        <v/>
      </c>
      <c r="J124" s="1912"/>
      <c r="K124" s="1912"/>
      <c r="L124" s="1912"/>
      <c r="M124" s="1912" t="str">
        <f>IF(M119="","",IF(M119&lt;$L$36,"Non conforme","Conforme"))</f>
        <v/>
      </c>
      <c r="N124" s="1912"/>
      <c r="O124" s="1912"/>
      <c r="P124" s="1912"/>
      <c r="Q124" s="1912" t="str">
        <f>IF(Q119="","",IF(Q119&lt;$P$36,"Non conforme","Conforme"))</f>
        <v/>
      </c>
      <c r="R124" s="1912"/>
      <c r="S124" s="1912"/>
      <c r="T124" s="1929"/>
    </row>
    <row r="125" spans="1:68" s="311" customFormat="1" ht="37.5" customHeight="1">
      <c r="A125" s="1769" t="s">
        <v>73</v>
      </c>
      <c r="B125" s="1769"/>
      <c r="C125" s="1769"/>
      <c r="D125" s="1926"/>
      <c r="E125" s="1915"/>
      <c r="F125" s="1916"/>
      <c r="G125" s="1916"/>
      <c r="H125" s="1916"/>
      <c r="I125" s="1916"/>
      <c r="J125" s="1916"/>
      <c r="K125" s="1916"/>
      <c r="L125" s="1916"/>
      <c r="M125" s="1916"/>
      <c r="N125" s="1916"/>
      <c r="O125" s="1916"/>
      <c r="P125" s="1916"/>
      <c r="Q125" s="1916"/>
      <c r="R125" s="1916"/>
      <c r="S125" s="1916"/>
      <c r="T125" s="1916"/>
    </row>
    <row r="126" spans="1:68" s="311" customFormat="1" ht="39" customHeight="1">
      <c r="A126" s="1769" t="s">
        <v>71</v>
      </c>
      <c r="B126" s="1769"/>
      <c r="C126" s="1769"/>
      <c r="D126" s="1926"/>
      <c r="E126" s="1896"/>
      <c r="F126" s="1909"/>
      <c r="G126" s="1909"/>
      <c r="H126" s="1909"/>
      <c r="I126" s="1909"/>
      <c r="J126" s="1909"/>
      <c r="K126" s="1909"/>
      <c r="L126" s="1909"/>
      <c r="M126" s="1909"/>
      <c r="N126" s="1909"/>
      <c r="O126" s="1909"/>
      <c r="P126" s="1909"/>
      <c r="Q126" s="1909"/>
      <c r="R126" s="1909"/>
      <c r="S126" s="1909"/>
      <c r="T126" s="1909"/>
    </row>
    <row r="127" spans="1:68" s="311" customFormat="1" ht="37.5" customHeight="1">
      <c r="A127" s="12"/>
      <c r="B127" s="12"/>
      <c r="C127" s="12"/>
      <c r="D127" s="12"/>
      <c r="E127" s="12"/>
      <c r="F127" s="12"/>
      <c r="G127" s="12"/>
      <c r="H127" s="12"/>
      <c r="I127" s="15"/>
      <c r="J127" s="15"/>
      <c r="K127" s="15"/>
    </row>
    <row r="128" spans="1:68" s="311" customFormat="1" ht="37.5" customHeight="1">
      <c r="A128" s="1917" t="s">
        <v>201</v>
      </c>
      <c r="B128" s="1917"/>
      <c r="C128" s="1917"/>
      <c r="D128" s="1917"/>
      <c r="E128" s="1917"/>
      <c r="F128" s="1917"/>
      <c r="G128" s="1917"/>
      <c r="H128" s="1917"/>
      <c r="I128" s="1917"/>
      <c r="J128" s="1917"/>
      <c r="K128" s="1917"/>
      <c r="L128" s="1917"/>
      <c r="M128" s="1917"/>
      <c r="N128" s="1917"/>
      <c r="O128" s="110"/>
      <c r="P128" s="110"/>
      <c r="Q128" s="110"/>
      <c r="R128" s="110"/>
      <c r="S128" s="110"/>
      <c r="T128" s="110"/>
    </row>
    <row r="129" spans="1:32" s="311" customFormat="1" ht="24.75" customHeight="1">
      <c r="A129" s="158"/>
      <c r="B129" s="158"/>
      <c r="C129" s="158"/>
      <c r="D129" s="151"/>
      <c r="E129" s="33"/>
      <c r="F129" s="10"/>
      <c r="G129" s="11"/>
      <c r="H129" s="10"/>
      <c r="I129" s="12"/>
      <c r="J129" s="12"/>
      <c r="K129" s="264"/>
      <c r="M129" s="714"/>
      <c r="N129" s="170"/>
      <c r="O129" s="3"/>
      <c r="P129" s="3"/>
      <c r="Q129" s="3"/>
      <c r="R129" s="3"/>
      <c r="S129" s="3"/>
      <c r="T129" s="3"/>
    </row>
    <row r="130" spans="1:32" s="311" customFormat="1" ht="16.5" customHeight="1">
      <c r="A130" s="1769" t="s">
        <v>847</v>
      </c>
      <c r="B130" s="1769"/>
      <c r="C130" s="1769"/>
      <c r="D130" s="1588"/>
      <c r="E130" s="1983" t="str">
        <f>IF($E$113="","",$E$113)</f>
        <v/>
      </c>
      <c r="F130" s="1984"/>
      <c r="G130" s="1984"/>
      <c r="H130" s="1984"/>
      <c r="I130" s="1984"/>
      <c r="J130" s="1984"/>
      <c r="K130" s="1984"/>
      <c r="L130" s="1984"/>
      <c r="M130" s="1984"/>
      <c r="N130" s="1985"/>
    </row>
    <row r="131" spans="1:32" s="311" customFormat="1" ht="18.75" customHeight="1">
      <c r="A131" s="1769" t="s">
        <v>848</v>
      </c>
      <c r="B131" s="1769"/>
      <c r="C131" s="1769"/>
      <c r="D131" s="1588"/>
      <c r="E131" s="1934" t="str">
        <f>IF($D$38="","",$D$38)</f>
        <v/>
      </c>
      <c r="F131" s="1934"/>
      <c r="G131" s="1934"/>
      <c r="H131" s="1934"/>
      <c r="I131" s="1934"/>
      <c r="J131" s="1934" t="str">
        <f>IF($D$39="","",$D$39)</f>
        <v/>
      </c>
      <c r="K131" s="1934"/>
      <c r="L131" s="1934"/>
      <c r="M131" s="1934"/>
      <c r="N131" s="1935"/>
      <c r="U131" s="3"/>
    </row>
    <row r="132" spans="1:32" s="311" customFormat="1" ht="21.75" customHeight="1">
      <c r="A132" s="837" t="s">
        <v>855</v>
      </c>
      <c r="B132" s="837"/>
      <c r="C132" s="837"/>
      <c r="D132" s="1588"/>
      <c r="E132" s="480" t="str">
        <f>IF($I$38="","", $I$38)</f>
        <v/>
      </c>
      <c r="F132" s="480" t="str">
        <f>IF($K$38="","", $K$38)</f>
        <v/>
      </c>
      <c r="G132" s="480" t="str">
        <f>IF($M$38="","",$M$38)</f>
        <v/>
      </c>
      <c r="H132" s="480" t="str">
        <f>IF($O$38="","",$O$38)</f>
        <v/>
      </c>
      <c r="I132" s="480" t="str">
        <f>IF($Q$38="","",$Q$38)</f>
        <v/>
      </c>
      <c r="J132" s="480" t="str">
        <f>IF($I$39="","", $I$39)</f>
        <v/>
      </c>
      <c r="K132" s="480" t="str">
        <f>IF($K$39="","", $K$39)</f>
        <v/>
      </c>
      <c r="L132" s="480" t="str">
        <f>IF($M$39="","",$M$39)</f>
        <v/>
      </c>
      <c r="M132" s="480" t="str">
        <f>IF($O$39="","",$O$39)</f>
        <v/>
      </c>
      <c r="N132" s="486" t="str">
        <f>IF($Q$39="","",$Q$39)</f>
        <v/>
      </c>
      <c r="U132" s="3"/>
    </row>
    <row r="133" spans="1:32" s="311" customFormat="1" ht="26.25" customHeight="1">
      <c r="A133" s="1918" t="s">
        <v>955</v>
      </c>
      <c r="B133" s="1918"/>
      <c r="C133" s="1918"/>
      <c r="D133" s="1914"/>
      <c r="E133" s="481"/>
      <c r="F133" s="481"/>
      <c r="G133" s="481"/>
      <c r="H133" s="481"/>
      <c r="I133" s="481"/>
      <c r="J133" s="481"/>
      <c r="K133" s="481"/>
      <c r="L133" s="481"/>
      <c r="M133" s="481"/>
      <c r="N133" s="484"/>
    </row>
    <row r="134" spans="1:32" s="311" customFormat="1" ht="30" customHeight="1">
      <c r="A134" s="1913" t="s">
        <v>158</v>
      </c>
      <c r="B134" s="1913"/>
      <c r="C134" s="1913"/>
      <c r="D134" s="1914"/>
      <c r="E134" s="482" t="str">
        <f t="shared" ref="E134:N134" si="17">IF(OR(E132="",E133=""),"", E133/E132)</f>
        <v/>
      </c>
      <c r="F134" s="482" t="str">
        <f t="shared" si="17"/>
        <v/>
      </c>
      <c r="G134" s="482" t="str">
        <f t="shared" si="17"/>
        <v/>
      </c>
      <c r="H134" s="482" t="str">
        <f t="shared" si="17"/>
        <v/>
      </c>
      <c r="I134" s="482" t="str">
        <f t="shared" si="17"/>
        <v/>
      </c>
      <c r="J134" s="482" t="str">
        <f t="shared" si="17"/>
        <v/>
      </c>
      <c r="K134" s="482" t="str">
        <f t="shared" si="17"/>
        <v/>
      </c>
      <c r="L134" s="482" t="str">
        <f t="shared" si="17"/>
        <v/>
      </c>
      <c r="M134" s="482" t="str">
        <f t="shared" si="17"/>
        <v/>
      </c>
      <c r="N134" s="487" t="str">
        <f t="shared" si="17"/>
        <v/>
      </c>
    </row>
    <row r="135" spans="1:32" s="311" customFormat="1" ht="30" customHeight="1">
      <c r="A135" s="1769" t="s">
        <v>856</v>
      </c>
      <c r="B135" s="1769"/>
      <c r="C135" s="1769"/>
      <c r="D135" s="1908"/>
      <c r="E135" s="1919" t="str">
        <f>IF(OR(E134="",F134="",G134="",H134="",I134=""),"", ABS(MAX(E134:I134)-MIN(E134:I134))/(MAX(E134:I134)+MIN(E134:I134)))</f>
        <v/>
      </c>
      <c r="F135" s="1919"/>
      <c r="G135" s="1919"/>
      <c r="H135" s="1919"/>
      <c r="I135" s="1919"/>
      <c r="J135" s="1919" t="str">
        <f>IF(OR(J134="",K134="",L134="",M134="",N134=""),"", ABS(MAX(J134:N134)-MIN(J134:N134))/(MAX(J134:N134)+MIN(J134:N134)))</f>
        <v/>
      </c>
      <c r="K135" s="1919"/>
      <c r="L135" s="1919"/>
      <c r="M135" s="1919"/>
      <c r="N135" s="1920"/>
    </row>
    <row r="136" spans="1:32" s="311" customFormat="1" ht="37.5" customHeight="1">
      <c r="A136" s="1769" t="s">
        <v>857</v>
      </c>
      <c r="B136" s="1769"/>
      <c r="C136" s="1769"/>
      <c r="D136" s="1908"/>
      <c r="E136" s="1912" t="str">
        <f>IF(E135="","", IF(E135&gt;0.1,"Non conforme","Conforme"))</f>
        <v/>
      </c>
      <c r="F136" s="1921"/>
      <c r="G136" s="1921"/>
      <c r="H136" s="1921"/>
      <c r="I136" s="1921"/>
      <c r="J136" s="1912" t="str">
        <f>IF(J135="","", IF(J135&gt;0.1,"Non conforme","Conforme"))</f>
        <v/>
      </c>
      <c r="K136" s="1921"/>
      <c r="L136" s="1921"/>
      <c r="M136" s="1921"/>
      <c r="N136" s="1922"/>
      <c r="S136" s="264"/>
      <c r="T136" s="264"/>
    </row>
    <row r="137" spans="1:32" s="311" customFormat="1" ht="37.5" customHeight="1">
      <c r="A137" s="1907" t="s">
        <v>73</v>
      </c>
      <c r="B137" s="1907"/>
      <c r="C137" s="1907"/>
      <c r="D137" s="1908"/>
      <c r="E137" s="1915"/>
      <c r="F137" s="1916"/>
      <c r="G137" s="1916"/>
      <c r="H137" s="1916"/>
      <c r="I137" s="1916"/>
      <c r="J137" s="1916"/>
      <c r="K137" s="1916"/>
      <c r="L137" s="1916"/>
      <c r="M137" s="1916"/>
      <c r="N137" s="1916"/>
      <c r="S137" s="264"/>
      <c r="T137" s="356"/>
    </row>
    <row r="138" spans="1:32" s="311" customFormat="1" ht="32.25" customHeight="1">
      <c r="A138" s="1907" t="s">
        <v>71</v>
      </c>
      <c r="B138" s="1907"/>
      <c r="C138" s="1907"/>
      <c r="D138" s="1908"/>
      <c r="E138" s="1896"/>
      <c r="F138" s="1909"/>
      <c r="G138" s="1909"/>
      <c r="H138" s="1909"/>
      <c r="I138" s="1909"/>
      <c r="J138" s="1909"/>
      <c r="K138" s="1909"/>
      <c r="L138" s="1909"/>
      <c r="M138" s="1909"/>
      <c r="N138" s="1909"/>
      <c r="O138" s="3"/>
      <c r="S138" s="264"/>
      <c r="T138" s="356"/>
      <c r="V138" s="264"/>
      <c r="W138" s="264"/>
      <c r="X138" s="264"/>
      <c r="Y138" s="264"/>
      <c r="Z138" s="264"/>
      <c r="AA138" s="264"/>
    </row>
    <row r="139" spans="1:32" s="311" customFormat="1" ht="37.5" customHeight="1">
      <c r="A139" s="141"/>
      <c r="B139" s="141"/>
      <c r="C139" s="141"/>
      <c r="D139" s="141"/>
      <c r="E139" s="141"/>
      <c r="F139" s="141"/>
      <c r="G139" s="141"/>
      <c r="H139" s="141"/>
      <c r="I139" s="141"/>
      <c r="J139" s="141"/>
      <c r="K139" s="141"/>
      <c r="L139" s="141"/>
      <c r="M139" s="141"/>
      <c r="N139" s="141"/>
      <c r="O139" s="141"/>
      <c r="P139" s="141"/>
      <c r="Q139" s="141"/>
      <c r="R139" s="141"/>
      <c r="S139" s="141"/>
      <c r="T139" s="141"/>
      <c r="U139" s="264"/>
      <c r="V139" s="356"/>
      <c r="W139" s="356"/>
      <c r="X139" s="356"/>
      <c r="Y139" s="264"/>
      <c r="Z139" s="264"/>
      <c r="AA139" s="264"/>
    </row>
    <row r="140" spans="1:32" s="311" customFormat="1" ht="37.5" customHeight="1">
      <c r="A140" s="2"/>
      <c r="B140" s="2"/>
      <c r="C140" s="2"/>
      <c r="D140" s="14"/>
      <c r="E140" s="13"/>
      <c r="F140" s="14"/>
      <c r="G140" s="2"/>
      <c r="H140" s="2"/>
      <c r="I140" s="2"/>
      <c r="J140" s="2"/>
      <c r="K140" s="2"/>
      <c r="L140" s="77"/>
      <c r="M140" s="77"/>
      <c r="N140" s="77"/>
      <c r="O140" s="77"/>
      <c r="P140" s="77"/>
      <c r="Q140" s="77"/>
      <c r="R140" s="77"/>
      <c r="S140" s="2"/>
      <c r="T140" s="2"/>
      <c r="U140" s="356"/>
      <c r="V140" s="356"/>
      <c r="W140" s="356"/>
      <c r="X140" s="356"/>
      <c r="Y140" s="264"/>
      <c r="Z140" s="264"/>
      <c r="AA140" s="264"/>
    </row>
    <row r="141" spans="1:32" s="77" customFormat="1" ht="10.5" customHeight="1">
      <c r="A141" s="2"/>
      <c r="B141" s="2"/>
      <c r="C141" s="2"/>
      <c r="D141" s="14"/>
      <c r="E141" s="13"/>
      <c r="F141" s="14"/>
      <c r="G141" s="2"/>
      <c r="H141" s="2"/>
      <c r="I141" s="2"/>
      <c r="J141" s="2"/>
      <c r="K141" s="2"/>
      <c r="S141" s="2"/>
      <c r="T141" s="2"/>
      <c r="U141" s="356"/>
      <c r="V141" s="3"/>
      <c r="W141" s="3"/>
      <c r="X141" s="3"/>
      <c r="Y141" s="3"/>
      <c r="Z141" s="3"/>
      <c r="AA141" s="3"/>
      <c r="AB141" s="3"/>
      <c r="AC141" s="3"/>
      <c r="AD141" s="3"/>
      <c r="AE141" s="3"/>
      <c r="AF141" s="3"/>
    </row>
    <row r="142" spans="1:32" s="3" customFormat="1" ht="7.5" customHeight="1">
      <c r="A142" s="2"/>
      <c r="B142" s="2"/>
      <c r="C142" s="2"/>
      <c r="D142" s="14"/>
      <c r="E142" s="13"/>
      <c r="F142" s="14"/>
      <c r="G142" s="2"/>
      <c r="H142" s="2"/>
      <c r="I142" s="2"/>
      <c r="J142" s="2"/>
      <c r="K142" s="2"/>
      <c r="L142" s="77"/>
      <c r="M142" s="77"/>
      <c r="N142" s="77"/>
      <c r="O142" s="77"/>
      <c r="P142" s="77"/>
      <c r="Q142" s="77"/>
      <c r="R142" s="77"/>
      <c r="S142" s="2"/>
      <c r="T142" s="2"/>
      <c r="V142" s="2"/>
      <c r="W142" s="2"/>
      <c r="X142" s="2"/>
      <c r="Y142" s="2"/>
      <c r="Z142" s="2"/>
      <c r="AA142" s="2"/>
      <c r="AB142" s="77"/>
      <c r="AC142" s="77"/>
      <c r="AD142" s="77"/>
      <c r="AE142" s="77"/>
      <c r="AF142" s="77"/>
    </row>
    <row r="143" spans="1:32" s="77" customFormat="1" ht="12" customHeight="1">
      <c r="A143" s="2"/>
      <c r="B143" s="2"/>
      <c r="C143" s="2"/>
      <c r="D143" s="14"/>
      <c r="E143" s="13"/>
      <c r="F143" s="14"/>
      <c r="G143" s="2"/>
      <c r="H143" s="2"/>
      <c r="I143" s="2"/>
      <c r="J143" s="2"/>
      <c r="K143" s="2"/>
      <c r="S143" s="2"/>
      <c r="T143" s="2"/>
      <c r="U143" s="2"/>
      <c r="V143" s="2"/>
      <c r="W143" s="2"/>
      <c r="X143" s="2"/>
      <c r="Y143" s="2"/>
      <c r="Z143" s="2"/>
      <c r="AA143" s="2"/>
    </row>
    <row r="144" spans="1:32" s="77" customFormat="1" ht="12" customHeight="1">
      <c r="A144" s="2"/>
      <c r="B144" s="2"/>
      <c r="C144" s="2"/>
      <c r="D144" s="14"/>
      <c r="E144" s="13"/>
      <c r="F144" s="14"/>
      <c r="G144" s="2"/>
      <c r="H144" s="2"/>
      <c r="I144" s="2"/>
      <c r="J144" s="2"/>
      <c r="K144" s="2"/>
      <c r="S144" s="2"/>
      <c r="T144" s="2"/>
      <c r="U144" s="2"/>
      <c r="V144" s="2"/>
      <c r="W144" s="2"/>
      <c r="X144" s="2"/>
      <c r="Y144" s="2"/>
      <c r="Z144" s="2"/>
      <c r="AA144" s="2"/>
    </row>
    <row r="145" spans="1:27" s="77" customFormat="1" ht="12" customHeight="1">
      <c r="A145" s="2"/>
      <c r="B145" s="2"/>
      <c r="C145" s="2"/>
      <c r="D145" s="14"/>
      <c r="E145" s="13"/>
      <c r="F145" s="14"/>
      <c r="G145" s="2"/>
      <c r="H145" s="2"/>
      <c r="I145" s="2"/>
      <c r="J145" s="2"/>
      <c r="K145" s="2"/>
      <c r="S145" s="2"/>
      <c r="T145" s="2"/>
      <c r="U145" s="2"/>
      <c r="V145" s="2"/>
      <c r="W145" s="2"/>
      <c r="X145" s="2"/>
      <c r="Y145" s="2"/>
      <c r="Z145" s="2"/>
      <c r="AA145" s="2"/>
    </row>
    <row r="146" spans="1:27" s="77" customFormat="1" ht="12" customHeight="1">
      <c r="A146" s="2"/>
      <c r="B146" s="2"/>
      <c r="C146" s="2"/>
      <c r="D146" s="14"/>
      <c r="E146" s="13"/>
      <c r="F146" s="14"/>
      <c r="G146" s="2"/>
      <c r="H146" s="2"/>
      <c r="I146" s="2"/>
      <c r="J146" s="2"/>
      <c r="K146" s="2"/>
      <c r="S146" s="2"/>
      <c r="T146" s="2"/>
      <c r="U146" s="2"/>
      <c r="V146" s="2"/>
      <c r="W146" s="2"/>
      <c r="X146" s="2"/>
      <c r="Y146" s="2"/>
      <c r="Z146" s="2"/>
      <c r="AA146" s="2"/>
    </row>
    <row r="147" spans="1:27" s="77" customFormat="1" ht="12" customHeight="1">
      <c r="A147" s="2"/>
      <c r="B147" s="2"/>
      <c r="C147" s="2"/>
      <c r="D147" s="14"/>
      <c r="E147" s="13"/>
      <c r="F147" s="14"/>
      <c r="G147" s="2"/>
      <c r="H147" s="2"/>
      <c r="I147" s="2"/>
      <c r="J147" s="2"/>
      <c r="K147" s="2"/>
      <c r="S147" s="2"/>
      <c r="T147" s="2"/>
      <c r="U147" s="2"/>
      <c r="V147" s="2"/>
      <c r="W147" s="2"/>
      <c r="X147" s="2"/>
      <c r="Y147" s="2"/>
      <c r="Z147" s="2"/>
      <c r="AA147" s="2"/>
    </row>
    <row r="148" spans="1:27" s="77" customFormat="1" ht="12" customHeight="1">
      <c r="A148" s="2"/>
      <c r="B148" s="2"/>
      <c r="C148" s="2"/>
      <c r="D148" s="14"/>
      <c r="E148" s="13"/>
      <c r="F148" s="14"/>
      <c r="G148" s="2"/>
      <c r="H148" s="2"/>
      <c r="I148" s="2"/>
      <c r="J148" s="2"/>
      <c r="K148" s="2"/>
      <c r="S148" s="2"/>
      <c r="T148" s="2"/>
      <c r="U148" s="2"/>
      <c r="V148" s="2"/>
      <c r="W148" s="2"/>
      <c r="X148" s="2"/>
      <c r="Y148" s="2"/>
      <c r="Z148" s="2"/>
      <c r="AA148" s="2"/>
    </row>
    <row r="149" spans="1:27" s="77" customFormat="1" ht="12" customHeight="1">
      <c r="A149" s="2"/>
      <c r="B149" s="2"/>
      <c r="C149" s="2"/>
      <c r="D149" s="14"/>
      <c r="E149" s="13"/>
      <c r="F149" s="14"/>
      <c r="G149" s="2"/>
      <c r="H149" s="2"/>
      <c r="I149" s="2"/>
      <c r="J149" s="2"/>
      <c r="K149" s="2"/>
      <c r="S149" s="2"/>
      <c r="T149" s="2"/>
      <c r="U149" s="2"/>
      <c r="V149" s="2"/>
      <c r="W149" s="2"/>
      <c r="X149" s="2"/>
      <c r="Y149" s="2"/>
      <c r="Z149" s="2"/>
      <c r="AA149" s="2"/>
    </row>
    <row r="150" spans="1:27" s="77" customFormat="1" ht="12" customHeight="1">
      <c r="A150" s="2"/>
      <c r="B150" s="2"/>
      <c r="C150" s="2"/>
      <c r="D150" s="14"/>
      <c r="E150" s="13"/>
      <c r="F150" s="14"/>
      <c r="G150" s="2"/>
      <c r="H150" s="2"/>
      <c r="I150" s="2"/>
      <c r="J150" s="2"/>
      <c r="K150" s="2"/>
      <c r="S150" s="2"/>
      <c r="T150" s="2"/>
      <c r="U150" s="2"/>
      <c r="V150" s="2"/>
      <c r="W150" s="2"/>
      <c r="X150" s="2"/>
      <c r="Y150" s="2"/>
      <c r="Z150" s="2"/>
      <c r="AA150" s="2"/>
    </row>
    <row r="151" spans="1:27" s="77" customFormat="1" ht="12" customHeight="1">
      <c r="A151" s="2"/>
      <c r="B151" s="2"/>
      <c r="C151" s="2"/>
      <c r="D151" s="14"/>
      <c r="E151" s="13"/>
      <c r="F151" s="14"/>
      <c r="G151" s="2"/>
      <c r="H151" s="2"/>
      <c r="I151" s="2"/>
      <c r="J151" s="2"/>
      <c r="K151" s="2"/>
      <c r="S151" s="2"/>
      <c r="T151" s="2"/>
      <c r="U151" s="2"/>
      <c r="V151" s="2"/>
      <c r="W151" s="2"/>
      <c r="X151" s="2"/>
      <c r="Y151" s="2"/>
      <c r="Z151" s="2"/>
      <c r="AA151" s="2"/>
    </row>
    <row r="152" spans="1:27" s="77" customFormat="1" ht="12" customHeight="1">
      <c r="A152" s="2"/>
      <c r="B152" s="2"/>
      <c r="C152" s="2"/>
      <c r="D152" s="14"/>
      <c r="E152" s="13"/>
      <c r="F152" s="14"/>
      <c r="G152" s="2"/>
      <c r="H152" s="2"/>
      <c r="I152" s="2"/>
      <c r="J152" s="2"/>
      <c r="K152" s="2"/>
      <c r="S152" s="2"/>
      <c r="T152" s="2"/>
      <c r="U152" s="2"/>
      <c r="V152" s="2"/>
      <c r="W152" s="2"/>
      <c r="X152" s="2"/>
      <c r="Y152" s="2"/>
      <c r="Z152" s="2"/>
      <c r="AA152" s="2"/>
    </row>
    <row r="153" spans="1:27" s="77" customFormat="1" ht="12" customHeight="1">
      <c r="A153" s="2"/>
      <c r="B153" s="2"/>
      <c r="C153" s="2"/>
      <c r="D153" s="14"/>
      <c r="E153" s="13"/>
      <c r="F153" s="14"/>
      <c r="G153" s="2"/>
      <c r="H153" s="2"/>
      <c r="I153" s="2"/>
      <c r="J153" s="2"/>
      <c r="K153" s="2"/>
      <c r="S153" s="2"/>
      <c r="T153" s="2"/>
      <c r="U153" s="2"/>
      <c r="V153" s="2"/>
      <c r="W153" s="2"/>
      <c r="X153" s="2"/>
      <c r="Y153" s="2"/>
      <c r="Z153" s="2"/>
      <c r="AA153" s="2"/>
    </row>
    <row r="154" spans="1:27" s="77" customFormat="1" ht="12" customHeight="1">
      <c r="A154" s="2"/>
      <c r="B154" s="2"/>
      <c r="C154" s="2"/>
      <c r="D154" s="14"/>
      <c r="E154" s="13"/>
      <c r="F154" s="14"/>
      <c r="G154" s="2"/>
      <c r="H154" s="2"/>
      <c r="I154" s="2"/>
      <c r="J154" s="2"/>
      <c r="K154" s="2"/>
      <c r="S154" s="2"/>
      <c r="T154" s="2"/>
      <c r="U154" s="2"/>
      <c r="V154" s="2"/>
      <c r="W154" s="2"/>
      <c r="X154" s="2"/>
      <c r="Y154" s="2"/>
      <c r="Z154" s="2"/>
      <c r="AA154" s="2"/>
    </row>
    <row r="155" spans="1:27" s="77" customFormat="1" ht="12" customHeight="1">
      <c r="A155" s="2"/>
      <c r="B155" s="2"/>
      <c r="C155" s="2"/>
      <c r="D155" s="14"/>
      <c r="E155" s="13"/>
      <c r="F155" s="14"/>
      <c r="G155" s="2"/>
      <c r="H155" s="2"/>
      <c r="I155" s="2"/>
      <c r="J155" s="2"/>
      <c r="K155" s="2"/>
      <c r="S155" s="2"/>
      <c r="T155" s="2"/>
      <c r="U155" s="2"/>
      <c r="V155" s="2"/>
      <c r="W155" s="2"/>
      <c r="X155" s="2"/>
      <c r="Y155" s="2"/>
      <c r="Z155" s="2"/>
      <c r="AA155" s="2"/>
    </row>
    <row r="156" spans="1:27" s="77" customFormat="1" ht="12" customHeight="1">
      <c r="A156" s="2"/>
      <c r="B156" s="2"/>
      <c r="C156" s="2"/>
      <c r="D156" s="14"/>
      <c r="E156" s="13"/>
      <c r="F156" s="14"/>
      <c r="G156" s="2"/>
      <c r="H156" s="2"/>
      <c r="I156" s="2"/>
      <c r="J156" s="2"/>
      <c r="K156" s="2"/>
      <c r="S156" s="2"/>
      <c r="T156" s="2"/>
      <c r="U156" s="2"/>
      <c r="V156" s="2"/>
      <c r="W156" s="2"/>
      <c r="X156" s="2"/>
      <c r="Y156" s="2"/>
      <c r="Z156" s="2"/>
      <c r="AA156" s="2"/>
    </row>
    <row r="157" spans="1:27" s="77" customFormat="1" ht="12" customHeight="1">
      <c r="A157" s="2"/>
      <c r="B157" s="2"/>
      <c r="C157" s="2"/>
      <c r="D157" s="14"/>
      <c r="E157" s="13"/>
      <c r="F157" s="14"/>
      <c r="G157" s="2"/>
      <c r="H157" s="2"/>
      <c r="I157" s="2"/>
      <c r="J157" s="2"/>
      <c r="K157" s="2"/>
      <c r="S157" s="2"/>
      <c r="T157" s="2"/>
      <c r="U157" s="2"/>
      <c r="V157" s="2"/>
      <c r="W157" s="2"/>
      <c r="X157" s="2"/>
      <c r="Y157" s="2"/>
      <c r="Z157" s="2"/>
      <c r="AA157" s="2"/>
    </row>
    <row r="158" spans="1:27" s="77" customFormat="1" ht="12" customHeight="1">
      <c r="A158" s="2"/>
      <c r="B158" s="2"/>
      <c r="C158" s="2"/>
      <c r="D158" s="14"/>
      <c r="E158" s="13"/>
      <c r="F158" s="14"/>
      <c r="G158" s="2"/>
      <c r="H158" s="2"/>
      <c r="I158" s="2"/>
      <c r="J158" s="2"/>
      <c r="K158" s="2"/>
      <c r="S158" s="2"/>
      <c r="T158" s="2"/>
      <c r="U158" s="2"/>
      <c r="V158" s="2"/>
      <c r="W158" s="2"/>
      <c r="X158" s="2"/>
      <c r="Y158" s="2"/>
      <c r="Z158" s="2"/>
      <c r="AA158" s="2"/>
    </row>
    <row r="159" spans="1:27" s="77" customFormat="1" ht="12" customHeight="1">
      <c r="A159" s="2"/>
      <c r="B159" s="2"/>
      <c r="C159" s="2"/>
      <c r="D159" s="14"/>
      <c r="E159" s="13"/>
      <c r="F159" s="14"/>
      <c r="G159" s="2"/>
      <c r="H159" s="2"/>
      <c r="I159" s="2"/>
      <c r="J159" s="2"/>
      <c r="K159" s="2"/>
      <c r="S159" s="2"/>
      <c r="T159" s="2"/>
      <c r="U159" s="2"/>
      <c r="V159" s="2"/>
      <c r="W159" s="2"/>
      <c r="X159" s="2"/>
      <c r="Y159" s="2"/>
      <c r="Z159" s="2"/>
      <c r="AA159" s="2"/>
    </row>
    <row r="160" spans="1:27" s="77" customFormat="1" ht="12" customHeight="1">
      <c r="A160" s="2"/>
      <c r="B160" s="2"/>
      <c r="C160" s="2"/>
      <c r="D160" s="14"/>
      <c r="E160" s="13"/>
      <c r="F160" s="14"/>
      <c r="G160" s="2"/>
      <c r="H160" s="2"/>
      <c r="I160" s="2"/>
      <c r="J160" s="2"/>
      <c r="K160" s="2"/>
      <c r="S160" s="2"/>
      <c r="T160" s="2"/>
      <c r="U160" s="2"/>
      <c r="V160" s="2"/>
      <c r="W160" s="2"/>
      <c r="X160" s="2"/>
      <c r="Y160" s="2"/>
      <c r="Z160" s="2"/>
      <c r="AA160" s="2"/>
    </row>
    <row r="161" spans="1:27" s="77" customFormat="1" ht="12" customHeight="1">
      <c r="A161" s="2"/>
      <c r="B161" s="2"/>
      <c r="C161" s="2"/>
      <c r="D161" s="14"/>
      <c r="E161" s="13"/>
      <c r="F161" s="14"/>
      <c r="G161" s="2"/>
      <c r="H161" s="2"/>
      <c r="I161" s="2"/>
      <c r="J161" s="2"/>
      <c r="K161" s="2"/>
      <c r="S161" s="2"/>
      <c r="T161" s="2"/>
      <c r="U161" s="2"/>
      <c r="V161" s="2"/>
      <c r="W161" s="2"/>
      <c r="X161" s="2"/>
      <c r="Y161" s="2"/>
      <c r="Z161" s="2"/>
      <c r="AA161" s="2"/>
    </row>
    <row r="162" spans="1:27" s="77" customFormat="1" ht="12" customHeight="1">
      <c r="A162" s="2"/>
      <c r="B162" s="2"/>
      <c r="C162" s="2"/>
      <c r="D162" s="14"/>
      <c r="E162" s="13"/>
      <c r="F162" s="14"/>
      <c r="G162" s="2"/>
      <c r="H162" s="2"/>
      <c r="I162" s="2"/>
      <c r="J162" s="2"/>
      <c r="K162" s="2"/>
      <c r="S162" s="2"/>
      <c r="T162" s="2"/>
      <c r="U162" s="2"/>
      <c r="V162" s="2"/>
      <c r="W162" s="2"/>
      <c r="X162" s="2"/>
      <c r="Y162" s="2"/>
      <c r="Z162" s="2"/>
      <c r="AA162" s="2"/>
    </row>
    <row r="163" spans="1:27" s="77" customFormat="1" ht="12" customHeight="1">
      <c r="A163" s="2"/>
      <c r="B163" s="2"/>
      <c r="C163" s="2"/>
      <c r="D163" s="14"/>
      <c r="E163" s="13"/>
      <c r="F163" s="14"/>
      <c r="G163" s="2"/>
      <c r="H163" s="2"/>
      <c r="I163" s="2"/>
      <c r="J163" s="2"/>
      <c r="K163" s="2"/>
      <c r="S163" s="2"/>
      <c r="T163" s="2"/>
      <c r="U163" s="2"/>
      <c r="V163" s="2"/>
      <c r="W163" s="2"/>
      <c r="X163" s="2"/>
      <c r="Y163" s="2"/>
      <c r="Z163" s="2"/>
      <c r="AA163" s="2"/>
    </row>
    <row r="164" spans="1:27" s="77" customFormat="1" ht="12" customHeight="1">
      <c r="A164" s="2"/>
      <c r="B164" s="2"/>
      <c r="C164" s="2"/>
      <c r="D164" s="14"/>
      <c r="E164" s="13"/>
      <c r="F164" s="14"/>
      <c r="G164" s="2"/>
      <c r="H164" s="2"/>
      <c r="I164" s="2"/>
      <c r="J164" s="2"/>
      <c r="K164" s="2"/>
      <c r="S164" s="2"/>
      <c r="T164" s="2"/>
      <c r="U164" s="2"/>
      <c r="V164" s="2"/>
      <c r="W164" s="2"/>
      <c r="X164" s="2"/>
      <c r="Y164" s="2"/>
      <c r="Z164" s="2"/>
      <c r="AA164" s="2"/>
    </row>
    <row r="165" spans="1:27" s="77" customFormat="1" ht="12" customHeight="1">
      <c r="A165" s="2"/>
      <c r="B165" s="2"/>
      <c r="C165" s="2"/>
      <c r="D165" s="14"/>
      <c r="E165" s="13"/>
      <c r="F165" s="14"/>
      <c r="G165" s="2"/>
      <c r="H165" s="2"/>
      <c r="I165" s="2"/>
      <c r="J165" s="2"/>
      <c r="K165" s="2"/>
      <c r="S165" s="2"/>
      <c r="T165" s="2"/>
      <c r="U165" s="2"/>
      <c r="V165" s="2"/>
      <c r="W165" s="2"/>
      <c r="X165" s="2"/>
      <c r="Y165" s="2"/>
      <c r="Z165" s="2"/>
      <c r="AA165" s="2"/>
    </row>
    <row r="166" spans="1:27" s="77" customFormat="1" ht="12" customHeight="1">
      <c r="A166" s="2"/>
      <c r="B166" s="2"/>
      <c r="C166" s="2"/>
      <c r="D166" s="14"/>
      <c r="E166" s="13"/>
      <c r="F166" s="14"/>
      <c r="G166" s="2"/>
      <c r="H166" s="2"/>
      <c r="I166" s="2"/>
      <c r="J166" s="2"/>
      <c r="K166" s="2"/>
      <c r="S166" s="2"/>
      <c r="T166" s="2"/>
      <c r="U166" s="2"/>
      <c r="V166" s="2"/>
      <c r="W166" s="2"/>
      <c r="X166" s="2"/>
      <c r="Y166" s="2"/>
      <c r="Z166" s="2"/>
      <c r="AA166" s="2"/>
    </row>
    <row r="167" spans="1:27" s="77" customFormat="1" ht="12" customHeight="1">
      <c r="A167" s="2"/>
      <c r="B167" s="2"/>
      <c r="C167" s="2"/>
      <c r="D167" s="14"/>
      <c r="E167" s="13"/>
      <c r="F167" s="14"/>
      <c r="G167" s="2"/>
      <c r="H167" s="2"/>
      <c r="I167" s="2"/>
      <c r="J167" s="2"/>
      <c r="K167" s="2"/>
      <c r="S167" s="2"/>
      <c r="T167" s="2"/>
      <c r="U167" s="2"/>
      <c r="V167" s="2"/>
      <c r="W167" s="2"/>
      <c r="X167" s="2"/>
      <c r="Y167" s="2"/>
      <c r="Z167" s="2"/>
      <c r="AA167" s="2"/>
    </row>
    <row r="168" spans="1:27" s="77" customFormat="1" ht="12" customHeight="1">
      <c r="A168" s="2"/>
      <c r="B168" s="2"/>
      <c r="C168" s="2"/>
      <c r="D168" s="14"/>
      <c r="E168" s="13"/>
      <c r="F168" s="14"/>
      <c r="G168" s="2"/>
      <c r="H168" s="2"/>
      <c r="I168" s="2"/>
      <c r="J168" s="2"/>
      <c r="K168" s="2"/>
      <c r="S168" s="2"/>
      <c r="T168" s="2"/>
      <c r="U168" s="2"/>
      <c r="V168" s="2"/>
      <c r="W168" s="2"/>
      <c r="X168" s="2"/>
      <c r="Y168" s="2"/>
      <c r="Z168" s="2"/>
      <c r="AA168" s="2"/>
    </row>
    <row r="169" spans="1:27" s="77" customFormat="1" ht="12" customHeight="1">
      <c r="A169" s="2"/>
      <c r="B169" s="2"/>
      <c r="C169" s="2"/>
      <c r="D169" s="14"/>
      <c r="E169" s="13"/>
      <c r="F169" s="14"/>
      <c r="G169" s="2"/>
      <c r="H169" s="2"/>
      <c r="I169" s="2"/>
      <c r="J169" s="2"/>
      <c r="K169" s="2"/>
      <c r="S169" s="2"/>
      <c r="T169" s="2"/>
      <c r="U169" s="2"/>
      <c r="V169" s="2"/>
      <c r="W169" s="2"/>
      <c r="X169" s="2"/>
      <c r="Y169" s="2"/>
      <c r="Z169" s="2"/>
      <c r="AA169" s="2"/>
    </row>
    <row r="170" spans="1:27" s="77" customFormat="1" ht="12" customHeight="1">
      <c r="A170" s="2"/>
      <c r="B170" s="2"/>
      <c r="C170" s="2"/>
      <c r="D170" s="14"/>
      <c r="E170" s="13"/>
      <c r="F170" s="14"/>
      <c r="G170" s="2"/>
      <c r="H170" s="2"/>
      <c r="I170" s="2"/>
      <c r="J170" s="2"/>
      <c r="K170" s="2"/>
      <c r="S170" s="2"/>
      <c r="T170" s="2"/>
      <c r="U170" s="2"/>
      <c r="V170" s="2"/>
      <c r="W170" s="2"/>
      <c r="X170" s="2"/>
      <c r="Y170" s="2"/>
      <c r="Z170" s="2"/>
      <c r="AA170" s="2"/>
    </row>
    <row r="171" spans="1:27" s="77" customFormat="1" ht="12" customHeight="1">
      <c r="A171" s="2"/>
      <c r="B171" s="2"/>
      <c r="C171" s="2"/>
      <c r="D171" s="14"/>
      <c r="E171" s="13"/>
      <c r="F171" s="14"/>
      <c r="G171" s="2"/>
      <c r="H171" s="2"/>
      <c r="I171" s="2"/>
      <c r="J171" s="2"/>
      <c r="K171" s="2"/>
      <c r="S171" s="2"/>
      <c r="T171" s="2"/>
      <c r="U171" s="2"/>
      <c r="V171" s="2"/>
      <c r="W171" s="2"/>
      <c r="X171" s="2"/>
      <c r="Y171" s="2"/>
      <c r="Z171" s="2"/>
      <c r="AA171" s="2"/>
    </row>
    <row r="172" spans="1:27" s="77" customFormat="1" ht="12" customHeight="1">
      <c r="A172" s="2"/>
      <c r="B172" s="2"/>
      <c r="C172" s="2"/>
      <c r="D172" s="14"/>
      <c r="E172" s="13"/>
      <c r="F172" s="14"/>
      <c r="G172" s="2"/>
      <c r="H172" s="2"/>
      <c r="I172" s="2"/>
      <c r="J172" s="2"/>
      <c r="K172" s="2"/>
      <c r="S172" s="2"/>
      <c r="T172" s="2"/>
      <c r="U172" s="2"/>
      <c r="V172" s="2"/>
      <c r="W172" s="2"/>
      <c r="X172" s="2"/>
      <c r="Y172" s="2"/>
      <c r="Z172" s="2"/>
      <c r="AA172" s="2"/>
    </row>
    <row r="173" spans="1:27" s="77" customFormat="1" ht="12" customHeight="1">
      <c r="A173" s="2"/>
      <c r="B173" s="2"/>
      <c r="C173" s="2"/>
      <c r="D173" s="14"/>
      <c r="E173" s="13"/>
      <c r="F173" s="14"/>
      <c r="G173" s="2"/>
      <c r="H173" s="2"/>
      <c r="I173" s="2"/>
      <c r="J173" s="2"/>
      <c r="K173" s="2"/>
      <c r="S173" s="2"/>
      <c r="T173" s="2"/>
      <c r="U173" s="2"/>
      <c r="V173" s="2"/>
      <c r="W173" s="2"/>
      <c r="X173" s="2"/>
      <c r="Y173" s="2"/>
      <c r="Z173" s="2"/>
      <c r="AA173" s="2"/>
    </row>
    <row r="174" spans="1:27" s="77" customFormat="1" ht="12" customHeight="1">
      <c r="A174" s="2"/>
      <c r="B174" s="2"/>
      <c r="C174" s="2"/>
      <c r="D174" s="14"/>
      <c r="E174" s="13"/>
      <c r="F174" s="14"/>
      <c r="G174" s="2"/>
      <c r="H174" s="2"/>
      <c r="I174" s="2"/>
      <c r="J174" s="2"/>
      <c r="K174" s="2"/>
      <c r="S174" s="2"/>
      <c r="T174" s="2"/>
      <c r="U174" s="2"/>
      <c r="V174" s="2"/>
      <c r="W174" s="2"/>
      <c r="X174" s="2"/>
      <c r="Y174" s="2"/>
      <c r="Z174" s="2"/>
      <c r="AA174" s="2"/>
    </row>
    <row r="175" spans="1:27" s="77" customFormat="1" ht="12" customHeight="1">
      <c r="A175" s="2"/>
      <c r="B175" s="2"/>
      <c r="C175" s="2"/>
      <c r="D175" s="14"/>
      <c r="E175" s="13"/>
      <c r="F175" s="14"/>
      <c r="G175" s="2"/>
      <c r="H175" s="2"/>
      <c r="I175" s="2"/>
      <c r="J175" s="2"/>
      <c r="K175" s="2"/>
      <c r="S175" s="2"/>
      <c r="T175" s="2"/>
      <c r="U175" s="2"/>
      <c r="V175" s="2"/>
      <c r="W175" s="2"/>
      <c r="X175" s="2"/>
      <c r="Y175" s="2"/>
      <c r="Z175" s="2"/>
      <c r="AA175" s="2"/>
    </row>
    <row r="176" spans="1:27" s="77" customFormat="1" ht="12" customHeight="1">
      <c r="A176" s="2"/>
      <c r="B176" s="2"/>
      <c r="C176" s="2"/>
      <c r="D176" s="14"/>
      <c r="E176" s="13"/>
      <c r="F176" s="14"/>
      <c r="G176" s="2"/>
      <c r="H176" s="2"/>
      <c r="I176" s="2"/>
      <c r="J176" s="2"/>
      <c r="K176" s="2"/>
      <c r="S176" s="2"/>
      <c r="T176" s="2"/>
      <c r="U176" s="2"/>
      <c r="V176" s="2"/>
      <c r="W176" s="2"/>
      <c r="X176" s="2"/>
      <c r="Y176" s="2"/>
      <c r="Z176" s="2"/>
      <c r="AA176" s="2"/>
    </row>
    <row r="177" spans="1:27" s="77" customFormat="1" ht="12" customHeight="1">
      <c r="A177" s="2"/>
      <c r="B177" s="2"/>
      <c r="C177" s="2"/>
      <c r="D177" s="14"/>
      <c r="E177" s="13"/>
      <c r="F177" s="14"/>
      <c r="G177" s="2"/>
      <c r="H177" s="2"/>
      <c r="I177" s="2"/>
      <c r="J177" s="2"/>
      <c r="K177" s="2"/>
      <c r="S177" s="2"/>
      <c r="T177" s="2"/>
      <c r="U177" s="2"/>
      <c r="V177" s="2"/>
      <c r="W177" s="2"/>
      <c r="X177" s="2"/>
      <c r="Y177" s="2"/>
      <c r="Z177" s="2"/>
      <c r="AA177" s="2"/>
    </row>
    <row r="178" spans="1:27" s="77" customFormat="1" ht="12" customHeight="1">
      <c r="A178" s="2"/>
      <c r="B178" s="2"/>
      <c r="C178" s="2"/>
      <c r="D178" s="14"/>
      <c r="E178" s="13"/>
      <c r="F178" s="14"/>
      <c r="G178" s="2"/>
      <c r="H178" s="2"/>
      <c r="I178" s="2"/>
      <c r="J178" s="2"/>
      <c r="K178" s="2"/>
      <c r="S178" s="2"/>
      <c r="T178" s="2"/>
      <c r="U178" s="2"/>
      <c r="V178" s="2"/>
      <c r="W178" s="2"/>
      <c r="X178" s="2"/>
      <c r="Y178" s="2"/>
      <c r="Z178" s="2"/>
      <c r="AA178" s="2"/>
    </row>
    <row r="179" spans="1:27" s="77" customFormat="1" ht="12" customHeight="1">
      <c r="A179" s="2"/>
      <c r="B179" s="2"/>
      <c r="C179" s="2"/>
      <c r="D179" s="14"/>
      <c r="E179" s="13"/>
      <c r="F179" s="14"/>
      <c r="G179" s="2"/>
      <c r="H179" s="2"/>
      <c r="I179" s="2"/>
      <c r="J179" s="2"/>
      <c r="K179" s="2"/>
      <c r="S179" s="2"/>
      <c r="T179" s="2"/>
      <c r="U179" s="2"/>
      <c r="V179" s="2"/>
      <c r="W179" s="2"/>
      <c r="X179" s="2"/>
      <c r="Y179" s="2"/>
      <c r="Z179" s="2"/>
      <c r="AA179" s="2"/>
    </row>
    <row r="180" spans="1:27" s="77" customFormat="1" ht="12" customHeight="1">
      <c r="A180" s="2"/>
      <c r="B180" s="2"/>
      <c r="C180" s="2"/>
      <c r="D180" s="14"/>
      <c r="E180" s="13"/>
      <c r="F180" s="14"/>
      <c r="G180" s="2"/>
      <c r="H180" s="2"/>
      <c r="I180" s="2"/>
      <c r="J180" s="2"/>
      <c r="K180" s="2"/>
      <c r="S180" s="2"/>
      <c r="T180" s="2"/>
      <c r="U180" s="2"/>
      <c r="V180" s="2"/>
      <c r="W180" s="2"/>
      <c r="X180" s="2"/>
      <c r="Y180" s="2"/>
      <c r="Z180" s="2"/>
      <c r="AA180" s="2"/>
    </row>
    <row r="181" spans="1:27" s="77" customFormat="1" ht="12" customHeight="1">
      <c r="A181" s="2"/>
      <c r="B181" s="2"/>
      <c r="C181" s="2"/>
      <c r="D181" s="14"/>
      <c r="E181" s="13"/>
      <c r="F181" s="14"/>
      <c r="G181" s="2"/>
      <c r="H181" s="2"/>
      <c r="I181" s="2"/>
      <c r="J181" s="2"/>
      <c r="K181" s="2"/>
      <c r="S181" s="2"/>
      <c r="T181" s="2"/>
      <c r="U181" s="2"/>
      <c r="V181" s="2"/>
      <c r="W181" s="2"/>
      <c r="X181" s="2"/>
      <c r="Y181" s="2"/>
      <c r="Z181" s="2"/>
      <c r="AA181" s="2"/>
    </row>
    <row r="182" spans="1:27" s="77" customFormat="1" ht="12" customHeight="1">
      <c r="A182" s="2"/>
      <c r="B182" s="2"/>
      <c r="C182" s="2"/>
      <c r="D182" s="14"/>
      <c r="E182" s="13"/>
      <c r="F182" s="14"/>
      <c r="G182" s="2"/>
      <c r="H182" s="2"/>
      <c r="I182" s="2"/>
      <c r="J182" s="2"/>
      <c r="K182" s="2"/>
      <c r="S182" s="2"/>
      <c r="T182" s="2"/>
      <c r="U182" s="2"/>
      <c r="V182" s="2"/>
      <c r="W182" s="2"/>
      <c r="X182" s="2"/>
      <c r="Y182" s="2"/>
      <c r="Z182" s="2"/>
      <c r="AA182" s="2"/>
    </row>
    <row r="183" spans="1:27" s="77" customFormat="1" ht="12" customHeight="1">
      <c r="A183" s="2"/>
      <c r="B183" s="2"/>
      <c r="C183" s="2"/>
      <c r="D183" s="14"/>
      <c r="E183" s="13"/>
      <c r="F183" s="14"/>
      <c r="G183" s="2"/>
      <c r="H183" s="2"/>
      <c r="I183" s="2"/>
      <c r="J183" s="2"/>
      <c r="K183" s="2"/>
      <c r="S183" s="2"/>
      <c r="T183" s="2"/>
      <c r="U183" s="2"/>
      <c r="V183" s="2"/>
      <c r="W183" s="2"/>
      <c r="X183" s="2"/>
      <c r="Y183" s="2"/>
      <c r="Z183" s="2"/>
      <c r="AA183" s="2"/>
    </row>
    <row r="184" spans="1:27" s="77" customFormat="1" ht="12" customHeight="1">
      <c r="A184" s="2"/>
      <c r="B184" s="2"/>
      <c r="C184" s="2"/>
      <c r="D184" s="14"/>
      <c r="E184" s="13"/>
      <c r="F184" s="14"/>
      <c r="G184" s="2"/>
      <c r="H184" s="2"/>
      <c r="I184" s="2"/>
      <c r="J184" s="2"/>
      <c r="K184" s="2"/>
      <c r="S184" s="2"/>
      <c r="T184" s="2"/>
      <c r="U184" s="2"/>
      <c r="V184" s="2"/>
      <c r="W184" s="2"/>
      <c r="X184" s="2"/>
      <c r="Y184" s="2"/>
      <c r="Z184" s="2"/>
      <c r="AA184" s="2"/>
    </row>
    <row r="185" spans="1:27" s="77" customFormat="1" ht="12" customHeight="1">
      <c r="A185" s="2"/>
      <c r="B185" s="2"/>
      <c r="C185" s="2"/>
      <c r="D185" s="14"/>
      <c r="E185" s="13"/>
      <c r="F185" s="14"/>
      <c r="G185" s="2"/>
      <c r="H185" s="2"/>
      <c r="I185" s="2"/>
      <c r="J185" s="2"/>
      <c r="K185" s="2"/>
      <c r="S185" s="2"/>
      <c r="T185" s="2"/>
      <c r="U185" s="2"/>
      <c r="V185" s="2"/>
      <c r="W185" s="2"/>
      <c r="X185" s="2"/>
      <c r="Y185" s="2"/>
      <c r="Z185" s="2"/>
      <c r="AA185" s="2"/>
    </row>
    <row r="186" spans="1:27" s="77" customFormat="1" ht="12" customHeight="1">
      <c r="A186" s="2"/>
      <c r="B186" s="2"/>
      <c r="C186" s="2"/>
      <c r="D186" s="14"/>
      <c r="E186" s="13"/>
      <c r="F186" s="14"/>
      <c r="G186" s="2"/>
      <c r="H186" s="2"/>
      <c r="I186" s="2"/>
      <c r="J186" s="2"/>
      <c r="K186" s="2"/>
      <c r="S186" s="2"/>
      <c r="T186" s="2"/>
      <c r="U186" s="2"/>
      <c r="V186" s="2"/>
      <c r="W186" s="2"/>
      <c r="X186" s="2"/>
      <c r="Y186" s="2"/>
      <c r="Z186" s="2"/>
      <c r="AA186" s="2"/>
    </row>
    <row r="187" spans="1:27" s="77" customFormat="1" ht="12" customHeight="1">
      <c r="A187" s="2"/>
      <c r="B187" s="2"/>
      <c r="C187" s="2"/>
      <c r="D187" s="14"/>
      <c r="E187" s="13"/>
      <c r="F187" s="14"/>
      <c r="G187" s="2"/>
      <c r="H187" s="2"/>
      <c r="I187" s="2"/>
      <c r="J187" s="2"/>
      <c r="K187" s="2"/>
      <c r="S187" s="2"/>
      <c r="T187" s="2"/>
      <c r="U187" s="2"/>
      <c r="V187" s="2"/>
      <c r="W187" s="2"/>
      <c r="X187" s="2"/>
      <c r="Y187" s="2"/>
      <c r="Z187" s="2"/>
      <c r="AA187" s="2"/>
    </row>
    <row r="188" spans="1:27" s="77" customFormat="1" ht="12" customHeight="1">
      <c r="A188" s="2"/>
      <c r="B188" s="2"/>
      <c r="C188" s="2"/>
      <c r="D188" s="14"/>
      <c r="E188" s="13"/>
      <c r="F188" s="14"/>
      <c r="G188" s="2"/>
      <c r="H188" s="2"/>
      <c r="I188" s="2"/>
      <c r="J188" s="2"/>
      <c r="K188" s="2"/>
      <c r="S188" s="2"/>
      <c r="T188" s="2"/>
      <c r="U188" s="2"/>
      <c r="V188" s="2"/>
      <c r="W188" s="2"/>
      <c r="X188" s="2"/>
      <c r="Y188" s="2"/>
      <c r="Z188" s="2"/>
      <c r="AA188" s="2"/>
    </row>
    <row r="189" spans="1:27" s="77" customFormat="1" ht="12" customHeight="1">
      <c r="A189" s="2"/>
      <c r="B189" s="2"/>
      <c r="C189" s="2"/>
      <c r="D189" s="14"/>
      <c r="E189" s="13"/>
      <c r="F189" s="14"/>
      <c r="G189" s="2"/>
      <c r="H189" s="2"/>
      <c r="I189" s="2"/>
      <c r="J189" s="2"/>
      <c r="K189" s="2"/>
      <c r="S189" s="2"/>
      <c r="T189" s="2"/>
      <c r="U189" s="2"/>
      <c r="V189" s="2"/>
      <c r="W189" s="2"/>
      <c r="X189" s="2"/>
      <c r="Y189" s="2"/>
      <c r="Z189" s="2"/>
      <c r="AA189" s="2"/>
    </row>
    <row r="190" spans="1:27" s="77" customFormat="1" ht="12" customHeight="1">
      <c r="A190" s="172"/>
      <c r="B190" s="172"/>
      <c r="C190" s="172"/>
      <c r="D190" s="173"/>
      <c r="E190" s="141"/>
      <c r="F190" s="141"/>
      <c r="G190" s="141"/>
      <c r="H190" s="141"/>
      <c r="I190" s="141"/>
      <c r="J190" s="141"/>
      <c r="K190" s="141"/>
      <c r="L190" s="141"/>
      <c r="M190" s="141"/>
      <c r="N190" s="141"/>
      <c r="O190" s="141"/>
      <c r="P190" s="141"/>
      <c r="Q190" s="141"/>
      <c r="R190" s="141"/>
      <c r="S190" s="141"/>
      <c r="T190" s="141"/>
      <c r="U190" s="2"/>
      <c r="V190" s="2"/>
      <c r="W190" s="2"/>
      <c r="X190" s="2"/>
      <c r="Y190" s="2"/>
      <c r="Z190" s="2"/>
      <c r="AA190" s="2"/>
    </row>
    <row r="191" spans="1:27" s="77" customFormat="1" ht="12" customHeight="1">
      <c r="A191" s="141"/>
      <c r="B191" s="141"/>
      <c r="C191" s="141"/>
      <c r="D191" s="141"/>
      <c r="E191" s="141"/>
      <c r="F191" s="141"/>
      <c r="G191" s="141"/>
      <c r="H191" s="141"/>
      <c r="I191" s="141"/>
      <c r="J191" s="141"/>
      <c r="K191" s="141"/>
      <c r="L191" s="141"/>
      <c r="M191" s="141"/>
      <c r="N191" s="141"/>
      <c r="O191" s="141"/>
      <c r="P191" s="141"/>
      <c r="Q191" s="141"/>
      <c r="R191" s="141"/>
      <c r="S191" s="141"/>
      <c r="T191" s="141"/>
      <c r="U191" s="2"/>
      <c r="V191" s="2"/>
      <c r="W191" s="2"/>
      <c r="X191" s="2"/>
      <c r="Y191" s="2"/>
      <c r="Z191" s="2"/>
      <c r="AA191" s="2"/>
    </row>
    <row r="192" spans="1:27" s="77" customFormat="1" ht="12" customHeight="1">
      <c r="A192" s="1965"/>
      <c r="B192" s="1965"/>
      <c r="C192" s="1965"/>
      <c r="D192" s="1965"/>
      <c r="E192" s="1965"/>
      <c r="F192" s="1965"/>
      <c r="G192" s="1965"/>
      <c r="H192" s="1965"/>
      <c r="I192" s="1965"/>
      <c r="J192" s="1965"/>
      <c r="K192" s="1965"/>
      <c r="L192" s="1965"/>
      <c r="M192" s="1965"/>
      <c r="N192" s="1965"/>
      <c r="O192" s="1965"/>
      <c r="P192" s="1965"/>
      <c r="Q192" s="1965"/>
      <c r="R192" s="1965"/>
      <c r="S192" s="1965"/>
      <c r="T192" s="1965"/>
      <c r="U192" s="2"/>
    </row>
    <row r="193" spans="1:199" s="77" customFormat="1" ht="30" customHeight="1">
      <c r="A193" s="87"/>
      <c r="B193" s="87"/>
      <c r="C193" s="87"/>
      <c r="D193" s="87"/>
      <c r="E193" s="87"/>
      <c r="F193" s="87"/>
      <c r="G193" s="87"/>
      <c r="H193" s="87"/>
      <c r="I193" s="87"/>
      <c r="J193" s="87"/>
      <c r="K193" s="87"/>
      <c r="L193" s="87"/>
      <c r="M193" s="87"/>
      <c r="N193" s="87"/>
      <c r="O193" s="87"/>
      <c r="P193" s="87"/>
      <c r="Q193" s="87"/>
      <c r="R193" s="87"/>
      <c r="S193" s="87"/>
      <c r="T193" s="87"/>
    </row>
    <row r="194" spans="1:199" s="77" customFormat="1" ht="23.25" customHeight="1">
      <c r="A194" s="1956"/>
      <c r="B194" s="1956"/>
      <c r="C194" s="1956"/>
      <c r="D194" s="1957"/>
      <c r="E194" s="1980"/>
      <c r="F194" s="1961"/>
      <c r="G194" s="1961"/>
      <c r="H194" s="1961"/>
      <c r="I194" s="1961"/>
      <c r="J194" s="1961"/>
      <c r="K194" s="1961"/>
      <c r="L194" s="1961"/>
      <c r="M194" s="1961"/>
      <c r="N194" s="1961"/>
      <c r="O194" s="1961"/>
      <c r="P194" s="1961"/>
      <c r="Q194" s="1961"/>
      <c r="R194" s="1961"/>
      <c r="S194" s="1961"/>
      <c r="T194" s="1961"/>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row>
    <row r="195" spans="1:199" s="31" customFormat="1" ht="30" customHeight="1">
      <c r="A195" s="1956"/>
      <c r="B195" s="1956"/>
      <c r="C195" s="1956"/>
      <c r="D195" s="1957"/>
      <c r="E195" s="1958"/>
      <c r="F195" s="1958"/>
      <c r="G195" s="1958"/>
      <c r="H195" s="1958"/>
      <c r="I195" s="1958"/>
      <c r="J195" s="1958"/>
      <c r="K195" s="1958"/>
      <c r="L195" s="1958"/>
      <c r="M195" s="1958"/>
      <c r="N195" s="1958"/>
      <c r="O195" s="1958"/>
      <c r="P195" s="1958"/>
      <c r="Q195" s="1958"/>
      <c r="R195" s="1958"/>
      <c r="S195" s="1958"/>
      <c r="T195" s="1958"/>
      <c r="U195" s="77"/>
      <c r="V195" s="77"/>
      <c r="W195" s="77"/>
      <c r="X195" s="77"/>
      <c r="Y195" s="77"/>
      <c r="Z195" s="77"/>
      <c r="AA195" s="77"/>
      <c r="AB195" s="77"/>
      <c r="AC195" s="77"/>
      <c r="AD195" s="77"/>
      <c r="AE195" s="77"/>
      <c r="AF195" s="77"/>
      <c r="AG195" s="77"/>
      <c r="AH195" s="77"/>
      <c r="AI195" s="77"/>
      <c r="AJ195" s="77"/>
      <c r="AK195" s="77"/>
      <c r="AL195" s="77"/>
      <c r="AM195" s="77"/>
      <c r="AN195" s="77"/>
      <c r="AO195" s="77"/>
      <c r="AP195" s="77"/>
      <c r="AQ195" s="77"/>
      <c r="AR195" s="77"/>
      <c r="AS195" s="77"/>
      <c r="AT195" s="77"/>
      <c r="AU195" s="77"/>
      <c r="AV195" s="77"/>
      <c r="AW195" s="77"/>
      <c r="AX195" s="77"/>
      <c r="AY195" s="77"/>
      <c r="AZ195" s="77"/>
      <c r="BA195" s="77"/>
      <c r="BB195" s="77"/>
      <c r="BC195" s="77"/>
      <c r="BD195" s="77"/>
      <c r="BE195" s="77"/>
      <c r="BF195" s="77"/>
      <c r="BG195" s="77"/>
      <c r="BH195" s="77"/>
      <c r="BI195" s="77"/>
      <c r="BJ195" s="77"/>
      <c r="BK195" s="77"/>
      <c r="BL195" s="77"/>
      <c r="BM195" s="77"/>
      <c r="BN195" s="77"/>
      <c r="BO195" s="77"/>
      <c r="BP195" s="77"/>
      <c r="BQ195" s="109"/>
      <c r="BR195" s="109"/>
      <c r="BS195" s="109"/>
      <c r="BT195" s="109"/>
      <c r="BU195" s="109"/>
      <c r="BV195" s="109"/>
      <c r="BW195" s="109"/>
      <c r="BX195" s="109"/>
      <c r="BY195" s="109"/>
      <c r="BZ195" s="109"/>
      <c r="CA195" s="109"/>
      <c r="CB195" s="109"/>
      <c r="CC195" s="109"/>
      <c r="CD195" s="109"/>
      <c r="CE195" s="109"/>
      <c r="CF195" s="109"/>
      <c r="CG195" s="109"/>
      <c r="CH195" s="109"/>
      <c r="CI195" s="109"/>
      <c r="CJ195" s="109"/>
      <c r="CK195" s="109"/>
      <c r="CL195" s="109"/>
      <c r="CM195" s="109"/>
      <c r="CN195" s="109"/>
      <c r="CO195" s="109"/>
      <c r="CP195" s="109"/>
      <c r="CQ195" s="109"/>
      <c r="CR195" s="109"/>
      <c r="CS195" s="109"/>
      <c r="CT195" s="109"/>
      <c r="CU195" s="109"/>
      <c r="CV195" s="109"/>
      <c r="CW195" s="109"/>
      <c r="CX195" s="109"/>
      <c r="CY195" s="109"/>
      <c r="CZ195" s="109"/>
      <c r="DA195" s="109"/>
      <c r="DB195" s="109"/>
      <c r="DC195" s="109"/>
      <c r="DD195" s="109"/>
      <c r="DE195" s="109"/>
      <c r="DF195" s="109"/>
      <c r="DG195" s="109"/>
      <c r="DH195" s="109"/>
      <c r="DI195" s="109"/>
      <c r="DJ195" s="109"/>
      <c r="DK195" s="109"/>
      <c r="DL195" s="109"/>
      <c r="DM195" s="109"/>
      <c r="DN195" s="109"/>
      <c r="DO195" s="109"/>
      <c r="DP195" s="109"/>
      <c r="DQ195" s="109"/>
      <c r="DR195" s="109"/>
      <c r="DS195" s="109"/>
      <c r="DT195" s="109"/>
      <c r="DU195" s="109"/>
      <c r="DV195" s="109"/>
      <c r="DW195" s="109"/>
      <c r="DX195" s="109"/>
      <c r="DY195" s="109"/>
      <c r="DZ195" s="109"/>
      <c r="EA195" s="109"/>
      <c r="EB195" s="109"/>
      <c r="EC195" s="109"/>
      <c r="ED195" s="109"/>
      <c r="EE195" s="109"/>
      <c r="EF195" s="109"/>
      <c r="EG195" s="109"/>
      <c r="EH195" s="109"/>
      <c r="EI195" s="109"/>
      <c r="EJ195" s="109"/>
      <c r="EK195" s="109"/>
      <c r="EL195" s="109"/>
      <c r="EM195" s="109"/>
      <c r="EN195" s="109"/>
      <c r="EO195" s="109"/>
      <c r="EP195" s="109"/>
      <c r="EQ195" s="109"/>
      <c r="ER195" s="109"/>
      <c r="ES195" s="109"/>
      <c r="ET195" s="109"/>
      <c r="EU195" s="109"/>
      <c r="EV195" s="109"/>
      <c r="EW195" s="109"/>
      <c r="EX195" s="109"/>
      <c r="EY195" s="109"/>
      <c r="EZ195" s="109"/>
      <c r="FA195" s="109"/>
      <c r="FB195" s="109"/>
      <c r="FC195" s="109"/>
      <c r="FD195" s="109"/>
      <c r="FE195" s="109"/>
      <c r="FF195" s="109"/>
      <c r="FG195" s="109"/>
      <c r="FH195" s="109"/>
      <c r="FI195" s="109"/>
      <c r="FJ195" s="109"/>
      <c r="FK195" s="109"/>
      <c r="FL195" s="109"/>
      <c r="FM195" s="109"/>
      <c r="FN195" s="109"/>
      <c r="FO195" s="109"/>
      <c r="FP195" s="109"/>
      <c r="FQ195" s="109"/>
      <c r="FR195" s="109"/>
      <c r="FS195" s="109"/>
      <c r="FT195" s="109"/>
      <c r="FU195" s="109"/>
      <c r="FV195" s="109"/>
      <c r="FW195" s="109"/>
      <c r="FX195" s="109"/>
      <c r="FY195" s="109"/>
      <c r="FZ195" s="109"/>
      <c r="GA195" s="109"/>
      <c r="GB195" s="109"/>
      <c r="GC195" s="109"/>
      <c r="GD195" s="109"/>
      <c r="GE195" s="109"/>
      <c r="GF195" s="109"/>
      <c r="GG195" s="109"/>
      <c r="GH195" s="109"/>
      <c r="GI195" s="109"/>
      <c r="GJ195" s="109"/>
      <c r="GK195" s="109"/>
      <c r="GL195" s="109"/>
      <c r="GM195" s="109"/>
      <c r="GN195" s="109"/>
      <c r="GO195" s="109"/>
      <c r="GP195" s="109"/>
      <c r="GQ195" s="109"/>
    </row>
    <row r="196" spans="1:199" s="31" customFormat="1" ht="6.75" customHeight="1">
      <c r="A196" s="1956"/>
      <c r="B196" s="1956"/>
      <c r="C196" s="1956"/>
      <c r="D196" s="1957"/>
      <c r="E196" s="174"/>
      <c r="F196" s="174"/>
      <c r="G196" s="174"/>
      <c r="H196" s="174"/>
      <c r="I196" s="174"/>
      <c r="J196" s="174"/>
      <c r="K196" s="174"/>
      <c r="L196" s="174"/>
      <c r="M196" s="174"/>
      <c r="N196" s="174"/>
      <c r="O196" s="174"/>
      <c r="P196" s="174"/>
      <c r="Q196" s="174"/>
      <c r="R196" s="174"/>
      <c r="S196" s="174"/>
      <c r="T196" s="174"/>
      <c r="U196" s="77"/>
      <c r="V196" s="77"/>
      <c r="W196" s="77"/>
      <c r="X196" s="77"/>
      <c r="Y196" s="77"/>
      <c r="Z196" s="77"/>
      <c r="AA196" s="77"/>
      <c r="AB196" s="77"/>
      <c r="AC196" s="77"/>
      <c r="AD196" s="77"/>
      <c r="AE196" s="77"/>
      <c r="AF196" s="77"/>
      <c r="AG196" s="77"/>
      <c r="AH196" s="77"/>
      <c r="AI196" s="77"/>
      <c r="AJ196" s="77"/>
      <c r="AK196" s="77"/>
      <c r="AL196" s="77"/>
      <c r="AM196" s="77"/>
      <c r="AN196" s="77"/>
      <c r="AO196" s="77"/>
      <c r="AP196" s="7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c r="BM196" s="77"/>
      <c r="BN196" s="77"/>
      <c r="BO196" s="77"/>
      <c r="BP196" s="77"/>
      <c r="BQ196" s="109"/>
      <c r="BR196" s="109"/>
      <c r="BS196" s="109"/>
      <c r="BT196" s="109"/>
      <c r="BU196" s="109"/>
      <c r="BV196" s="109"/>
      <c r="BW196" s="109"/>
      <c r="BX196" s="109"/>
      <c r="BY196" s="109"/>
      <c r="BZ196" s="109"/>
      <c r="CA196" s="109"/>
      <c r="CB196" s="109"/>
      <c r="CC196" s="109"/>
      <c r="CD196" s="109"/>
      <c r="CE196" s="109"/>
      <c r="CF196" s="109"/>
      <c r="CG196" s="109"/>
      <c r="CH196" s="109"/>
      <c r="CI196" s="109"/>
      <c r="CJ196" s="109"/>
      <c r="CK196" s="109"/>
      <c r="CL196" s="109"/>
      <c r="CM196" s="109"/>
      <c r="CN196" s="109"/>
      <c r="CO196" s="109"/>
      <c r="CP196" s="109"/>
      <c r="CQ196" s="109"/>
      <c r="CR196" s="109"/>
      <c r="CS196" s="109"/>
      <c r="CT196" s="109"/>
      <c r="CU196" s="109"/>
      <c r="CV196" s="109"/>
      <c r="CW196" s="109"/>
      <c r="CX196" s="109"/>
      <c r="CY196" s="109"/>
      <c r="CZ196" s="109"/>
      <c r="DA196" s="109"/>
      <c r="DB196" s="109"/>
      <c r="DC196" s="109"/>
      <c r="DD196" s="109"/>
      <c r="DE196" s="109"/>
      <c r="DF196" s="109"/>
      <c r="DG196" s="109"/>
      <c r="DH196" s="109"/>
      <c r="DI196" s="109"/>
      <c r="DJ196" s="109"/>
      <c r="DK196" s="109"/>
      <c r="DL196" s="109"/>
      <c r="DM196" s="109"/>
      <c r="DN196" s="109"/>
      <c r="DO196" s="109"/>
      <c r="DP196" s="109"/>
      <c r="DQ196" s="109"/>
      <c r="DR196" s="109"/>
      <c r="DS196" s="109"/>
      <c r="DT196" s="109"/>
      <c r="DU196" s="109"/>
      <c r="DV196" s="109"/>
      <c r="DW196" s="109"/>
      <c r="DX196" s="109"/>
      <c r="DY196" s="109"/>
      <c r="DZ196" s="109"/>
      <c r="EA196" s="109"/>
      <c r="EB196" s="109"/>
      <c r="EC196" s="109"/>
      <c r="ED196" s="109"/>
      <c r="EE196" s="109"/>
      <c r="EF196" s="109"/>
      <c r="EG196" s="109"/>
      <c r="EH196" s="109"/>
      <c r="EI196" s="109"/>
      <c r="EJ196" s="109"/>
      <c r="EK196" s="109"/>
      <c r="EL196" s="109"/>
      <c r="EM196" s="109"/>
      <c r="EN196" s="109"/>
      <c r="EO196" s="109"/>
      <c r="EP196" s="109"/>
      <c r="EQ196" s="109"/>
      <c r="ER196" s="109"/>
      <c r="ES196" s="109"/>
      <c r="ET196" s="109"/>
      <c r="EU196" s="109"/>
      <c r="EV196" s="109"/>
      <c r="EW196" s="109"/>
      <c r="EX196" s="109"/>
      <c r="EY196" s="109"/>
      <c r="EZ196" s="109"/>
      <c r="FA196" s="109"/>
      <c r="FB196" s="109"/>
      <c r="FC196" s="109"/>
      <c r="FD196" s="109"/>
      <c r="FE196" s="109"/>
      <c r="FF196" s="109"/>
      <c r="FG196" s="109"/>
      <c r="FH196" s="109"/>
      <c r="FI196" s="109"/>
      <c r="FJ196" s="109"/>
      <c r="FK196" s="109"/>
      <c r="FL196" s="109"/>
      <c r="FM196" s="109"/>
      <c r="FN196" s="109"/>
      <c r="FO196" s="109"/>
      <c r="FP196" s="109"/>
      <c r="FQ196" s="109"/>
      <c r="FR196" s="109"/>
      <c r="FS196" s="109"/>
      <c r="FT196" s="109"/>
      <c r="FU196" s="109"/>
      <c r="FV196" s="109"/>
      <c r="FW196" s="109"/>
      <c r="FX196" s="109"/>
      <c r="FY196" s="109"/>
      <c r="FZ196" s="109"/>
      <c r="GA196" s="109"/>
      <c r="GB196" s="109"/>
      <c r="GC196" s="109"/>
      <c r="GD196" s="109"/>
      <c r="GE196" s="109"/>
      <c r="GF196" s="109"/>
      <c r="GG196" s="109"/>
      <c r="GH196" s="109"/>
      <c r="GI196" s="109"/>
      <c r="GJ196" s="109"/>
      <c r="GK196" s="109"/>
      <c r="GL196" s="109"/>
      <c r="GM196" s="109"/>
      <c r="GN196" s="109"/>
      <c r="GO196" s="109"/>
      <c r="GP196" s="109"/>
      <c r="GQ196" s="109"/>
    </row>
    <row r="197" spans="1:199" s="77" customFormat="1" ht="30" customHeight="1">
      <c r="A197" s="1961"/>
      <c r="B197" s="1961"/>
      <c r="C197" s="1961"/>
      <c r="D197" s="1957"/>
      <c r="E197" s="174"/>
      <c r="F197" s="174"/>
      <c r="G197" s="174"/>
      <c r="H197" s="174"/>
      <c r="I197" s="174"/>
      <c r="J197" s="174"/>
      <c r="K197" s="174"/>
      <c r="L197" s="174"/>
      <c r="M197" s="174"/>
      <c r="N197" s="174"/>
      <c r="O197" s="174"/>
      <c r="P197" s="174"/>
      <c r="Q197" s="174"/>
      <c r="R197" s="174"/>
      <c r="S197" s="174"/>
      <c r="T197" s="174"/>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row>
    <row r="198" spans="1:199" s="77" customFormat="1" ht="30" customHeight="1">
      <c r="A198" s="1956"/>
      <c r="B198" s="1956"/>
      <c r="C198" s="1956"/>
      <c r="D198" s="1957"/>
      <c r="E198" s="175"/>
      <c r="F198" s="175"/>
      <c r="G198" s="175"/>
      <c r="H198" s="175"/>
      <c r="I198" s="175"/>
      <c r="J198" s="175"/>
      <c r="K198" s="175"/>
      <c r="L198" s="175"/>
      <c r="M198" s="175"/>
      <c r="N198" s="175"/>
      <c r="O198" s="175"/>
      <c r="P198" s="175"/>
      <c r="Q198" s="175"/>
      <c r="R198" s="175"/>
      <c r="S198" s="175"/>
      <c r="T198" s="175"/>
    </row>
    <row r="199" spans="1:199" s="77" customFormat="1" ht="30" customHeight="1">
      <c r="A199" s="1967"/>
      <c r="B199" s="1967"/>
      <c r="C199" s="1967"/>
      <c r="D199" s="1967"/>
      <c r="E199" s="176"/>
      <c r="F199" s="176"/>
      <c r="G199" s="176"/>
      <c r="H199" s="176"/>
      <c r="I199" s="176"/>
      <c r="J199" s="176"/>
      <c r="K199" s="176"/>
      <c r="L199" s="176"/>
      <c r="M199" s="176"/>
      <c r="N199" s="176"/>
      <c r="O199" s="176"/>
      <c r="P199" s="176"/>
      <c r="Q199" s="176"/>
      <c r="R199" s="176"/>
      <c r="S199" s="176"/>
      <c r="T199" s="176"/>
    </row>
    <row r="200" spans="1:199" s="77" customFormat="1" ht="30" customHeight="1">
      <c r="A200" s="1967"/>
      <c r="B200" s="177"/>
      <c r="C200" s="177"/>
      <c r="D200" s="177"/>
      <c r="E200" s="1981"/>
      <c r="F200" s="1982"/>
      <c r="G200" s="1982"/>
      <c r="H200" s="1982"/>
      <c r="I200" s="1981"/>
      <c r="J200" s="1982"/>
      <c r="K200" s="1982"/>
      <c r="L200" s="1982"/>
      <c r="M200" s="1981"/>
      <c r="N200" s="1982"/>
      <c r="O200" s="1982"/>
      <c r="P200" s="1982"/>
      <c r="Q200" s="1981"/>
      <c r="R200" s="1982"/>
      <c r="S200" s="1982"/>
      <c r="T200" s="1982"/>
    </row>
    <row r="201" spans="1:199" s="77" customFormat="1" ht="30" customHeight="1">
      <c r="A201" s="1968"/>
      <c r="B201" s="178"/>
      <c r="C201" s="178"/>
      <c r="D201" s="177"/>
      <c r="E201" s="1981"/>
      <c r="F201" s="1982"/>
      <c r="G201" s="1982"/>
      <c r="H201" s="1982"/>
      <c r="I201" s="1981"/>
      <c r="J201" s="1982"/>
      <c r="K201" s="1982"/>
      <c r="L201" s="1982"/>
      <c r="M201" s="1981"/>
      <c r="N201" s="1982"/>
      <c r="O201" s="1982"/>
      <c r="P201" s="1982"/>
      <c r="Q201" s="1981"/>
      <c r="R201" s="1982"/>
      <c r="S201" s="1982"/>
      <c r="T201" s="1982"/>
    </row>
    <row r="202" spans="1:199" s="77" customFormat="1" ht="30" customHeight="1">
      <c r="A202" s="1959"/>
      <c r="B202" s="1959"/>
      <c r="C202" s="1959"/>
      <c r="D202" s="1962"/>
      <c r="E202" s="1975"/>
      <c r="F202" s="1975"/>
      <c r="G202" s="1975"/>
      <c r="H202" s="1975"/>
      <c r="I202" s="1975"/>
      <c r="J202" s="1975"/>
      <c r="K202" s="1975"/>
      <c r="L202" s="1975"/>
      <c r="M202" s="1975"/>
      <c r="N202" s="1975"/>
      <c r="O202" s="1975"/>
      <c r="P202" s="1975"/>
      <c r="Q202" s="1975"/>
      <c r="R202" s="1975"/>
      <c r="S202" s="1975"/>
      <c r="T202" s="1975"/>
    </row>
    <row r="203" spans="1:199" s="77" customFormat="1" ht="30" customHeight="1">
      <c r="A203" s="1959"/>
      <c r="B203" s="1959"/>
      <c r="C203" s="1959"/>
      <c r="D203" s="1962"/>
      <c r="E203" s="1966"/>
      <c r="F203" s="1966"/>
      <c r="G203" s="1966"/>
      <c r="H203" s="1966"/>
      <c r="I203" s="1966"/>
      <c r="J203" s="1966"/>
      <c r="K203" s="1966"/>
      <c r="L203" s="1966"/>
      <c r="M203" s="1966"/>
      <c r="N203" s="1966"/>
      <c r="O203" s="1966"/>
      <c r="P203" s="1966"/>
      <c r="Q203" s="1966"/>
      <c r="R203" s="1973"/>
      <c r="S203" s="1973"/>
      <c r="T203" s="1973"/>
    </row>
    <row r="204" spans="1:199" s="77" customFormat="1" ht="48.75" customHeight="1">
      <c r="A204" s="1976"/>
      <c r="B204" s="1976"/>
      <c r="C204" s="1976"/>
      <c r="D204" s="1977"/>
      <c r="E204" s="1974"/>
      <c r="F204" s="1974"/>
      <c r="G204" s="1974"/>
      <c r="H204" s="1974"/>
      <c r="I204" s="1974"/>
      <c r="J204" s="1974"/>
      <c r="K204" s="1974"/>
      <c r="L204" s="1974"/>
      <c r="M204" s="1974"/>
      <c r="N204" s="1974"/>
      <c r="O204" s="1974"/>
      <c r="P204" s="1974"/>
      <c r="Q204" s="1974"/>
      <c r="R204" s="1974"/>
      <c r="S204" s="1974"/>
      <c r="T204" s="1974"/>
    </row>
    <row r="205" spans="1:199" s="77" customFormat="1" ht="30" customHeight="1">
      <c r="A205" s="1959"/>
      <c r="B205" s="1959"/>
      <c r="C205" s="1959"/>
      <c r="D205" s="1962"/>
      <c r="E205" s="1966"/>
      <c r="F205" s="1966"/>
      <c r="G205" s="1966"/>
      <c r="H205" s="1966"/>
      <c r="I205" s="1966"/>
      <c r="J205" s="1966"/>
      <c r="K205" s="1966"/>
      <c r="L205" s="1966"/>
      <c r="M205" s="1966"/>
      <c r="N205" s="1966"/>
      <c r="O205" s="1966"/>
      <c r="P205" s="1966"/>
      <c r="Q205" s="1966"/>
      <c r="R205" s="1966"/>
      <c r="S205" s="1966"/>
      <c r="T205" s="1966"/>
    </row>
    <row r="206" spans="1:199" s="77" customFormat="1" ht="30" customHeight="1">
      <c r="A206" s="1959"/>
      <c r="B206" s="1959"/>
      <c r="C206" s="1959"/>
      <c r="D206" s="1959"/>
      <c r="E206" s="1960"/>
      <c r="F206" s="1960"/>
      <c r="G206" s="1960"/>
      <c r="H206" s="1960"/>
      <c r="I206" s="1960"/>
      <c r="J206" s="1960"/>
      <c r="K206" s="1960"/>
      <c r="L206" s="1960"/>
      <c r="M206" s="1960"/>
      <c r="N206" s="1960"/>
      <c r="O206" s="1960"/>
      <c r="P206" s="1960"/>
      <c r="Q206" s="1960"/>
      <c r="R206" s="1960"/>
      <c r="S206" s="1960"/>
      <c r="T206" s="1960"/>
    </row>
    <row r="207" spans="1:199" s="77" customFormat="1" ht="30" customHeight="1">
      <c r="A207" s="1959"/>
      <c r="B207" s="1959"/>
      <c r="C207" s="1959"/>
      <c r="D207" s="1959"/>
      <c r="E207" s="1966"/>
      <c r="F207" s="1966"/>
      <c r="G207" s="1966"/>
      <c r="H207" s="1966"/>
      <c r="I207" s="1966"/>
      <c r="J207" s="1966"/>
      <c r="K207" s="1966"/>
      <c r="L207" s="1966"/>
      <c r="M207" s="1966"/>
      <c r="N207" s="1966"/>
      <c r="O207" s="1966"/>
      <c r="P207" s="1966"/>
      <c r="Q207" s="1966"/>
      <c r="R207" s="1966"/>
      <c r="S207" s="1966"/>
      <c r="T207" s="1966"/>
    </row>
    <row r="208" spans="1:199" s="77" customFormat="1" ht="30" customHeight="1">
      <c r="A208" s="1956"/>
      <c r="B208" s="1956"/>
      <c r="C208" s="1956"/>
      <c r="D208" s="1962"/>
      <c r="E208" s="1963"/>
      <c r="F208" s="1957"/>
      <c r="G208" s="1957"/>
      <c r="H208" s="1957"/>
      <c r="I208" s="1957"/>
      <c r="J208" s="1957"/>
      <c r="K208" s="1957"/>
      <c r="L208" s="1957"/>
      <c r="M208" s="1957"/>
      <c r="N208" s="1957"/>
      <c r="O208" s="1957"/>
      <c r="P208" s="1957"/>
      <c r="Q208" s="1957"/>
      <c r="R208" s="1957"/>
      <c r="S208" s="1957"/>
      <c r="T208" s="1957"/>
    </row>
    <row r="209" spans="1:26" s="77" customFormat="1" ht="30" customHeight="1">
      <c r="A209" s="1956"/>
      <c r="B209" s="1956"/>
      <c r="C209" s="1956"/>
      <c r="D209" s="1962"/>
      <c r="E209" s="1963"/>
      <c r="F209" s="1957"/>
      <c r="G209" s="1957"/>
      <c r="H209" s="1957"/>
      <c r="I209" s="1957"/>
      <c r="J209" s="1957"/>
      <c r="K209" s="1957"/>
      <c r="L209" s="1957"/>
      <c r="M209" s="1957"/>
      <c r="N209" s="1957"/>
      <c r="O209" s="1957"/>
      <c r="P209" s="1957"/>
      <c r="Q209" s="1957"/>
      <c r="R209" s="1957"/>
      <c r="S209" s="1957"/>
      <c r="T209" s="1957"/>
    </row>
    <row r="210" spans="1:26" s="77" customFormat="1" ht="30" customHeight="1">
      <c r="A210" s="179"/>
      <c r="B210" s="179"/>
      <c r="C210" s="179"/>
      <c r="D210" s="179"/>
      <c r="E210" s="179"/>
      <c r="F210" s="179"/>
      <c r="G210" s="179"/>
      <c r="H210" s="179"/>
      <c r="I210" s="71"/>
      <c r="J210" s="71"/>
      <c r="K210" s="71"/>
      <c r="L210" s="141"/>
      <c r="M210" s="141"/>
      <c r="N210" s="141"/>
      <c r="O210" s="141"/>
      <c r="P210" s="141"/>
      <c r="Q210" s="141"/>
      <c r="R210" s="141"/>
      <c r="S210" s="141"/>
      <c r="T210" s="141"/>
    </row>
    <row r="211" spans="1:26" s="77" customFormat="1" ht="45" customHeight="1">
      <c r="A211" s="1965"/>
      <c r="B211" s="1965"/>
      <c r="C211" s="1965"/>
      <c r="D211" s="1965"/>
      <c r="E211" s="1965"/>
      <c r="F211" s="1965"/>
      <c r="G211" s="1965"/>
      <c r="H211" s="1965"/>
      <c r="I211" s="1965"/>
      <c r="J211" s="1965"/>
      <c r="K211" s="1965"/>
      <c r="L211" s="1965"/>
      <c r="M211" s="1965"/>
      <c r="N211" s="1965"/>
      <c r="O211" s="141"/>
      <c r="P211" s="141"/>
      <c r="Q211" s="141"/>
      <c r="R211" s="141"/>
      <c r="S211" s="141"/>
      <c r="T211" s="141"/>
    </row>
    <row r="212" spans="1:26" s="77" customFormat="1" ht="45" customHeight="1">
      <c r="A212" s="87"/>
      <c r="B212" s="87"/>
      <c r="C212" s="87"/>
      <c r="D212" s="151"/>
      <c r="E212" s="151"/>
      <c r="F212" s="154"/>
      <c r="G212" s="155"/>
      <c r="H212" s="154"/>
      <c r="I212" s="90"/>
      <c r="J212" s="90"/>
      <c r="K212" s="87"/>
      <c r="L212" s="87"/>
      <c r="M212" s="180"/>
      <c r="N212" s="181"/>
      <c r="O212" s="141"/>
      <c r="P212" s="141"/>
      <c r="Q212" s="141"/>
      <c r="R212" s="141"/>
      <c r="S212" s="141"/>
      <c r="T212" s="141"/>
    </row>
    <row r="213" spans="1:26" s="77" customFormat="1" ht="23.25" customHeight="1">
      <c r="A213" s="1956"/>
      <c r="B213" s="1956"/>
      <c r="C213" s="1956"/>
      <c r="D213" s="1957"/>
      <c r="E213" s="1963"/>
      <c r="F213" s="1964"/>
      <c r="G213" s="1964"/>
      <c r="H213" s="1964"/>
      <c r="I213" s="1964"/>
      <c r="J213" s="1964"/>
      <c r="K213" s="1964"/>
      <c r="L213" s="1964"/>
      <c r="M213" s="1964"/>
      <c r="N213" s="1964"/>
      <c r="O213" s="141"/>
      <c r="P213" s="141"/>
      <c r="Q213" s="141"/>
      <c r="R213" s="141"/>
      <c r="S213" s="141"/>
      <c r="T213" s="141"/>
    </row>
    <row r="214" spans="1:26" s="77" customFormat="1" ht="30" customHeight="1">
      <c r="A214" s="1956"/>
      <c r="B214" s="1956"/>
      <c r="C214" s="1956"/>
      <c r="D214" s="1957"/>
      <c r="E214" s="1958"/>
      <c r="F214" s="1958"/>
      <c r="G214" s="1958"/>
      <c r="H214" s="1958"/>
      <c r="I214" s="1958"/>
      <c r="J214" s="1958"/>
      <c r="K214" s="1958"/>
      <c r="L214" s="1958"/>
      <c r="M214" s="1958"/>
      <c r="N214" s="1958"/>
      <c r="O214" s="141"/>
      <c r="P214" s="141"/>
      <c r="Q214" s="141"/>
      <c r="R214" s="141"/>
      <c r="S214" s="141"/>
      <c r="T214" s="141"/>
    </row>
    <row r="215" spans="1:26" s="77" customFormat="1" ht="6.75" customHeight="1">
      <c r="A215" s="1961"/>
      <c r="B215" s="1961"/>
      <c r="C215" s="1961"/>
      <c r="D215" s="1957"/>
      <c r="E215" s="171"/>
      <c r="F215" s="171"/>
      <c r="G215" s="171"/>
      <c r="H215" s="171"/>
      <c r="I215" s="171"/>
      <c r="J215" s="171"/>
      <c r="K215" s="171"/>
      <c r="L215" s="171"/>
      <c r="M215" s="171"/>
      <c r="N215" s="171"/>
      <c r="O215" s="141"/>
      <c r="P215" s="141"/>
      <c r="Q215" s="141"/>
      <c r="R215" s="141"/>
      <c r="S215" s="141"/>
      <c r="T215" s="141"/>
    </row>
    <row r="216" spans="1:26" s="77" customFormat="1" ht="30" customHeight="1">
      <c r="A216" s="1967"/>
      <c r="B216" s="1967"/>
      <c r="C216" s="1967"/>
      <c r="D216" s="1968"/>
      <c r="E216" s="171"/>
      <c r="F216" s="171"/>
      <c r="G216" s="171"/>
      <c r="H216" s="171"/>
      <c r="I216" s="171"/>
      <c r="J216" s="171"/>
      <c r="K216" s="171"/>
      <c r="L216" s="171"/>
      <c r="M216" s="171"/>
      <c r="N216" s="171"/>
      <c r="O216" s="141"/>
      <c r="P216" s="141"/>
      <c r="Q216" s="141"/>
      <c r="R216" s="141"/>
      <c r="S216" s="141"/>
      <c r="T216" s="141"/>
    </row>
    <row r="217" spans="1:26" s="77" customFormat="1" ht="30" customHeight="1">
      <c r="A217" s="1969"/>
      <c r="B217" s="1969"/>
      <c r="C217" s="1969"/>
      <c r="D217" s="1968"/>
      <c r="E217" s="171"/>
      <c r="F217" s="171"/>
      <c r="G217" s="171"/>
      <c r="H217" s="171"/>
      <c r="I217" s="171"/>
      <c r="J217" s="171"/>
      <c r="K217" s="171"/>
      <c r="L217" s="171"/>
      <c r="M217" s="171"/>
      <c r="N217" s="171"/>
      <c r="O217" s="141"/>
      <c r="P217" s="141"/>
      <c r="Q217" s="141"/>
      <c r="R217" s="141"/>
      <c r="S217" s="141"/>
      <c r="T217" s="141"/>
    </row>
    <row r="218" spans="1:26" s="77" customFormat="1" ht="30" customHeight="1">
      <c r="A218" s="1956"/>
      <c r="B218" s="1956"/>
      <c r="C218" s="1956"/>
      <c r="D218" s="1971"/>
      <c r="E218" s="1972"/>
      <c r="F218" s="1972"/>
      <c r="G218" s="1972"/>
      <c r="H218" s="1972"/>
      <c r="I218" s="1972"/>
      <c r="J218" s="1972"/>
      <c r="K218" s="1972"/>
      <c r="L218" s="1972"/>
      <c r="M218" s="1972"/>
      <c r="N218" s="1972"/>
      <c r="O218" s="141"/>
      <c r="P218" s="141"/>
      <c r="Q218" s="141"/>
      <c r="R218" s="141"/>
      <c r="S218" s="141"/>
      <c r="T218" s="141"/>
    </row>
    <row r="219" spans="1:26" s="77" customFormat="1" ht="30" customHeight="1">
      <c r="A219" s="1956"/>
      <c r="B219" s="1956"/>
      <c r="C219" s="1956"/>
      <c r="D219" s="1971"/>
      <c r="E219" s="1966"/>
      <c r="F219" s="1973"/>
      <c r="G219" s="1973"/>
      <c r="H219" s="1973"/>
      <c r="I219" s="1973"/>
      <c r="J219" s="1966"/>
      <c r="K219" s="1973"/>
      <c r="L219" s="1973"/>
      <c r="M219" s="1973"/>
      <c r="N219" s="1973"/>
      <c r="O219" s="141"/>
      <c r="P219" s="141"/>
      <c r="Q219" s="141"/>
      <c r="R219" s="141"/>
      <c r="S219" s="141"/>
      <c r="T219" s="141"/>
    </row>
    <row r="220" spans="1:26" s="77" customFormat="1" ht="30" customHeight="1">
      <c r="A220" s="1970"/>
      <c r="B220" s="1970"/>
      <c r="C220" s="1970"/>
      <c r="D220" s="1971"/>
      <c r="E220" s="1963"/>
      <c r="F220" s="1957"/>
      <c r="G220" s="1957"/>
      <c r="H220" s="1957"/>
      <c r="I220" s="1957"/>
      <c r="J220" s="1957"/>
      <c r="K220" s="1957"/>
      <c r="L220" s="1957"/>
      <c r="M220" s="1957"/>
      <c r="N220" s="1957"/>
      <c r="O220" s="141"/>
      <c r="P220" s="141"/>
      <c r="Q220" s="141"/>
      <c r="R220" s="141"/>
      <c r="S220" s="141"/>
      <c r="T220" s="182"/>
    </row>
    <row r="221" spans="1:26" s="77" customFormat="1" ht="30" customHeight="1">
      <c r="A221" s="1970"/>
      <c r="B221" s="1970"/>
      <c r="C221" s="1970"/>
      <c r="D221" s="1971"/>
      <c r="E221" s="1963"/>
      <c r="F221" s="1957"/>
      <c r="G221" s="1957"/>
      <c r="H221" s="1957"/>
      <c r="I221" s="1957"/>
      <c r="J221" s="1957"/>
      <c r="K221" s="1957"/>
      <c r="L221" s="1957"/>
      <c r="M221" s="1957"/>
      <c r="N221" s="1957"/>
      <c r="O221" s="141"/>
      <c r="P221" s="141"/>
      <c r="Q221" s="141"/>
      <c r="R221" s="141"/>
      <c r="S221" s="141"/>
      <c r="T221" s="182"/>
    </row>
    <row r="222" spans="1:26" s="77" customFormat="1" ht="30" customHeight="1">
      <c r="A222" s="141"/>
      <c r="B222" s="141"/>
      <c r="C222" s="141"/>
      <c r="D222" s="141"/>
      <c r="E222" s="141"/>
      <c r="F222" s="141"/>
      <c r="G222" s="141"/>
      <c r="H222" s="141"/>
      <c r="I222" s="141"/>
      <c r="J222" s="141"/>
      <c r="K222" s="141"/>
      <c r="L222" s="141"/>
      <c r="M222" s="141"/>
      <c r="N222" s="141"/>
      <c r="O222" s="141"/>
      <c r="P222" s="141"/>
      <c r="Q222" s="141"/>
      <c r="R222" s="141"/>
      <c r="S222" s="141"/>
      <c r="T222" s="141"/>
      <c r="V222" s="107"/>
      <c r="W222" s="107"/>
      <c r="X222" s="107"/>
      <c r="Y222" s="2"/>
      <c r="Z222" s="2"/>
    </row>
    <row r="223" spans="1:26" s="77" customFormat="1" ht="45" customHeight="1">
      <c r="A223" s="141"/>
      <c r="B223" s="141"/>
      <c r="C223" s="141"/>
      <c r="D223" s="141"/>
      <c r="E223" s="141"/>
      <c r="F223" s="141"/>
      <c r="G223" s="141"/>
      <c r="H223" s="141"/>
      <c r="I223" s="141"/>
      <c r="J223" s="141"/>
      <c r="K223" s="141"/>
      <c r="L223" s="141"/>
      <c r="M223" s="141"/>
      <c r="N223" s="141"/>
      <c r="O223" s="141"/>
      <c r="P223" s="141"/>
      <c r="Q223" s="141"/>
      <c r="R223" s="141"/>
      <c r="S223" s="141"/>
      <c r="T223" s="141"/>
      <c r="U223" s="107"/>
      <c r="V223" s="107"/>
      <c r="W223" s="107"/>
      <c r="X223" s="107"/>
      <c r="Y223" s="2"/>
      <c r="Z223" s="2"/>
    </row>
    <row r="224" spans="1:26" s="77" customFormat="1" ht="45" customHeight="1">
      <c r="A224" s="141"/>
      <c r="B224" s="141"/>
      <c r="C224" s="141"/>
      <c r="D224" s="141"/>
      <c r="E224" s="141"/>
      <c r="F224" s="141"/>
      <c r="G224" s="141"/>
      <c r="H224" s="141"/>
      <c r="I224" s="141"/>
      <c r="J224" s="141"/>
      <c r="K224" s="141"/>
      <c r="L224" s="141"/>
      <c r="M224" s="183"/>
      <c r="N224" s="184"/>
      <c r="O224" s="141"/>
      <c r="P224" s="141"/>
      <c r="Q224" s="141"/>
      <c r="R224" s="141"/>
      <c r="S224" s="141"/>
      <c r="T224" s="141"/>
      <c r="U224" s="107"/>
    </row>
    <row r="225" spans="1:68" s="77" customFormat="1" ht="15" customHeight="1">
      <c r="A225" s="172"/>
      <c r="B225" s="172"/>
      <c r="C225" s="172"/>
      <c r="D225" s="173"/>
      <c r="E225" s="141"/>
      <c r="F225" s="141"/>
      <c r="G225" s="141"/>
      <c r="H225" s="141"/>
      <c r="I225" s="141"/>
      <c r="J225" s="141"/>
      <c r="K225" s="141"/>
      <c r="L225" s="141"/>
      <c r="M225" s="141"/>
      <c r="N225" s="141"/>
      <c r="O225" s="141"/>
      <c r="P225" s="141"/>
      <c r="Q225" s="141"/>
      <c r="R225" s="141"/>
      <c r="S225" s="141"/>
      <c r="T225" s="141"/>
    </row>
    <row r="226" spans="1:68" s="77" customFormat="1" ht="12.75" customHeight="1">
      <c r="A226" s="141"/>
      <c r="B226" s="141"/>
      <c r="C226" s="141"/>
      <c r="D226" s="141"/>
      <c r="E226" s="141"/>
      <c r="F226" s="141"/>
      <c r="G226" s="141"/>
      <c r="H226" s="141"/>
      <c r="I226" s="141"/>
      <c r="J226" s="141"/>
      <c r="K226" s="141"/>
      <c r="L226" s="141"/>
      <c r="M226" s="141"/>
      <c r="N226" s="141"/>
      <c r="O226" s="141"/>
      <c r="P226" s="141"/>
      <c r="Q226" s="141"/>
      <c r="R226" s="141"/>
      <c r="S226" s="141"/>
      <c r="T226" s="141"/>
      <c r="V226"/>
      <c r="W226"/>
      <c r="X226"/>
      <c r="Y226"/>
      <c r="Z226"/>
      <c r="AA226"/>
      <c r="AB226"/>
      <c r="AC226"/>
      <c r="AD226"/>
      <c r="AE226"/>
      <c r="AF226"/>
    </row>
    <row r="227" spans="1:68" ht="26.25" customHeight="1">
      <c r="A227" s="1965"/>
      <c r="B227" s="1965"/>
      <c r="C227" s="1965"/>
      <c r="D227" s="1965"/>
      <c r="E227" s="1965"/>
      <c r="F227" s="1965"/>
      <c r="G227" s="1965"/>
      <c r="H227" s="1965"/>
      <c r="I227" s="1965"/>
      <c r="J227" s="1965"/>
      <c r="K227" s="1965"/>
      <c r="L227" s="1965"/>
      <c r="M227" s="1965"/>
      <c r="N227" s="1965"/>
      <c r="O227" s="1965"/>
      <c r="P227" s="1965"/>
      <c r="Q227" s="1965"/>
      <c r="R227" s="1965"/>
      <c r="S227" s="1965"/>
      <c r="T227" s="1965"/>
      <c r="V227" s="77"/>
      <c r="W227" s="77"/>
      <c r="X227" s="77"/>
      <c r="Y227" s="77"/>
      <c r="Z227" s="77"/>
      <c r="AA227" s="77"/>
      <c r="AB227" s="77"/>
      <c r="AC227" s="77"/>
      <c r="AD227" s="77"/>
      <c r="AE227" s="77"/>
      <c r="AF227" s="77"/>
    </row>
    <row r="228" spans="1:68" s="77" customFormat="1" ht="30" customHeight="1">
      <c r="A228" s="87"/>
      <c r="B228" s="87"/>
      <c r="C228" s="87"/>
      <c r="D228" s="87"/>
      <c r="E228" s="87"/>
      <c r="F228" s="87"/>
      <c r="G228" s="87"/>
      <c r="H228" s="87"/>
      <c r="I228" s="87"/>
      <c r="J228" s="87"/>
      <c r="K228" s="87"/>
      <c r="L228" s="87"/>
      <c r="M228" s="87"/>
      <c r="N228" s="87"/>
      <c r="O228" s="87"/>
      <c r="P228" s="87"/>
      <c r="Q228" s="87"/>
      <c r="R228" s="87"/>
      <c r="S228" s="87"/>
      <c r="T228" s="87"/>
    </row>
    <row r="229" spans="1:68" s="77" customFormat="1" ht="6.75" customHeight="1">
      <c r="A229" s="1956"/>
      <c r="B229" s="1956"/>
      <c r="C229" s="1956"/>
      <c r="D229" s="1957"/>
      <c r="E229" s="1980"/>
      <c r="F229" s="1961"/>
      <c r="G229" s="1961"/>
      <c r="H229" s="1961"/>
      <c r="I229" s="1961"/>
      <c r="J229" s="1961"/>
      <c r="K229" s="1961"/>
      <c r="L229" s="1961"/>
      <c r="M229" s="1961"/>
      <c r="N229" s="1961"/>
      <c r="O229" s="1961"/>
      <c r="P229" s="1961"/>
      <c r="Q229" s="1961"/>
      <c r="R229" s="1961"/>
      <c r="S229" s="1961"/>
      <c r="T229" s="1961"/>
    </row>
    <row r="230" spans="1:68" s="31" customFormat="1" ht="30" customHeight="1">
      <c r="A230" s="1956"/>
      <c r="B230" s="1956"/>
      <c r="C230" s="1956"/>
      <c r="D230" s="1957"/>
      <c r="E230" s="1958"/>
      <c r="F230" s="1958"/>
      <c r="G230" s="1958"/>
      <c r="H230" s="1958"/>
      <c r="I230" s="1958"/>
      <c r="J230" s="1958"/>
      <c r="K230" s="1958"/>
      <c r="L230" s="1958"/>
      <c r="M230" s="1958"/>
      <c r="N230" s="1958"/>
      <c r="O230" s="1958"/>
      <c r="P230" s="1958"/>
      <c r="Q230" s="1958"/>
      <c r="R230" s="1958"/>
      <c r="S230" s="1958"/>
      <c r="T230" s="1958"/>
      <c r="U230" s="77"/>
      <c r="V230" s="77"/>
      <c r="W230" s="77"/>
      <c r="X230" s="77"/>
      <c r="Y230" s="77"/>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c r="AV230" s="77"/>
      <c r="AW230" s="77"/>
      <c r="AX230" s="77"/>
      <c r="AY230" s="77"/>
      <c r="AZ230" s="77"/>
      <c r="BA230" s="77"/>
      <c r="BB230" s="77"/>
      <c r="BC230" s="77"/>
      <c r="BD230" s="77"/>
      <c r="BE230" s="77"/>
      <c r="BF230" s="77"/>
      <c r="BG230" s="77"/>
      <c r="BH230" s="77"/>
      <c r="BI230" s="77"/>
      <c r="BJ230" s="77"/>
      <c r="BK230" s="77"/>
      <c r="BL230" s="77"/>
      <c r="BM230" s="77"/>
      <c r="BN230" s="77"/>
      <c r="BO230" s="77"/>
      <c r="BP230" s="77"/>
    </row>
    <row r="231" spans="1:68" s="31" customFormat="1" ht="6.75" customHeight="1">
      <c r="A231" s="1956"/>
      <c r="B231" s="1956"/>
      <c r="C231" s="1956"/>
      <c r="D231" s="1957"/>
      <c r="E231" s="185"/>
      <c r="F231" s="185"/>
      <c r="G231" s="185"/>
      <c r="H231" s="185"/>
      <c r="I231" s="185"/>
      <c r="J231" s="185"/>
      <c r="K231" s="185"/>
      <c r="L231" s="185"/>
      <c r="M231" s="185"/>
      <c r="N231" s="185"/>
      <c r="O231" s="185"/>
      <c r="P231" s="185"/>
      <c r="Q231" s="185"/>
      <c r="R231" s="185"/>
      <c r="S231" s="185"/>
      <c r="T231" s="185"/>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row>
    <row r="232" spans="1:68" s="77" customFormat="1" ht="30" customHeight="1">
      <c r="A232" s="1961"/>
      <c r="B232" s="1961"/>
      <c r="C232" s="1961"/>
      <c r="D232" s="1957"/>
      <c r="E232" s="185"/>
      <c r="F232" s="185"/>
      <c r="G232" s="185"/>
      <c r="H232" s="185"/>
      <c r="I232" s="185"/>
      <c r="J232" s="185"/>
      <c r="K232" s="185"/>
      <c r="L232" s="185"/>
      <c r="M232" s="185"/>
      <c r="N232" s="185"/>
      <c r="O232" s="185"/>
      <c r="P232" s="185"/>
      <c r="Q232" s="185"/>
      <c r="R232" s="185"/>
      <c r="S232" s="185"/>
      <c r="T232" s="185"/>
    </row>
    <row r="233" spans="1:68" s="77" customFormat="1" ht="30" customHeight="1">
      <c r="A233" s="1956"/>
      <c r="B233" s="1956"/>
      <c r="C233" s="1956"/>
      <c r="D233" s="1957"/>
      <c r="E233" s="171"/>
      <c r="F233" s="171"/>
      <c r="G233" s="171"/>
      <c r="H233" s="171"/>
      <c r="I233" s="171"/>
      <c r="J233" s="171"/>
      <c r="K233" s="171"/>
      <c r="L233" s="171"/>
      <c r="M233" s="171"/>
      <c r="N233" s="171"/>
      <c r="O233" s="171"/>
      <c r="P233" s="171"/>
      <c r="Q233" s="171"/>
      <c r="R233" s="171"/>
      <c r="S233" s="171"/>
      <c r="T233" s="171"/>
    </row>
    <row r="234" spans="1:68" s="77" customFormat="1" ht="30" customHeight="1">
      <c r="A234" s="1967"/>
      <c r="B234" s="1967"/>
      <c r="C234" s="1967"/>
      <c r="D234" s="1967"/>
      <c r="E234" s="186"/>
      <c r="F234" s="186"/>
      <c r="G234" s="186"/>
      <c r="H234" s="186"/>
      <c r="I234" s="186"/>
      <c r="J234" s="186"/>
      <c r="K234" s="186"/>
      <c r="L234" s="186"/>
      <c r="M234" s="186"/>
      <c r="N234" s="186"/>
      <c r="O234" s="186"/>
      <c r="P234" s="186"/>
      <c r="Q234" s="186"/>
      <c r="R234" s="186"/>
      <c r="S234" s="186"/>
      <c r="T234" s="186"/>
    </row>
    <row r="235" spans="1:68" s="77" customFormat="1" ht="30" customHeight="1">
      <c r="A235" s="1967"/>
      <c r="B235" s="177"/>
      <c r="C235" s="177"/>
      <c r="D235" s="177"/>
      <c r="E235" s="1978"/>
      <c r="F235" s="1979"/>
      <c r="G235" s="1979"/>
      <c r="H235" s="1979"/>
      <c r="I235" s="1978"/>
      <c r="J235" s="1979"/>
      <c r="K235" s="1979"/>
      <c r="L235" s="1979"/>
      <c r="M235" s="1978"/>
      <c r="N235" s="1979"/>
      <c r="O235" s="1979"/>
      <c r="P235" s="1979"/>
      <c r="Q235" s="1978"/>
      <c r="R235" s="1979"/>
      <c r="S235" s="1979"/>
      <c r="T235" s="1979"/>
    </row>
    <row r="236" spans="1:68" s="77" customFormat="1" ht="30" customHeight="1">
      <c r="A236" s="1968"/>
      <c r="B236" s="178"/>
      <c r="C236" s="178"/>
      <c r="D236" s="177"/>
      <c r="E236" s="1978"/>
      <c r="F236" s="1979"/>
      <c r="G236" s="1979"/>
      <c r="H236" s="1979"/>
      <c r="I236" s="1978"/>
      <c r="J236" s="1979"/>
      <c r="K236" s="1979"/>
      <c r="L236" s="1979"/>
      <c r="M236" s="1978"/>
      <c r="N236" s="1979"/>
      <c r="O236" s="1979"/>
      <c r="P236" s="1979"/>
      <c r="Q236" s="1978"/>
      <c r="R236" s="1979"/>
      <c r="S236" s="1979"/>
      <c r="T236" s="1979"/>
    </row>
    <row r="237" spans="1:68" s="77" customFormat="1" ht="30" customHeight="1">
      <c r="A237" s="1959"/>
      <c r="B237" s="1959"/>
      <c r="C237" s="1959"/>
      <c r="D237" s="1962"/>
      <c r="E237" s="1975"/>
      <c r="F237" s="1975"/>
      <c r="G237" s="1975"/>
      <c r="H237" s="1975"/>
      <c r="I237" s="1975"/>
      <c r="J237" s="1975"/>
      <c r="K237" s="1975"/>
      <c r="L237" s="1975"/>
      <c r="M237" s="1975"/>
      <c r="N237" s="1975"/>
      <c r="O237" s="1975"/>
      <c r="P237" s="1975"/>
      <c r="Q237" s="1975"/>
      <c r="R237" s="1975"/>
      <c r="S237" s="1975"/>
      <c r="T237" s="1975"/>
    </row>
    <row r="238" spans="1:68" s="77" customFormat="1" ht="30" customHeight="1">
      <c r="A238" s="1959"/>
      <c r="B238" s="1959"/>
      <c r="C238" s="1959"/>
      <c r="D238" s="1962"/>
      <c r="E238" s="1966"/>
      <c r="F238" s="1966"/>
      <c r="G238" s="1966"/>
      <c r="H238" s="1966"/>
      <c r="I238" s="1966"/>
      <c r="J238" s="1966"/>
      <c r="K238" s="1966"/>
      <c r="L238" s="1966"/>
      <c r="M238" s="1966"/>
      <c r="N238" s="1966"/>
      <c r="O238" s="1966"/>
      <c r="P238" s="1966"/>
      <c r="Q238" s="1966"/>
      <c r="R238" s="1973"/>
      <c r="S238" s="1973"/>
      <c r="T238" s="1973"/>
    </row>
    <row r="239" spans="1:68" s="77" customFormat="1" ht="48.75" customHeight="1">
      <c r="A239" s="1976"/>
      <c r="B239" s="1976"/>
      <c r="C239" s="1976"/>
      <c r="D239" s="1977"/>
      <c r="E239" s="1974"/>
      <c r="F239" s="1974"/>
      <c r="G239" s="1974"/>
      <c r="H239" s="1974"/>
      <c r="I239" s="1974"/>
      <c r="J239" s="1974"/>
      <c r="K239" s="1974"/>
      <c r="L239" s="1974"/>
      <c r="M239" s="1974"/>
      <c r="N239" s="1974"/>
      <c r="O239" s="1974"/>
      <c r="P239" s="1974"/>
      <c r="Q239" s="1974"/>
      <c r="R239" s="1974"/>
      <c r="S239" s="1974"/>
      <c r="T239" s="1974"/>
    </row>
    <row r="240" spans="1:68" s="77" customFormat="1" ht="30" customHeight="1">
      <c r="A240" s="1959"/>
      <c r="B240" s="1959"/>
      <c r="C240" s="1959"/>
      <c r="D240" s="1962"/>
      <c r="E240" s="1966"/>
      <c r="F240" s="1966"/>
      <c r="G240" s="1966"/>
      <c r="H240" s="1966"/>
      <c r="I240" s="1966"/>
      <c r="J240" s="1966"/>
      <c r="K240" s="1966"/>
      <c r="L240" s="1966"/>
      <c r="M240" s="1966"/>
      <c r="N240" s="1966"/>
      <c r="O240" s="1966"/>
      <c r="P240" s="1966"/>
      <c r="Q240" s="1966"/>
      <c r="R240" s="1966"/>
      <c r="S240" s="1966"/>
      <c r="T240" s="1966"/>
    </row>
    <row r="241" spans="1:20" s="77" customFormat="1" ht="30" customHeight="1">
      <c r="A241" s="1959"/>
      <c r="B241" s="1959"/>
      <c r="C241" s="1959"/>
      <c r="D241" s="1959"/>
      <c r="E241" s="1960"/>
      <c r="F241" s="1960"/>
      <c r="G241" s="1960"/>
      <c r="H241" s="1960"/>
      <c r="I241" s="1960"/>
      <c r="J241" s="1960"/>
      <c r="K241" s="1960"/>
      <c r="L241" s="1960"/>
      <c r="M241" s="1960"/>
      <c r="N241" s="1960"/>
      <c r="O241" s="1960"/>
      <c r="P241" s="1960"/>
      <c r="Q241" s="1960"/>
      <c r="R241" s="1960"/>
      <c r="S241" s="1960"/>
      <c r="T241" s="1960"/>
    </row>
    <row r="242" spans="1:20" s="77" customFormat="1" ht="30" customHeight="1">
      <c r="A242" s="1959"/>
      <c r="B242" s="1959"/>
      <c r="C242" s="1959"/>
      <c r="D242" s="1959"/>
      <c r="E242" s="1966"/>
      <c r="F242" s="1966"/>
      <c r="G242" s="1966"/>
      <c r="H242" s="1966"/>
      <c r="I242" s="1966"/>
      <c r="J242" s="1966"/>
      <c r="K242" s="1966"/>
      <c r="L242" s="1966"/>
      <c r="M242" s="1966"/>
      <c r="N242" s="1966"/>
      <c r="O242" s="1966"/>
      <c r="P242" s="1966"/>
      <c r="Q242" s="1966"/>
      <c r="R242" s="1966"/>
      <c r="S242" s="1966"/>
      <c r="T242" s="1966"/>
    </row>
    <row r="243" spans="1:20" s="77" customFormat="1" ht="30" customHeight="1">
      <c r="A243" s="1956"/>
      <c r="B243" s="1956"/>
      <c r="C243" s="1956"/>
      <c r="D243" s="1962"/>
      <c r="E243" s="1963"/>
      <c r="F243" s="1957"/>
      <c r="G243" s="1957"/>
      <c r="H243" s="1957"/>
      <c r="I243" s="1957"/>
      <c r="J243" s="1957"/>
      <c r="K243" s="1957"/>
      <c r="L243" s="1957"/>
      <c r="M243" s="1957"/>
      <c r="N243" s="1957"/>
      <c r="O243" s="1957"/>
      <c r="P243" s="1957"/>
      <c r="Q243" s="1957"/>
      <c r="R243" s="1957"/>
      <c r="S243" s="1957"/>
      <c r="T243" s="1957"/>
    </row>
    <row r="244" spans="1:20" s="77" customFormat="1" ht="30" customHeight="1">
      <c r="A244" s="1956"/>
      <c r="B244" s="1956"/>
      <c r="C244" s="1956"/>
      <c r="D244" s="1962"/>
      <c r="E244" s="1963"/>
      <c r="F244" s="1957"/>
      <c r="G244" s="1957"/>
      <c r="H244" s="1957"/>
      <c r="I244" s="1957"/>
      <c r="J244" s="1957"/>
      <c r="K244" s="1957"/>
      <c r="L244" s="1957"/>
      <c r="M244" s="1957"/>
      <c r="N244" s="1957"/>
      <c r="O244" s="1957"/>
      <c r="P244" s="1957"/>
      <c r="Q244" s="1957"/>
      <c r="R244" s="1957"/>
      <c r="S244" s="1957"/>
      <c r="T244" s="1957"/>
    </row>
    <row r="245" spans="1:20" s="77" customFormat="1" ht="30" customHeight="1">
      <c r="A245" s="179"/>
      <c r="B245" s="179"/>
      <c r="C245" s="179"/>
      <c r="D245" s="179"/>
      <c r="E245" s="179"/>
      <c r="F245" s="179"/>
      <c r="G245" s="179"/>
      <c r="H245" s="179"/>
      <c r="I245" s="71"/>
      <c r="J245" s="71"/>
      <c r="K245" s="71"/>
      <c r="L245" s="141"/>
      <c r="M245" s="141"/>
      <c r="N245" s="141"/>
      <c r="O245" s="141"/>
      <c r="P245" s="141"/>
      <c r="Q245" s="141"/>
      <c r="R245" s="141"/>
      <c r="S245" s="141"/>
      <c r="T245" s="141"/>
    </row>
    <row r="246" spans="1:20" s="77" customFormat="1" ht="45" customHeight="1">
      <c r="A246" s="1965"/>
      <c r="B246" s="1965"/>
      <c r="C246" s="1965"/>
      <c r="D246" s="1965"/>
      <c r="E246" s="1965"/>
      <c r="F246" s="1965"/>
      <c r="G246" s="1965"/>
      <c r="H246" s="1965"/>
      <c r="I246" s="1965"/>
      <c r="J246" s="1965"/>
      <c r="K246" s="1965"/>
      <c r="L246" s="1965"/>
      <c r="M246" s="1965"/>
      <c r="N246" s="1965"/>
      <c r="O246" s="141"/>
      <c r="P246" s="141"/>
      <c r="Q246" s="141"/>
      <c r="R246" s="141"/>
      <c r="S246" s="141"/>
      <c r="T246" s="141"/>
    </row>
    <row r="247" spans="1:20" s="77" customFormat="1" ht="45" customHeight="1">
      <c r="A247" s="87"/>
      <c r="B247" s="87"/>
      <c r="C247" s="87"/>
      <c r="D247" s="151"/>
      <c r="E247" s="151"/>
      <c r="F247" s="154"/>
      <c r="G247" s="155"/>
      <c r="H247" s="154"/>
      <c r="I247" s="90"/>
      <c r="J247" s="90"/>
      <c r="K247" s="87"/>
      <c r="L247" s="87"/>
      <c r="M247" s="180"/>
      <c r="N247" s="181"/>
      <c r="O247" s="141"/>
      <c r="P247" s="141"/>
      <c r="Q247" s="141"/>
      <c r="R247" s="141"/>
      <c r="S247" s="141"/>
      <c r="T247" s="141"/>
    </row>
    <row r="248" spans="1:20" s="77" customFormat="1" ht="24" customHeight="1">
      <c r="A248" s="1956"/>
      <c r="B248" s="1956"/>
      <c r="C248" s="1956"/>
      <c r="D248" s="1957"/>
      <c r="E248" s="1963"/>
      <c r="F248" s="1964"/>
      <c r="G248" s="1964"/>
      <c r="H248" s="1964"/>
      <c r="I248" s="1964"/>
      <c r="J248" s="1964"/>
      <c r="K248" s="1964"/>
      <c r="L248" s="1964"/>
      <c r="M248" s="1964"/>
      <c r="N248" s="1964"/>
      <c r="O248" s="141"/>
      <c r="P248" s="141"/>
      <c r="Q248" s="141"/>
      <c r="R248" s="141"/>
      <c r="S248" s="141"/>
      <c r="T248" s="141"/>
    </row>
    <row r="249" spans="1:20" s="77" customFormat="1" ht="30" customHeight="1">
      <c r="A249" s="1956"/>
      <c r="B249" s="1956"/>
      <c r="C249" s="1956"/>
      <c r="D249" s="1957"/>
      <c r="E249" s="1958"/>
      <c r="F249" s="1958"/>
      <c r="G249" s="1958"/>
      <c r="H249" s="1958"/>
      <c r="I249" s="1958"/>
      <c r="J249" s="1958"/>
      <c r="K249" s="1958"/>
      <c r="L249" s="1958"/>
      <c r="M249" s="1958"/>
      <c r="N249" s="1958"/>
      <c r="O249" s="141"/>
      <c r="P249" s="141"/>
      <c r="Q249" s="141"/>
      <c r="R249" s="141"/>
      <c r="S249" s="141"/>
      <c r="T249" s="141"/>
    </row>
    <row r="250" spans="1:20" s="77" customFormat="1" ht="6.75" customHeight="1">
      <c r="A250" s="1961"/>
      <c r="B250" s="1961"/>
      <c r="C250" s="1961"/>
      <c r="D250" s="1957"/>
      <c r="E250" s="171"/>
      <c r="F250" s="171"/>
      <c r="G250" s="171"/>
      <c r="H250" s="171"/>
      <c r="I250" s="171"/>
      <c r="J250" s="171"/>
      <c r="K250" s="171"/>
      <c r="L250" s="171"/>
      <c r="M250" s="171"/>
      <c r="N250" s="171"/>
      <c r="O250" s="141"/>
      <c r="P250" s="141"/>
      <c r="Q250" s="141"/>
      <c r="R250" s="141"/>
      <c r="S250" s="141"/>
      <c r="T250" s="141"/>
    </row>
    <row r="251" spans="1:20" s="77" customFormat="1" ht="30" customHeight="1">
      <c r="A251" s="1967"/>
      <c r="B251" s="1967"/>
      <c r="C251" s="1967"/>
      <c r="D251" s="1968"/>
      <c r="E251" s="171"/>
      <c r="F251" s="171"/>
      <c r="G251" s="171"/>
      <c r="H251" s="171"/>
      <c r="I251" s="171"/>
      <c r="J251" s="171"/>
      <c r="K251" s="171"/>
      <c r="L251" s="171"/>
      <c r="M251" s="171"/>
      <c r="N251" s="171"/>
      <c r="O251" s="141"/>
      <c r="P251" s="141"/>
      <c r="Q251" s="141"/>
      <c r="R251" s="141"/>
      <c r="S251" s="141"/>
      <c r="T251" s="141"/>
    </row>
    <row r="252" spans="1:20" s="77" customFormat="1" ht="30" customHeight="1">
      <c r="A252" s="1969"/>
      <c r="B252" s="1969"/>
      <c r="C252" s="1969"/>
      <c r="D252" s="1968"/>
      <c r="E252" s="171"/>
      <c r="F252" s="171"/>
      <c r="G252" s="171"/>
      <c r="H252" s="171"/>
      <c r="I252" s="171"/>
      <c r="J252" s="171"/>
      <c r="K252" s="171"/>
      <c r="L252" s="171"/>
      <c r="M252" s="171"/>
      <c r="N252" s="171"/>
      <c r="O252" s="141"/>
      <c r="P252" s="141"/>
      <c r="Q252" s="141"/>
      <c r="R252" s="141"/>
      <c r="S252" s="141"/>
      <c r="T252" s="141"/>
    </row>
    <row r="253" spans="1:20" s="77" customFormat="1" ht="30" customHeight="1">
      <c r="A253" s="1956"/>
      <c r="B253" s="1956"/>
      <c r="C253" s="1956"/>
      <c r="D253" s="1971"/>
      <c r="E253" s="1972"/>
      <c r="F253" s="1972"/>
      <c r="G253" s="1972"/>
      <c r="H253" s="1972"/>
      <c r="I253" s="1972"/>
      <c r="J253" s="1972"/>
      <c r="K253" s="1972"/>
      <c r="L253" s="1972"/>
      <c r="M253" s="1972"/>
      <c r="N253" s="1972"/>
      <c r="O253" s="141"/>
      <c r="P253" s="141"/>
      <c r="Q253" s="141"/>
      <c r="R253" s="141"/>
      <c r="S253" s="141"/>
      <c r="T253" s="141"/>
    </row>
    <row r="254" spans="1:20" s="77" customFormat="1" ht="30" customHeight="1">
      <c r="A254" s="1956"/>
      <c r="B254" s="1956"/>
      <c r="C254" s="1956"/>
      <c r="D254" s="1971"/>
      <c r="E254" s="1966"/>
      <c r="F254" s="1973"/>
      <c r="G254" s="1973"/>
      <c r="H254" s="1973"/>
      <c r="I254" s="1973"/>
      <c r="J254" s="1966"/>
      <c r="K254" s="1973"/>
      <c r="L254" s="1973"/>
      <c r="M254" s="1973"/>
      <c r="N254" s="1973"/>
      <c r="O254" s="141"/>
      <c r="P254" s="141"/>
      <c r="Q254" s="141"/>
      <c r="R254" s="141"/>
      <c r="S254" s="141"/>
      <c r="T254" s="141"/>
    </row>
    <row r="255" spans="1:20" s="77" customFormat="1" ht="30" customHeight="1">
      <c r="A255" s="1970"/>
      <c r="B255" s="1970"/>
      <c r="C255" s="1970"/>
      <c r="D255" s="1971"/>
      <c r="E255" s="1963"/>
      <c r="F255" s="1957"/>
      <c r="G255" s="1957"/>
      <c r="H255" s="1957"/>
      <c r="I255" s="1957"/>
      <c r="J255" s="1957"/>
      <c r="K255" s="1957"/>
      <c r="L255" s="1957"/>
      <c r="M255" s="1957"/>
      <c r="N255" s="1957"/>
      <c r="O255" s="141"/>
      <c r="P255" s="141"/>
      <c r="Q255" s="141"/>
      <c r="R255" s="141"/>
      <c r="S255" s="141"/>
      <c r="T255" s="182"/>
    </row>
    <row r="256" spans="1:20" s="77" customFormat="1" ht="30" customHeight="1">
      <c r="A256" s="1970"/>
      <c r="B256" s="1970"/>
      <c r="C256" s="1970"/>
      <c r="D256" s="1971"/>
      <c r="E256" s="1963"/>
      <c r="F256" s="1957"/>
      <c r="G256" s="1957"/>
      <c r="H256" s="1957"/>
      <c r="I256" s="1957"/>
      <c r="J256" s="1957"/>
      <c r="K256" s="1957"/>
      <c r="L256" s="1957"/>
      <c r="M256" s="1957"/>
      <c r="N256" s="1957"/>
      <c r="O256" s="141"/>
      <c r="P256" s="141"/>
      <c r="Q256" s="141"/>
      <c r="R256" s="141"/>
      <c r="S256" s="141"/>
      <c r="T256" s="182"/>
    </row>
    <row r="257" spans="1:32" s="77" customFormat="1" ht="30" customHeight="1">
      <c r="A257"/>
      <c r="D257"/>
      <c r="E257"/>
      <c r="F257"/>
      <c r="G257"/>
      <c r="H257"/>
      <c r="I257"/>
      <c r="J257"/>
      <c r="K257"/>
      <c r="L257"/>
      <c r="M257" s="1"/>
      <c r="N257" s="4"/>
      <c r="O257"/>
      <c r="P257"/>
      <c r="Q257"/>
      <c r="R257"/>
      <c r="S257" s="2"/>
      <c r="T257" s="2"/>
      <c r="V257" s="107"/>
      <c r="W257" s="107"/>
      <c r="X257" s="107"/>
      <c r="Y257" s="2"/>
      <c r="Z257" s="2"/>
    </row>
    <row r="258" spans="1:32" s="77" customFormat="1" ht="45" customHeight="1">
      <c r="A258"/>
      <c r="D258"/>
      <c r="E258"/>
      <c r="F258"/>
      <c r="G258"/>
      <c r="H258"/>
      <c r="I258"/>
      <c r="J258"/>
      <c r="K258"/>
      <c r="L258"/>
      <c r="M258" s="1"/>
      <c r="N258" s="4"/>
      <c r="O258"/>
      <c r="P258"/>
      <c r="Q258"/>
      <c r="R258"/>
      <c r="S258" s="2"/>
      <c r="T258" s="2"/>
      <c r="U258" s="107"/>
      <c r="V258" s="107"/>
      <c r="W258" s="107"/>
      <c r="X258" s="107"/>
      <c r="Y258" s="2"/>
      <c r="Z258" s="2"/>
    </row>
    <row r="259" spans="1:32" s="77" customFormat="1" ht="45" customHeight="1">
      <c r="A259"/>
      <c r="D259"/>
      <c r="E259"/>
      <c r="F259"/>
      <c r="G259"/>
      <c r="H259"/>
      <c r="I259"/>
      <c r="J259"/>
      <c r="K259"/>
      <c r="L259"/>
      <c r="M259" s="1"/>
      <c r="N259" s="4"/>
      <c r="O259"/>
      <c r="P259"/>
      <c r="Q259"/>
      <c r="R259"/>
      <c r="S259" s="2"/>
      <c r="T259" s="2"/>
      <c r="U259" s="107"/>
      <c r="V259" s="2"/>
      <c r="W259" s="2"/>
      <c r="X259" s="2"/>
      <c r="Y259" s="2"/>
      <c r="Z259" s="2"/>
      <c r="AA259"/>
      <c r="AB259"/>
      <c r="AC259"/>
      <c r="AD259"/>
      <c r="AE259"/>
      <c r="AF259"/>
    </row>
    <row r="260" spans="1:32">
      <c r="U260" s="2"/>
      <c r="V260" s="2"/>
      <c r="W260" s="2"/>
      <c r="X260" s="2"/>
      <c r="Y260" s="2"/>
      <c r="Z260" s="2"/>
    </row>
    <row r="261" spans="1:32">
      <c r="U261" s="2"/>
      <c r="V261" s="2"/>
      <c r="W261" s="2"/>
      <c r="X261" s="2"/>
      <c r="Y261" s="2"/>
      <c r="Z261" s="2"/>
    </row>
    <row r="262" spans="1:32">
      <c r="U262" s="2"/>
    </row>
  </sheetData>
  <sheetProtection password="DDA1" sheet="1" objects="1" scenarios="1" selectLockedCells="1"/>
  <customSheetViews>
    <customSheetView guid="{2C6D84F3-4E4D-4EC1-83BA-EBD5E2349E23}" fitToPage="1" showRuler="0" topLeftCell="A4">
      <selection activeCell="F16" sqref="F16"/>
      <pageMargins left="0.70866141732283472" right="0.70866141732283472" top="0.74803149606299213" bottom="0.74803149606299213" header="0.31496062992125984" footer="0.31496062992125984"/>
      <pageSetup paperSize="9" scale="70" orientation="portrait" r:id="rId1"/>
      <headerFooter alignWithMargins="0"/>
    </customSheetView>
  </customSheetViews>
  <mergeCells count="404">
    <mergeCell ref="A121:D121"/>
    <mergeCell ref="E121:H121"/>
    <mergeCell ref="I121:L121"/>
    <mergeCell ref="M121:P121"/>
    <mergeCell ref="Q121:T121"/>
    <mergeCell ref="E130:N130"/>
    <mergeCell ref="A131:D131"/>
    <mergeCell ref="E131:I131"/>
    <mergeCell ref="J131:N131"/>
    <mergeCell ref="A125:D125"/>
    <mergeCell ref="A126:D126"/>
    <mergeCell ref="A87:D87"/>
    <mergeCell ref="E92:T92"/>
    <mergeCell ref="A95:N95"/>
    <mergeCell ref="A97:D97"/>
    <mergeCell ref="E97:N97"/>
    <mergeCell ref="M90:P90"/>
    <mergeCell ref="Q90:T90"/>
    <mergeCell ref="A78:T78"/>
    <mergeCell ref="A80:D80"/>
    <mergeCell ref="E80:T80"/>
    <mergeCell ref="E81:H81"/>
    <mergeCell ref="A82:D82"/>
    <mergeCell ref="A92:D92"/>
    <mergeCell ref="A93:D93"/>
    <mergeCell ref="E93:T93"/>
    <mergeCell ref="M91:P91"/>
    <mergeCell ref="Q91:T91"/>
    <mergeCell ref="E71:N71"/>
    <mergeCell ref="E32:R32"/>
    <mergeCell ref="Q39:R39"/>
    <mergeCell ref="O39:P39"/>
    <mergeCell ref="M39:N39"/>
    <mergeCell ref="K39:L39"/>
    <mergeCell ref="I39:J39"/>
    <mergeCell ref="A70:D70"/>
    <mergeCell ref="M38:N38"/>
    <mergeCell ref="K38:L38"/>
    <mergeCell ref="Q57:T57"/>
    <mergeCell ref="A67:D67"/>
    <mergeCell ref="A65:D65"/>
    <mergeCell ref="A32:D32"/>
    <mergeCell ref="A34:R34"/>
    <mergeCell ref="I38:J38"/>
    <mergeCell ref="F38:H38"/>
    <mergeCell ref="A35:C35"/>
    <mergeCell ref="A37:R37"/>
    <mergeCell ref="D36:G36"/>
    <mergeCell ref="D35:G35"/>
    <mergeCell ref="H35:K35"/>
    <mergeCell ref="L35:O35"/>
    <mergeCell ref="J65:N65"/>
    <mergeCell ref="A30:R30"/>
    <mergeCell ref="Q31:R31"/>
    <mergeCell ref="O31:P31"/>
    <mergeCell ref="M31:N31"/>
    <mergeCell ref="K31:L31"/>
    <mergeCell ref="G31:H31"/>
    <mergeCell ref="E31:F31"/>
    <mergeCell ref="I31:J31"/>
    <mergeCell ref="A31:D31"/>
    <mergeCell ref="E69:I69"/>
    <mergeCell ref="J70:N70"/>
    <mergeCell ref="A1:T1"/>
    <mergeCell ref="A3:T3"/>
    <mergeCell ref="A5:T5"/>
    <mergeCell ref="A7:T7"/>
    <mergeCell ref="A9:T9"/>
    <mergeCell ref="A10:T10"/>
    <mergeCell ref="A11:T11"/>
    <mergeCell ref="A12:T12"/>
    <mergeCell ref="A15:T15"/>
    <mergeCell ref="A16:T16"/>
    <mergeCell ref="A17:T17"/>
    <mergeCell ref="A18:T18"/>
    <mergeCell ref="A21:T21"/>
    <mergeCell ref="A22:T22"/>
    <mergeCell ref="A23:T23"/>
    <mergeCell ref="A24:T24"/>
    <mergeCell ref="A25:T25"/>
    <mergeCell ref="A26:T26"/>
    <mergeCell ref="A27:T27"/>
    <mergeCell ref="A62:N62"/>
    <mergeCell ref="A43:D43"/>
    <mergeCell ref="A50:D50"/>
    <mergeCell ref="Q56:T56"/>
    <mergeCell ref="I55:L55"/>
    <mergeCell ref="Q55:T55"/>
    <mergeCell ref="I53:L53"/>
    <mergeCell ref="E56:H56"/>
    <mergeCell ref="I57:L57"/>
    <mergeCell ref="M57:P57"/>
    <mergeCell ref="E53:H53"/>
    <mergeCell ref="Q54:T54"/>
    <mergeCell ref="A52:D52"/>
    <mergeCell ref="M54:P54"/>
    <mergeCell ref="A55:D55"/>
    <mergeCell ref="I56:L56"/>
    <mergeCell ref="M56:P56"/>
    <mergeCell ref="A53:D53"/>
    <mergeCell ref="A51:D51"/>
    <mergeCell ref="E55:H55"/>
    <mergeCell ref="A54:D54"/>
    <mergeCell ref="M53:P53"/>
    <mergeCell ref="M55:P55"/>
    <mergeCell ref="A57:D57"/>
    <mergeCell ref="E57:H57"/>
    <mergeCell ref="A56:D56"/>
    <mergeCell ref="E64:N64"/>
    <mergeCell ref="A58:D58"/>
    <mergeCell ref="I58:L58"/>
    <mergeCell ref="Q195:T195"/>
    <mergeCell ref="Q81:T81"/>
    <mergeCell ref="A194:D194"/>
    <mergeCell ref="E194:T194"/>
    <mergeCell ref="A84:D84"/>
    <mergeCell ref="A81:D81"/>
    <mergeCell ref="A195:D195"/>
    <mergeCell ref="M58:P58"/>
    <mergeCell ref="Q58:T58"/>
    <mergeCell ref="E60:T60"/>
    <mergeCell ref="A59:D59"/>
    <mergeCell ref="E59:T59"/>
    <mergeCell ref="E65:I65"/>
    <mergeCell ref="A66:D66"/>
    <mergeCell ref="J69:N69"/>
    <mergeCell ref="A68:D68"/>
    <mergeCell ref="A69:D69"/>
    <mergeCell ref="A60:D60"/>
    <mergeCell ref="A64:D64"/>
    <mergeCell ref="E58:H58"/>
    <mergeCell ref="E70:I70"/>
    <mergeCell ref="A196:D196"/>
    <mergeCell ref="A197:D197"/>
    <mergeCell ref="A198:D198"/>
    <mergeCell ref="I89:L89"/>
    <mergeCell ref="M89:P89"/>
    <mergeCell ref="A91:D91"/>
    <mergeCell ref="E91:H91"/>
    <mergeCell ref="E195:H195"/>
    <mergeCell ref="I195:L195"/>
    <mergeCell ref="M195:P195"/>
    <mergeCell ref="E90:H90"/>
    <mergeCell ref="A90:D90"/>
    <mergeCell ref="I90:L90"/>
    <mergeCell ref="A192:T192"/>
    <mergeCell ref="E104:N104"/>
    <mergeCell ref="A109:D109"/>
    <mergeCell ref="A111:T111"/>
    <mergeCell ref="A113:D113"/>
    <mergeCell ref="E113:T113"/>
    <mergeCell ref="E114:H114"/>
    <mergeCell ref="I114:L114"/>
    <mergeCell ref="M114:P114"/>
    <mergeCell ref="Q114:T114"/>
    <mergeCell ref="A104:D104"/>
    <mergeCell ref="A199:D199"/>
    <mergeCell ref="A200:A201"/>
    <mergeCell ref="E200:H200"/>
    <mergeCell ref="I200:L200"/>
    <mergeCell ref="M200:P200"/>
    <mergeCell ref="Q200:T200"/>
    <mergeCell ref="E201:H201"/>
    <mergeCell ref="I201:L201"/>
    <mergeCell ref="M201:P201"/>
    <mergeCell ref="Q201:T201"/>
    <mergeCell ref="A114:D114"/>
    <mergeCell ref="A115:D115"/>
    <mergeCell ref="A116:D116"/>
    <mergeCell ref="A117:D117"/>
    <mergeCell ref="A118:D118"/>
    <mergeCell ref="A119:D119"/>
    <mergeCell ref="E120:H120"/>
    <mergeCell ref="I120:L120"/>
    <mergeCell ref="M120:P120"/>
    <mergeCell ref="Q120:T120"/>
    <mergeCell ref="E119:H119"/>
    <mergeCell ref="A202:D202"/>
    <mergeCell ref="E202:H202"/>
    <mergeCell ref="I202:L202"/>
    <mergeCell ref="M202:P202"/>
    <mergeCell ref="Q202:T202"/>
    <mergeCell ref="A203:D203"/>
    <mergeCell ref="E203:H203"/>
    <mergeCell ref="I203:L203"/>
    <mergeCell ref="M203:P203"/>
    <mergeCell ref="Q203:T203"/>
    <mergeCell ref="A204:D204"/>
    <mergeCell ref="E204:H204"/>
    <mergeCell ref="I204:L204"/>
    <mergeCell ref="M204:P204"/>
    <mergeCell ref="Q204:T204"/>
    <mergeCell ref="A205:D205"/>
    <mergeCell ref="E205:H205"/>
    <mergeCell ref="I205:L205"/>
    <mergeCell ref="M205:P205"/>
    <mergeCell ref="Q205:T205"/>
    <mergeCell ref="A208:D208"/>
    <mergeCell ref="E208:T208"/>
    <mergeCell ref="A209:D209"/>
    <mergeCell ref="E209:T209"/>
    <mergeCell ref="A213:D213"/>
    <mergeCell ref="E213:N213"/>
    <mergeCell ref="A211:N211"/>
    <mergeCell ref="A206:D206"/>
    <mergeCell ref="E206:H206"/>
    <mergeCell ref="I206:L206"/>
    <mergeCell ref="M206:P206"/>
    <mergeCell ref="Q206:T206"/>
    <mergeCell ref="A207:D207"/>
    <mergeCell ref="E207:H207"/>
    <mergeCell ref="I207:L207"/>
    <mergeCell ref="M207:P207"/>
    <mergeCell ref="Q207:T207"/>
    <mergeCell ref="A218:D218"/>
    <mergeCell ref="E218:I218"/>
    <mergeCell ref="J218:N218"/>
    <mergeCell ref="A219:D219"/>
    <mergeCell ref="E219:I219"/>
    <mergeCell ref="J219:N219"/>
    <mergeCell ref="A214:D214"/>
    <mergeCell ref="E214:I214"/>
    <mergeCell ref="J214:N214"/>
    <mergeCell ref="A215:D215"/>
    <mergeCell ref="A216:D216"/>
    <mergeCell ref="A217:D217"/>
    <mergeCell ref="A230:D230"/>
    <mergeCell ref="E230:H230"/>
    <mergeCell ref="I230:L230"/>
    <mergeCell ref="M230:P230"/>
    <mergeCell ref="Q230:T230"/>
    <mergeCell ref="A231:D231"/>
    <mergeCell ref="A220:D220"/>
    <mergeCell ref="E220:N220"/>
    <mergeCell ref="A221:D221"/>
    <mergeCell ref="E221:N221"/>
    <mergeCell ref="A229:D229"/>
    <mergeCell ref="E229:T229"/>
    <mergeCell ref="A227:T227"/>
    <mergeCell ref="M235:P235"/>
    <mergeCell ref="Q235:T235"/>
    <mergeCell ref="E236:H236"/>
    <mergeCell ref="I236:L236"/>
    <mergeCell ref="M236:P236"/>
    <mergeCell ref="Q236:T236"/>
    <mergeCell ref="A232:D232"/>
    <mergeCell ref="A233:D233"/>
    <mergeCell ref="A234:D234"/>
    <mergeCell ref="A235:A236"/>
    <mergeCell ref="E235:H235"/>
    <mergeCell ref="I235:L235"/>
    <mergeCell ref="I239:L239"/>
    <mergeCell ref="M239:P239"/>
    <mergeCell ref="Q239:T239"/>
    <mergeCell ref="A240:D240"/>
    <mergeCell ref="E240:H240"/>
    <mergeCell ref="I240:L240"/>
    <mergeCell ref="M240:P240"/>
    <mergeCell ref="Q240:T240"/>
    <mergeCell ref="A237:D237"/>
    <mergeCell ref="E237:H237"/>
    <mergeCell ref="I237:L237"/>
    <mergeCell ref="M237:P237"/>
    <mergeCell ref="Q237:T237"/>
    <mergeCell ref="A238:D238"/>
    <mergeCell ref="E238:H238"/>
    <mergeCell ref="I238:L238"/>
    <mergeCell ref="M238:P238"/>
    <mergeCell ref="Q238:T238"/>
    <mergeCell ref="A239:D239"/>
    <mergeCell ref="E239:H239"/>
    <mergeCell ref="A251:D251"/>
    <mergeCell ref="A252:D252"/>
    <mergeCell ref="A256:D256"/>
    <mergeCell ref="E256:N256"/>
    <mergeCell ref="A253:D253"/>
    <mergeCell ref="E253:I253"/>
    <mergeCell ref="J253:N253"/>
    <mergeCell ref="A254:D254"/>
    <mergeCell ref="E254:I254"/>
    <mergeCell ref="J254:N254"/>
    <mergeCell ref="A255:D255"/>
    <mergeCell ref="E255:N255"/>
    <mergeCell ref="A249:D249"/>
    <mergeCell ref="E249:I249"/>
    <mergeCell ref="J249:N249"/>
    <mergeCell ref="A241:D241"/>
    <mergeCell ref="E241:H241"/>
    <mergeCell ref="I241:L241"/>
    <mergeCell ref="M241:P241"/>
    <mergeCell ref="A250:D250"/>
    <mergeCell ref="A243:D243"/>
    <mergeCell ref="E243:T243"/>
    <mergeCell ref="A244:D244"/>
    <mergeCell ref="E244:T244"/>
    <mergeCell ref="A248:D248"/>
    <mergeCell ref="E248:N248"/>
    <mergeCell ref="A246:N246"/>
    <mergeCell ref="Q241:T241"/>
    <mergeCell ref="A242:D242"/>
    <mergeCell ref="E242:H242"/>
    <mergeCell ref="I242:L242"/>
    <mergeCell ref="M242:P242"/>
    <mergeCell ref="Q242:T242"/>
    <mergeCell ref="A47:D47"/>
    <mergeCell ref="A48:D48"/>
    <mergeCell ref="A49:D49"/>
    <mergeCell ref="M48:P48"/>
    <mergeCell ref="A86:D86"/>
    <mergeCell ref="E47:T47"/>
    <mergeCell ref="H36:K36"/>
    <mergeCell ref="L36:O36"/>
    <mergeCell ref="P36:R36"/>
    <mergeCell ref="D38:E38"/>
    <mergeCell ref="A45:T45"/>
    <mergeCell ref="F39:H39"/>
    <mergeCell ref="D39:E39"/>
    <mergeCell ref="Q38:R38"/>
    <mergeCell ref="O38:P38"/>
    <mergeCell ref="Q48:T48"/>
    <mergeCell ref="I54:L54"/>
    <mergeCell ref="A36:C36"/>
    <mergeCell ref="A38:C38"/>
    <mergeCell ref="A39:C39"/>
    <mergeCell ref="I48:L48"/>
    <mergeCell ref="Q53:T53"/>
    <mergeCell ref="E48:H48"/>
    <mergeCell ref="E54:H54"/>
    <mergeCell ref="A72:D72"/>
    <mergeCell ref="E72:N72"/>
    <mergeCell ref="Q88:T88"/>
    <mergeCell ref="A89:D89"/>
    <mergeCell ref="E89:H89"/>
    <mergeCell ref="I81:L81"/>
    <mergeCell ref="E86:H86"/>
    <mergeCell ref="A71:D71"/>
    <mergeCell ref="M81:P81"/>
    <mergeCell ref="A83:D83"/>
    <mergeCell ref="A85:D85"/>
    <mergeCell ref="M86:P86"/>
    <mergeCell ref="E87:H87"/>
    <mergeCell ref="I87:L87"/>
    <mergeCell ref="M87:P87"/>
    <mergeCell ref="Q87:T87"/>
    <mergeCell ref="I86:L86"/>
    <mergeCell ref="Q89:T89"/>
    <mergeCell ref="Q86:T86"/>
    <mergeCell ref="A88:D88"/>
    <mergeCell ref="E88:H88"/>
    <mergeCell ref="I88:L88"/>
    <mergeCell ref="M88:P88"/>
    <mergeCell ref="A76:D76"/>
    <mergeCell ref="A105:D105"/>
    <mergeCell ref="E105:N105"/>
    <mergeCell ref="A101:D101"/>
    <mergeCell ref="A102:D102"/>
    <mergeCell ref="E102:I102"/>
    <mergeCell ref="J102:N102"/>
    <mergeCell ref="A103:D103"/>
    <mergeCell ref="E103:I103"/>
    <mergeCell ref="J103:N103"/>
    <mergeCell ref="I119:L119"/>
    <mergeCell ref="M119:P119"/>
    <mergeCell ref="Q119:T119"/>
    <mergeCell ref="A120:D120"/>
    <mergeCell ref="P35:R35"/>
    <mergeCell ref="I124:L124"/>
    <mergeCell ref="M124:P124"/>
    <mergeCell ref="Q124:T124"/>
    <mergeCell ref="A122:D122"/>
    <mergeCell ref="E122:H122"/>
    <mergeCell ref="I122:L122"/>
    <mergeCell ref="M122:P122"/>
    <mergeCell ref="Q122:T122"/>
    <mergeCell ref="A123:D123"/>
    <mergeCell ref="E123:H123"/>
    <mergeCell ref="I123:L123"/>
    <mergeCell ref="M123:P123"/>
    <mergeCell ref="Q123:T123"/>
    <mergeCell ref="A98:D98"/>
    <mergeCell ref="A99:D99"/>
    <mergeCell ref="A100:D100"/>
    <mergeCell ref="E98:I98"/>
    <mergeCell ref="J98:N98"/>
    <mergeCell ref="I91:L91"/>
    <mergeCell ref="A138:D138"/>
    <mergeCell ref="E138:N138"/>
    <mergeCell ref="A124:D124"/>
    <mergeCell ref="E124:H124"/>
    <mergeCell ref="A132:D132"/>
    <mergeCell ref="A134:D134"/>
    <mergeCell ref="E125:T125"/>
    <mergeCell ref="E126:T126"/>
    <mergeCell ref="A128:N128"/>
    <mergeCell ref="A130:D130"/>
    <mergeCell ref="A133:D133"/>
    <mergeCell ref="E135:I135"/>
    <mergeCell ref="J135:N135"/>
    <mergeCell ref="E136:I136"/>
    <mergeCell ref="J136:N136"/>
    <mergeCell ref="E137:N137"/>
    <mergeCell ref="A136:D136"/>
    <mergeCell ref="A135:D135"/>
    <mergeCell ref="A137:D137"/>
  </mergeCells>
  <phoneticPr fontId="0" type="noConversion"/>
  <dataValidations count="3">
    <dataValidation type="list" allowBlank="1" showInputMessage="1" showErrorMessage="1" sqref="E31:F31">
      <formula1>$AZ$27:$AZ$28</formula1>
    </dataValidation>
    <dataValidation type="list" allowBlank="1" showInputMessage="1" showErrorMessage="1" sqref="I31">
      <formula1>$AZ$20:$AZ$21</formula1>
    </dataValidation>
    <dataValidation type="list" allowBlank="1" showInputMessage="1" showErrorMessage="1" sqref="Q31">
      <formula1>$AZ$22:$AZ$23</formula1>
    </dataValidation>
  </dataValidations>
  <printOptions horizontalCentered="1" verticalCentered="1"/>
  <pageMargins left="0.31496062992125984" right="0.31496062992125984" top="0.55118110236220474" bottom="0.35433070866141736" header="0.31496062992125984" footer="0.31496062992125984"/>
  <pageSetup scale="55" orientation="landscape" r:id="rId2"/>
  <headerFooter>
    <oddFooter>&amp;L&amp;10CECR - Outil de compilation des données
Gabarit disponible au www.chus.qc.ca/cecr&amp;C&amp;10&amp;A&amp;R&amp;10Contrôle de qualité TDM - volet physicien ou ingénieur</oddFooter>
  </headerFooter>
  <rowBreaks count="6" manualBreakCount="6">
    <brk id="41" max="19" man="1"/>
    <brk id="73" max="19" man="1"/>
    <brk id="105" max="19" man="1"/>
    <brk id="179" max="19" man="1"/>
    <brk id="195" max="19" man="1"/>
    <brk id="244" max="17" man="1"/>
  </rowBreaks>
  <colBreaks count="1" manualBreakCount="1">
    <brk id="20" max="136" man="1"/>
  </colBreaks>
  <ignoredErrors>
    <ignoredError sqref="E54 I54 M54 Q54 E56 I56 M56 Q56" formulaRange="1"/>
    <ignoredError sqref="D36 H36 L36 P36"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24</vt:i4>
      </vt:variant>
      <vt:variant>
        <vt:lpstr>Plages nommées</vt:lpstr>
      </vt:variant>
      <vt:variant>
        <vt:i4>23</vt:i4>
      </vt:variant>
    </vt:vector>
  </HeadingPairs>
  <TitlesOfParts>
    <vt:vector size="47" baseType="lpstr">
      <vt:lpstr>CECR</vt:lpstr>
      <vt:lpstr>Instructions </vt:lpstr>
      <vt:lpstr>Rapport </vt:lpstr>
      <vt:lpstr>Identification</vt:lpstr>
      <vt:lpstr>3.1 Information</vt:lpstr>
      <vt:lpstr>3.2 A Analyse blindage actuel</vt:lpstr>
      <vt:lpstr>3.2 B Analyse blindage planif</vt:lpstr>
      <vt:lpstr>3.3 Ouverture du collimateur</vt:lpstr>
      <vt:lpstr>3.4 Performances tube radiogène</vt:lpstr>
      <vt:lpstr>3.5 Exposition-Im. Localisation</vt:lpstr>
      <vt:lpstr>3.6 CTDIvol Adulte</vt:lpstr>
      <vt:lpstr>3.6 CTDIvol Pédiatrique</vt:lpstr>
      <vt:lpstr>3.7 Table et Repères lumineux</vt:lpstr>
      <vt:lpstr>3.8 Performances Protocoles</vt:lpstr>
      <vt:lpstr>3.8 Performances CTP404</vt:lpstr>
      <vt:lpstr>3.8 Performances CTP591</vt:lpstr>
      <vt:lpstr>3.8 Performances CTP528</vt:lpstr>
      <vt:lpstr>3.8 Performances CTP515</vt:lpstr>
      <vt:lpstr>3.8 Performances CTP486</vt:lpstr>
      <vt:lpstr>3.9 Station de lecture - Stat 1</vt:lpstr>
      <vt:lpstr>3.9 Station de lecture - Stat 2</vt:lpstr>
      <vt:lpstr>3.9 Station de lecture - Stat 3</vt:lpstr>
      <vt:lpstr>3.9 Station de lecture - Stat 4</vt:lpstr>
      <vt:lpstr>3.9 Station de lecture - Stat 5</vt:lpstr>
      <vt:lpstr>'Rapport '!Impression_des_titres</vt:lpstr>
      <vt:lpstr>Identification!Texte8</vt:lpstr>
      <vt:lpstr>'3.1 Information'!Zone_d_impression</vt:lpstr>
      <vt:lpstr>'3.2 B Analyse blindage planif'!Zone_d_impression</vt:lpstr>
      <vt:lpstr>'3.4 Performances tube radiogène'!Zone_d_impression</vt:lpstr>
      <vt:lpstr>'3.5 Exposition-Im. Localisation'!Zone_d_impression</vt:lpstr>
      <vt:lpstr>'3.6 CTDIvol Adulte'!Zone_d_impression</vt:lpstr>
      <vt:lpstr>'3.6 CTDIvol Pédiatrique'!Zone_d_impression</vt:lpstr>
      <vt:lpstr>'3.7 Table et Repères lumineux'!Zone_d_impression</vt:lpstr>
      <vt:lpstr>'3.8 Performances CTP404'!Zone_d_impression</vt:lpstr>
      <vt:lpstr>'3.8 Performances CTP486'!Zone_d_impression</vt:lpstr>
      <vt:lpstr>'3.8 Performances CTP515'!Zone_d_impression</vt:lpstr>
      <vt:lpstr>'3.8 Performances CTP528'!Zone_d_impression</vt:lpstr>
      <vt:lpstr>'3.8 Performances CTP591'!Zone_d_impression</vt:lpstr>
      <vt:lpstr>'3.8 Performances Protocoles'!Zone_d_impression</vt:lpstr>
      <vt:lpstr>'3.9 Station de lecture - Stat 1'!Zone_d_impression</vt:lpstr>
      <vt:lpstr>'3.9 Station de lecture - Stat 2'!Zone_d_impression</vt:lpstr>
      <vt:lpstr>'3.9 Station de lecture - Stat 3'!Zone_d_impression</vt:lpstr>
      <vt:lpstr>'3.9 Station de lecture - Stat 4'!Zone_d_impression</vt:lpstr>
      <vt:lpstr>'3.9 Station de lecture - Stat 5'!Zone_d_impression</vt:lpstr>
      <vt:lpstr>Identification!Zone_d_impression</vt:lpstr>
      <vt:lpstr>'Instructions '!Zone_d_impression</vt:lpstr>
      <vt:lpstr>'Rapport '!Zone_d_impression</vt:lpstr>
    </vt:vector>
  </TitlesOfParts>
  <Company>Mediscan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Clinique</dc:creator>
  <cp:lastModifiedBy>Anne-Marie Auger</cp:lastModifiedBy>
  <cp:lastPrinted>2017-01-04T16:17:08Z</cp:lastPrinted>
  <dcterms:created xsi:type="dcterms:W3CDTF">2010-10-29T18:31:52Z</dcterms:created>
  <dcterms:modified xsi:type="dcterms:W3CDTF">2018-11-05T16:59:50Z</dcterms:modified>
</cp:coreProperties>
</file>